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DeTrabalho"/>
  <mc:AlternateContent xmlns:mc="http://schemas.openxmlformats.org/markup-compatibility/2006">
    <mc:Choice Requires="x15">
      <x15ac:absPath xmlns:x15ac="http://schemas.microsoft.com/office/spreadsheetml/2010/11/ac" url="C:\Users\Licitacao\OneDrive\Área de Trabalho\licitação obras\concorrencia 012-2022\"/>
    </mc:Choice>
  </mc:AlternateContent>
  <bookViews>
    <workbookView xWindow="0" yWindow="0" windowWidth="28800" windowHeight="12210" tabRatio="783" firstSheet="5" activeTab="9"/>
  </bookViews>
  <sheets>
    <sheet name="INSTRUÇÕES" sheetId="19" r:id="rId1"/>
    <sheet name="CSINAPI" sheetId="1" r:id="rId2"/>
    <sheet name="ISINAPI" sheetId="2" r:id="rId3"/>
    <sheet name="CIOPES" sheetId="4" r:id="rId4"/>
    <sheet name="IIOPES" sheetId="12" r:id="rId5"/>
    <sheet name="CCESAN" sheetId="3" r:id="rId6"/>
    <sheet name="CSCORIO" sheetId="13" r:id="rId7"/>
    <sheet name="DADOS" sheetId="17" state="hidden" r:id="rId8"/>
    <sheet name="Auxiliar" sheetId="7" state="hidden" r:id="rId9"/>
    <sheet name="ORCAMENTO" sheetId="8" r:id="rId10"/>
    <sheet name="BDI" sheetId="6" r:id="rId11"/>
    <sheet name="ABC" sheetId="20" state="hidden" r:id="rId12"/>
    <sheet name="MEMÓRIA DE CÁLCULO" sheetId="14" r:id="rId13"/>
    <sheet name="COMPOSICAO" sheetId="9" r:id="rId14"/>
    <sheet name="MERCADO" sheetId="10" r:id="rId15"/>
    <sheet name="CRONOGRAMA" sheetId="16" r:id="rId16"/>
  </sheets>
  <definedNames>
    <definedName name="_xlnm._FilterDatabase" localSheetId="6" hidden="1">CSCORIO!$A$2:$D$5747</definedName>
    <definedName name="_xlnm._FilterDatabase" localSheetId="4" hidden="1">IIOPES!$A$2:$D$2</definedName>
    <definedName name="_xlnm._FilterDatabase" localSheetId="9" hidden="1">ORCAMENTO!$B$4:$O$160</definedName>
    <definedName name="_xlnm.Print_Area" localSheetId="15">CRONOGRAMA!$A:$I</definedName>
    <definedName name="_xlnm.Print_Area" localSheetId="12">'MEMÓRIA DE CÁLCULO'!$A$1:$J$909</definedName>
    <definedName name="_xlnm.Print_Area" localSheetId="9">ORCAMENTO!$B$1:$J$115</definedName>
    <definedName name="BDI" comment="BDI">BDI!$C$37</definedName>
    <definedName name="DADOS" comment="Lista Suspensa">DADOS!$A$6:$A$13</definedName>
    <definedName name="ETAPA">DADOS!$A$2:$A$3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610" i="14" l="1"/>
  <c r="J508" i="14"/>
  <c r="J490" i="14"/>
  <c r="J476" i="14"/>
  <c r="F458" i="14"/>
  <c r="D458" i="14"/>
  <c r="J439" i="14"/>
  <c r="J440" i="14"/>
  <c r="J441" i="14"/>
  <c r="J442" i="14"/>
  <c r="J443" i="14"/>
  <c r="J444" i="14"/>
  <c r="J445" i="14"/>
  <c r="J446" i="14"/>
  <c r="J447" i="14"/>
  <c r="J448" i="14"/>
  <c r="J449" i="14"/>
  <c r="J450" i="14"/>
  <c r="J451" i="14"/>
  <c r="J452" i="14"/>
  <c r="J453" i="14"/>
  <c r="J454" i="14"/>
  <c r="J455" i="14"/>
  <c r="J438" i="14"/>
  <c r="F435" i="14"/>
  <c r="J435" i="14"/>
  <c r="J420" i="14"/>
  <c r="J421" i="14"/>
  <c r="J422" i="14"/>
  <c r="J423" i="14"/>
  <c r="J424" i="14"/>
  <c r="J425" i="14"/>
  <c r="J426" i="14"/>
  <c r="J427" i="14"/>
  <c r="J428" i="14"/>
  <c r="J429" i="14"/>
  <c r="J430" i="14"/>
  <c r="J431" i="14"/>
  <c r="J432" i="14"/>
  <c r="J433" i="14"/>
  <c r="J434" i="14"/>
  <c r="J418" i="14"/>
  <c r="J419" i="14"/>
  <c r="J347" i="14"/>
  <c r="J318" i="14"/>
  <c r="J317" i="14"/>
  <c r="J315" i="14"/>
  <c r="J313" i="14"/>
  <c r="J282" i="14"/>
  <c r="J283" i="14"/>
  <c r="J284" i="14"/>
  <c r="J285" i="14"/>
  <c r="J286" i="14"/>
  <c r="J287" i="14"/>
  <c r="J279" i="14" s="1"/>
  <c r="J288" i="14"/>
  <c r="J289" i="14"/>
  <c r="J290" i="14"/>
  <c r="J291" i="14"/>
  <c r="J292" i="14"/>
  <c r="E261" i="14"/>
  <c r="J227" i="14"/>
  <c r="J228" i="14"/>
  <c r="J229" i="14"/>
  <c r="J230" i="14"/>
  <c r="J231" i="14"/>
  <c r="J232" i="14"/>
  <c r="J233" i="14"/>
  <c r="J234" i="14"/>
  <c r="J235" i="14"/>
  <c r="J236" i="14"/>
  <c r="J237" i="14"/>
  <c r="J238" i="14"/>
  <c r="J239" i="14"/>
  <c r="J240" i="14"/>
  <c r="J241" i="14"/>
  <c r="J132" i="14"/>
  <c r="J131" i="14"/>
  <c r="J129" i="14"/>
  <c r="J67" i="14"/>
  <c r="J68" i="14"/>
  <c r="J45" i="14"/>
  <c r="J46" i="14"/>
  <c r="J44" i="14"/>
  <c r="J898" i="14"/>
  <c r="B896" i="14"/>
  <c r="J735" i="14"/>
  <c r="J723" i="14"/>
  <c r="J798" i="14"/>
  <c r="J799" i="14"/>
  <c r="J800" i="14"/>
  <c r="J801" i="14"/>
  <c r="J802" i="14"/>
  <c r="J803" i="14"/>
  <c r="E881" i="14"/>
  <c r="E879" i="14"/>
  <c r="E877" i="14"/>
  <c r="E878" i="14"/>
  <c r="J71" i="14"/>
  <c r="J72" i="14"/>
  <c r="J73" i="14"/>
  <c r="J74" i="14"/>
  <c r="J75" i="14"/>
  <c r="J76" i="14"/>
  <c r="J77" i="14"/>
  <c r="J78" i="14"/>
  <c r="J79" i="14"/>
  <c r="J80" i="14"/>
  <c r="J81" i="14"/>
  <c r="J82" i="14"/>
  <c r="J393" i="14"/>
  <c r="G50" i="8" s="1"/>
  <c r="J390" i="14"/>
  <c r="G49" i="8" s="1"/>
  <c r="L49" i="8" s="1"/>
  <c r="H50" i="8"/>
  <c r="F50" i="8"/>
  <c r="E50" i="8"/>
  <c r="H49" i="8"/>
  <c r="F49" i="8"/>
  <c r="E49" i="8"/>
  <c r="E507" i="14"/>
  <c r="D507" i="14"/>
  <c r="J605" i="14"/>
  <c r="G65" i="8" s="1"/>
  <c r="L65" i="8" s="1"/>
  <c r="H65" i="8"/>
  <c r="F65" i="8"/>
  <c r="E65" i="8"/>
  <c r="D836" i="14"/>
  <c r="J780" i="14"/>
  <c r="J781" i="14"/>
  <c r="J767" i="14"/>
  <c r="J758" i="14"/>
  <c r="J759" i="14"/>
  <c r="J760" i="14"/>
  <c r="J761" i="14"/>
  <c r="J762" i="14"/>
  <c r="J763" i="14"/>
  <c r="J749" i="14"/>
  <c r="J750" i="14"/>
  <c r="J751" i="14"/>
  <c r="J752" i="14"/>
  <c r="J753" i="14"/>
  <c r="J738" i="14"/>
  <c r="J743" i="14"/>
  <c r="J744" i="14"/>
  <c r="J726" i="14"/>
  <c r="J727" i="14"/>
  <c r="J728" i="14"/>
  <c r="J729" i="14"/>
  <c r="J730" i="14"/>
  <c r="J731" i="14"/>
  <c r="J732" i="14"/>
  <c r="J720" i="14"/>
  <c r="J721" i="14"/>
  <c r="J612" i="14"/>
  <c r="J613" i="14"/>
  <c r="J646" i="14"/>
  <c r="J647" i="14"/>
  <c r="J673" i="14"/>
  <c r="J688" i="14"/>
  <c r="J689" i="14"/>
  <c r="J696" i="14"/>
  <c r="J709" i="14"/>
  <c r="F586" i="14"/>
  <c r="F584" i="14"/>
  <c r="F583" i="14"/>
  <c r="F582" i="14"/>
  <c r="F581" i="14"/>
  <c r="F580" i="14"/>
  <c r="F579" i="14"/>
  <c r="F578" i="14"/>
  <c r="F577" i="14"/>
  <c r="F576" i="14"/>
  <c r="F575" i="14"/>
  <c r="F574" i="14"/>
  <c r="F573" i="14"/>
  <c r="F572" i="14"/>
  <c r="F571" i="14"/>
  <c r="F570" i="14"/>
  <c r="F569" i="14"/>
  <c r="F568" i="14"/>
  <c r="J559" i="14"/>
  <c r="J560" i="14"/>
  <c r="J561" i="14"/>
  <c r="J562" i="14"/>
  <c r="J563" i="14"/>
  <c r="J557" i="14"/>
  <c r="E565" i="14"/>
  <c r="D565" i="14"/>
  <c r="D553" i="14"/>
  <c r="F551" i="14"/>
  <c r="G550" i="14"/>
  <c r="G548" i="14"/>
  <c r="G547" i="14"/>
  <c r="G545" i="14"/>
  <c r="G542" i="14"/>
  <c r="G541" i="14"/>
  <c r="E536" i="14"/>
  <c r="D536" i="14"/>
  <c r="G521" i="14"/>
  <c r="J521" i="14" s="1"/>
  <c r="J514" i="14"/>
  <c r="J515" i="14"/>
  <c r="J517" i="14"/>
  <c r="G518" i="14"/>
  <c r="J518" i="14" s="1"/>
  <c r="G516" i="14"/>
  <c r="J516" i="14" s="1"/>
  <c r="G519" i="14"/>
  <c r="J519" i="14" s="1"/>
  <c r="J511" i="14"/>
  <c r="G513" i="14"/>
  <c r="G512" i="14"/>
  <c r="J512" i="14" s="1"/>
  <c r="J510" i="14"/>
  <c r="G502" i="14"/>
  <c r="J502" i="14" s="1"/>
  <c r="G501" i="14"/>
  <c r="G500" i="14"/>
  <c r="J500" i="14"/>
  <c r="J499" i="14"/>
  <c r="G498" i="14"/>
  <c r="J498" i="14"/>
  <c r="J497" i="14"/>
  <c r="J496" i="14"/>
  <c r="J492" i="14"/>
  <c r="J493" i="14"/>
  <c r="J494" i="14"/>
  <c r="G495" i="14"/>
  <c r="G494" i="14"/>
  <c r="J495" i="14"/>
  <c r="F484" i="14"/>
  <c r="F483" i="14"/>
  <c r="F482" i="14"/>
  <c r="F481" i="14"/>
  <c r="F480" i="14"/>
  <c r="F479" i="14"/>
  <c r="F478" i="14"/>
  <c r="J478" i="14" s="1"/>
  <c r="D469" i="14"/>
  <c r="G474" i="14"/>
  <c r="D470" i="14"/>
  <c r="D471" i="14"/>
  <c r="D475" i="14"/>
  <c r="G468" i="14"/>
  <c r="G467" i="14"/>
  <c r="F461" i="14"/>
  <c r="E458" i="14"/>
  <c r="G448" i="14"/>
  <c r="F433" i="14"/>
  <c r="F432" i="14"/>
  <c r="F431" i="14"/>
  <c r="F430" i="14"/>
  <c r="F428" i="14"/>
  <c r="F425" i="14"/>
  <c r="F424" i="14"/>
  <c r="F417" i="14"/>
  <c r="F423" i="14"/>
  <c r="F422" i="14"/>
  <c r="F420" i="14"/>
  <c r="F419" i="14"/>
  <c r="F418" i="14"/>
  <c r="G413" i="14"/>
  <c r="E413" i="14" s="1"/>
  <c r="J413" i="14" s="1"/>
  <c r="G414" i="14"/>
  <c r="G410" i="14"/>
  <c r="G409" i="14"/>
  <c r="G403" i="14"/>
  <c r="G408" i="14"/>
  <c r="G406" i="14"/>
  <c r="G405" i="14"/>
  <c r="G402" i="14"/>
  <c r="G401" i="14"/>
  <c r="G400" i="14"/>
  <c r="G399" i="14"/>
  <c r="D387" i="14"/>
  <c r="J348" i="14"/>
  <c r="J329" i="14"/>
  <c r="J330" i="14"/>
  <c r="J331" i="14"/>
  <c r="J332" i="14"/>
  <c r="J333" i="14"/>
  <c r="J334" i="14"/>
  <c r="J335" i="14"/>
  <c r="J336" i="14"/>
  <c r="J337" i="14"/>
  <c r="J316" i="14"/>
  <c r="J309" i="14"/>
  <c r="J312" i="14"/>
  <c r="J310" i="14"/>
  <c r="E40" i="8"/>
  <c r="J303" i="14"/>
  <c r="J304" i="14"/>
  <c r="J305" i="14"/>
  <c r="J297" i="14"/>
  <c r="J298" i="14"/>
  <c r="J299" i="14"/>
  <c r="J300" i="14"/>
  <c r="J301" i="14"/>
  <c r="J302" i="14"/>
  <c r="J281" i="14"/>
  <c r="D276" i="14"/>
  <c r="I245" i="14"/>
  <c r="J245" i="14" s="1"/>
  <c r="D234" i="14"/>
  <c r="J213" i="14"/>
  <c r="J214" i="14"/>
  <c r="J215" i="14"/>
  <c r="J216" i="14"/>
  <c r="J217" i="14"/>
  <c r="J218" i="14"/>
  <c r="J219" i="14"/>
  <c r="D191" i="14"/>
  <c r="D193" i="14"/>
  <c r="D194" i="14"/>
  <c r="J169" i="14"/>
  <c r="J166" i="14"/>
  <c r="J29" i="14" l="1"/>
  <c r="J507" i="14"/>
  <c r="J51" i="14"/>
  <c r="J49" i="14"/>
  <c r="J41" i="14"/>
  <c r="J31" i="14"/>
  <c r="J32" i="14"/>
  <c r="J33" i="14"/>
  <c r="J23" i="14"/>
  <c r="J24" i="14"/>
  <c r="J25" i="14"/>
  <c r="J22" i="14"/>
  <c r="J26" i="14"/>
  <c r="J21" i="14"/>
  <c r="J18" i="14"/>
  <c r="J17" i="14"/>
  <c r="J16" i="14"/>
  <c r="J855" i="14"/>
  <c r="L14" i="16"/>
  <c r="L16" i="16"/>
  <c r="L18" i="16"/>
  <c r="L20" i="16"/>
  <c r="L22" i="16"/>
  <c r="L24" i="16"/>
  <c r="G462" i="14" l="1"/>
  <c r="J895" i="14"/>
  <c r="J893" i="14" s="1"/>
  <c r="G108" i="8" s="1"/>
  <c r="E108" i="8"/>
  <c r="F108" i="8"/>
  <c r="H108" i="8"/>
  <c r="I2" i="8"/>
  <c r="J854" i="14"/>
  <c r="J856" i="14"/>
  <c r="J837" i="14"/>
  <c r="J838" i="14"/>
  <c r="J831" i="14"/>
  <c r="J832" i="14"/>
  <c r="J811" i="14"/>
  <c r="J812" i="14"/>
  <c r="J791" i="14"/>
  <c r="J792" i="14"/>
  <c r="J793" i="14"/>
  <c r="J794" i="14"/>
  <c r="J795" i="14"/>
  <c r="J782" i="14"/>
  <c r="J783" i="14"/>
  <c r="J707" i="14"/>
  <c r="J708" i="14"/>
  <c r="J710" i="14"/>
  <c r="J711" i="14"/>
  <c r="J712" i="14"/>
  <c r="J713" i="14"/>
  <c r="J714" i="14"/>
  <c r="J715" i="14"/>
  <c r="J716" i="14"/>
  <c r="J697" i="14"/>
  <c r="J698" i="14"/>
  <c r="J699" i="14"/>
  <c r="J700" i="14"/>
  <c r="J701" i="14"/>
  <c r="J702" i="14"/>
  <c r="J703" i="14"/>
  <c r="J674" i="14"/>
  <c r="J675" i="14"/>
  <c r="J676" i="14"/>
  <c r="J677" i="14"/>
  <c r="J678" i="14"/>
  <c r="J679" i="14"/>
  <c r="J680" i="14"/>
  <c r="J663" i="14"/>
  <c r="J664" i="14"/>
  <c r="J665" i="14"/>
  <c r="J666" i="14"/>
  <c r="J667" i="14"/>
  <c r="J668" i="14"/>
  <c r="J669" i="14"/>
  <c r="J648" i="14"/>
  <c r="J649" i="14"/>
  <c r="J650" i="14"/>
  <c r="J651" i="14"/>
  <c r="J652" i="14"/>
  <c r="J653" i="14"/>
  <c r="J654" i="14"/>
  <c r="J655" i="14"/>
  <c r="J656" i="14"/>
  <c r="J657" i="14"/>
  <c r="J658" i="14"/>
  <c r="J659" i="14"/>
  <c r="J630" i="14"/>
  <c r="J631" i="14"/>
  <c r="J632" i="14"/>
  <c r="J633" i="14"/>
  <c r="J634" i="14"/>
  <c r="J635" i="14"/>
  <c r="J636" i="14"/>
  <c r="J637" i="14"/>
  <c r="J638" i="14"/>
  <c r="J639" i="14"/>
  <c r="J641" i="14"/>
  <c r="J642" i="14"/>
  <c r="J615" i="14"/>
  <c r="J616" i="14"/>
  <c r="J617" i="14"/>
  <c r="J618" i="14"/>
  <c r="J619" i="14"/>
  <c r="J620" i="14"/>
  <c r="J621" i="14"/>
  <c r="J622" i="14"/>
  <c r="J623" i="14"/>
  <c r="J624" i="14"/>
  <c r="J625" i="14"/>
  <c r="J626" i="14"/>
  <c r="J590" i="14"/>
  <c r="J591" i="14"/>
  <c r="J592" i="14"/>
  <c r="J593" i="14"/>
  <c r="J594" i="14"/>
  <c r="J595" i="14"/>
  <c r="J596" i="14"/>
  <c r="J597" i="14"/>
  <c r="J598" i="14"/>
  <c r="J599" i="14"/>
  <c r="J552" i="14"/>
  <c r="J553" i="14"/>
  <c r="J554" i="14"/>
  <c r="J555" i="14"/>
  <c r="J556" i="14"/>
  <c r="J501" i="14"/>
  <c r="J505" i="14"/>
  <c r="J506" i="14"/>
  <c r="J470" i="14"/>
  <c r="J472" i="14"/>
  <c r="J473" i="14"/>
  <c r="J459" i="14"/>
  <c r="J460" i="14"/>
  <c r="J411" i="14"/>
  <c r="J412" i="14"/>
  <c r="J378" i="14"/>
  <c r="J380" i="14"/>
  <c r="J381" i="14"/>
  <c r="J382" i="14"/>
  <c r="J384" i="14"/>
  <c r="J385" i="14"/>
  <c r="J386" i="14"/>
  <c r="J388" i="14"/>
  <c r="J389" i="14"/>
  <c r="J349" i="14"/>
  <c r="J350" i="14"/>
  <c r="J338" i="14"/>
  <c r="J314" i="14"/>
  <c r="J319" i="14"/>
  <c r="J320" i="14"/>
  <c r="J321" i="14"/>
  <c r="J322" i="14"/>
  <c r="J323" i="14"/>
  <c r="J324" i="14"/>
  <c r="J266" i="14"/>
  <c r="J268" i="14"/>
  <c r="J269" i="14"/>
  <c r="J270" i="14"/>
  <c r="J271" i="14"/>
  <c r="J273" i="14"/>
  <c r="J274" i="14"/>
  <c r="J275" i="14"/>
  <c r="J277" i="14"/>
  <c r="J278" i="14"/>
  <c r="J167" i="14"/>
  <c r="J168" i="14"/>
  <c r="J170" i="14"/>
  <c r="J171" i="14"/>
  <c r="J172" i="14"/>
  <c r="J173" i="14"/>
  <c r="J174" i="14"/>
  <c r="J175" i="14"/>
  <c r="J177" i="14"/>
  <c r="J178" i="14"/>
  <c r="J179" i="14"/>
  <c r="J180" i="14"/>
  <c r="J181" i="14"/>
  <c r="J182" i="14"/>
  <c r="J183" i="14"/>
  <c r="J152" i="14"/>
  <c r="J153" i="14"/>
  <c r="J154" i="14"/>
  <c r="J155" i="14"/>
  <c r="J156" i="14"/>
  <c r="J157" i="14"/>
  <c r="J158" i="14"/>
  <c r="J35" i="14"/>
  <c r="J36" i="14"/>
  <c r="J37" i="14"/>
  <c r="J38" i="14"/>
  <c r="J39" i="14"/>
  <c r="J40" i="14"/>
  <c r="J42" i="14"/>
  <c r="J43" i="14"/>
  <c r="J745" i="14"/>
  <c r="J471" i="14"/>
  <c r="J540" i="14"/>
  <c r="J541" i="14"/>
  <c r="J543" i="14"/>
  <c r="J544" i="14"/>
  <c r="J546" i="14"/>
  <c r="J535" i="14"/>
  <c r="J534" i="14"/>
  <c r="J525" i="14"/>
  <c r="J520" i="14"/>
  <c r="J523" i="14"/>
  <c r="J526" i="14"/>
  <c r="J527" i="14"/>
  <c r="J528" i="14"/>
  <c r="J529" i="14"/>
  <c r="J530" i="14"/>
  <c r="J531" i="14"/>
  <c r="J532" i="14"/>
  <c r="J533" i="14"/>
  <c r="J547" i="14"/>
  <c r="D524" i="14"/>
  <c r="J524" i="14" s="1"/>
  <c r="D504" i="14"/>
  <c r="J504" i="14" s="1"/>
  <c r="J909" i="14"/>
  <c r="J908" i="14"/>
  <c r="D468" i="14"/>
  <c r="J586" i="14"/>
  <c r="J585" i="14"/>
  <c r="J584" i="14"/>
  <c r="J583" i="14"/>
  <c r="J582" i="14"/>
  <c r="J581" i="14"/>
  <c r="J580" i="14"/>
  <c r="J579" i="14"/>
  <c r="J578" i="14"/>
  <c r="J577" i="14"/>
  <c r="J576" i="14"/>
  <c r="J575" i="14"/>
  <c r="J574" i="14"/>
  <c r="J573" i="14"/>
  <c r="J572" i="14"/>
  <c r="J571" i="14"/>
  <c r="J570" i="14"/>
  <c r="J569" i="14"/>
  <c r="J568" i="14"/>
  <c r="J905" i="14"/>
  <c r="J903" i="14" s="1"/>
  <c r="G112" i="8" s="1"/>
  <c r="E902" i="14"/>
  <c r="J902" i="14" s="1"/>
  <c r="J900" i="14" s="1"/>
  <c r="J11" i="14"/>
  <c r="E111" i="8"/>
  <c r="F111" i="8"/>
  <c r="H111" i="8"/>
  <c r="E112" i="8"/>
  <c r="F112" i="8"/>
  <c r="H112" i="8"/>
  <c r="E113" i="8"/>
  <c r="F113" i="8"/>
  <c r="H113" i="8"/>
  <c r="A110" i="8"/>
  <c r="J640" i="14"/>
  <c r="J151" i="14"/>
  <c r="J896" i="14"/>
  <c r="G109" i="8" s="1"/>
  <c r="L109" i="8" s="1"/>
  <c r="H51" i="9"/>
  <c r="I51" i="9" s="1"/>
  <c r="E51" i="9"/>
  <c r="D51" i="9"/>
  <c r="H50" i="9"/>
  <c r="I50" i="9" s="1"/>
  <c r="E50" i="9"/>
  <c r="D50" i="9"/>
  <c r="H49" i="9"/>
  <c r="I49" i="9" s="1"/>
  <c r="E49" i="9"/>
  <c r="D49" i="9"/>
  <c r="H48" i="9"/>
  <c r="I48" i="9" s="1"/>
  <c r="E48" i="9"/>
  <c r="D48" i="9"/>
  <c r="H47" i="9"/>
  <c r="I47" i="9" s="1"/>
  <c r="E47" i="9"/>
  <c r="D47" i="9"/>
  <c r="H43" i="9"/>
  <c r="I43" i="9" s="1"/>
  <c r="E43" i="9"/>
  <c r="D43" i="9"/>
  <c r="H42" i="9"/>
  <c r="I42" i="9" s="1"/>
  <c r="E42" i="9"/>
  <c r="D42" i="9"/>
  <c r="E262" i="14"/>
  <c r="J262" i="14" s="1"/>
  <c r="J261" i="14"/>
  <c r="E260" i="14"/>
  <c r="J260" i="14" s="1"/>
  <c r="E259" i="14"/>
  <c r="J259" i="14" s="1"/>
  <c r="E374" i="14"/>
  <c r="J374" i="14" s="1"/>
  <c r="J474" i="14"/>
  <c r="G66" i="14"/>
  <c r="G68" i="14"/>
  <c r="F463" i="14"/>
  <c r="J463" i="14" s="1"/>
  <c r="J461" i="14"/>
  <c r="E600" i="14"/>
  <c r="D600" i="14"/>
  <c r="I35" i="9"/>
  <c r="H34" i="9"/>
  <c r="I34" i="9" s="1"/>
  <c r="E34" i="9"/>
  <c r="D34" i="9"/>
  <c r="A5" i="10"/>
  <c r="H33" i="9"/>
  <c r="I33" i="9" s="1"/>
  <c r="E33" i="9"/>
  <c r="D33" i="9"/>
  <c r="H29" i="9"/>
  <c r="I29" i="9" s="1"/>
  <c r="E29" i="9"/>
  <c r="D29" i="9"/>
  <c r="H28" i="9"/>
  <c r="I28" i="9" s="1"/>
  <c r="E28" i="9"/>
  <c r="D28" i="9"/>
  <c r="J603" i="14"/>
  <c r="J601" i="14" s="1"/>
  <c r="G64" i="8" s="1"/>
  <c r="L64" i="8" s="1"/>
  <c r="J564" i="14"/>
  <c r="J558" i="14"/>
  <c r="H22" i="9"/>
  <c r="I22" i="9" s="1"/>
  <c r="E22" i="9"/>
  <c r="D22" i="9"/>
  <c r="H21" i="9"/>
  <c r="I21" i="9" s="1"/>
  <c r="E21" i="9"/>
  <c r="D21" i="9"/>
  <c r="H17" i="9"/>
  <c r="I17" i="9" s="1"/>
  <c r="E17" i="9"/>
  <c r="D17" i="9"/>
  <c r="H16" i="9"/>
  <c r="I16" i="9" s="1"/>
  <c r="E16" i="9"/>
  <c r="D16" i="9"/>
  <c r="J706" i="14"/>
  <c r="J683" i="14"/>
  <c r="J880" i="14"/>
  <c r="J881" i="14"/>
  <c r="J879" i="14"/>
  <c r="J878" i="14"/>
  <c r="J877" i="14"/>
  <c r="E876" i="14"/>
  <c r="J876" i="14" s="1"/>
  <c r="J695" i="14"/>
  <c r="J662" i="14"/>
  <c r="I113" i="8" l="1"/>
  <c r="I112" i="8"/>
  <c r="I65" i="8"/>
  <c r="J65" i="8" s="1"/>
  <c r="I49" i="8"/>
  <c r="I50" i="8"/>
  <c r="J778" i="14"/>
  <c r="D462" i="14"/>
  <c r="J462" i="14" s="1"/>
  <c r="J906" i="14"/>
  <c r="G113" i="8" s="1"/>
  <c r="L113" i="8" s="1"/>
  <c r="I108" i="8"/>
  <c r="J108" i="8" s="1"/>
  <c r="I111" i="8"/>
  <c r="J600" i="14"/>
  <c r="J468" i="14"/>
  <c r="J536" i="14"/>
  <c r="J704" i="14"/>
  <c r="G75" i="8" s="1"/>
  <c r="L75" i="8" s="1"/>
  <c r="J566" i="14"/>
  <c r="G111" i="8"/>
  <c r="I31" i="9"/>
  <c r="J149" i="14"/>
  <c r="G24" i="8" s="1"/>
  <c r="L24" i="8" s="1"/>
  <c r="I40" i="9"/>
  <c r="I45" i="9"/>
  <c r="I19" i="9"/>
  <c r="J565" i="14"/>
  <c r="J458" i="14"/>
  <c r="I26" i="9"/>
  <c r="I14" i="9"/>
  <c r="J693" i="14"/>
  <c r="H9" i="9"/>
  <c r="I9" i="9" s="1"/>
  <c r="H10" i="9"/>
  <c r="I10" i="9" s="1"/>
  <c r="E10" i="9"/>
  <c r="D10" i="9"/>
  <c r="E9" i="9"/>
  <c r="D9" i="9"/>
  <c r="H74" i="8"/>
  <c r="I74" i="8" s="1"/>
  <c r="F74" i="8"/>
  <c r="E74" i="8"/>
  <c r="E75" i="8"/>
  <c r="F75" i="8"/>
  <c r="H75" i="8"/>
  <c r="I75" i="8" s="1"/>
  <c r="J645" i="14"/>
  <c r="J842" i="14"/>
  <c r="J825" i="14"/>
  <c r="E107" i="8"/>
  <c r="F107" i="8"/>
  <c r="H107" i="8"/>
  <c r="I107" i="8" s="1"/>
  <c r="J849" i="14"/>
  <c r="J848" i="14"/>
  <c r="E809" i="14"/>
  <c r="J809" i="14" s="1"/>
  <c r="J808" i="14"/>
  <c r="E810" i="14"/>
  <c r="J810" i="14" s="1"/>
  <c r="J845" i="14"/>
  <c r="J843" i="14" s="1"/>
  <c r="G99" i="8" s="1"/>
  <c r="J841" i="14"/>
  <c r="E836" i="14"/>
  <c r="E835" i="14"/>
  <c r="D835" i="14"/>
  <c r="E830" i="14"/>
  <c r="D830" i="14"/>
  <c r="E829" i="14"/>
  <c r="D829" i="14"/>
  <c r="J826" i="14"/>
  <c r="J821" i="14"/>
  <c r="J820" i="14"/>
  <c r="J822" i="14"/>
  <c r="J819" i="14"/>
  <c r="E94" i="8"/>
  <c r="F94" i="8"/>
  <c r="H94" i="8"/>
  <c r="I94" i="8" s="1"/>
  <c r="E95" i="8"/>
  <c r="F95" i="8"/>
  <c r="H95" i="8"/>
  <c r="I95" i="8" s="1"/>
  <c r="E96" i="8"/>
  <c r="F96" i="8"/>
  <c r="H96" i="8"/>
  <c r="I96" i="8" s="1"/>
  <c r="E97" i="8"/>
  <c r="F97" i="8"/>
  <c r="H97" i="8"/>
  <c r="I97" i="8" s="1"/>
  <c r="E98" i="8"/>
  <c r="F98" i="8"/>
  <c r="H98" i="8"/>
  <c r="I98" i="8" s="1"/>
  <c r="E99" i="8"/>
  <c r="F99" i="8"/>
  <c r="H99" i="8"/>
  <c r="I99" i="8" s="1"/>
  <c r="E100" i="8"/>
  <c r="F100" i="8"/>
  <c r="H100" i="8"/>
  <c r="I100" i="8" s="1"/>
  <c r="J589" i="14"/>
  <c r="J387" i="14"/>
  <c r="J383" i="14"/>
  <c r="J379" i="14"/>
  <c r="J377" i="14"/>
  <c r="E48" i="8"/>
  <c r="F48" i="8"/>
  <c r="H48" i="8"/>
  <c r="I48" i="8" s="1"/>
  <c r="E373" i="14"/>
  <c r="J373" i="14" s="1"/>
  <c r="E372" i="14"/>
  <c r="J372" i="14" s="1"/>
  <c r="E371" i="14"/>
  <c r="J371" i="14" s="1"/>
  <c r="F370" i="14"/>
  <c r="I370" i="14" s="1"/>
  <c r="E370" i="14"/>
  <c r="I369" i="14"/>
  <c r="E369" i="14"/>
  <c r="I368" i="14"/>
  <c r="J368" i="14" s="1"/>
  <c r="I367" i="14"/>
  <c r="J367" i="14" s="1"/>
  <c r="I366" i="14"/>
  <c r="J366" i="14" s="1"/>
  <c r="I365" i="14"/>
  <c r="J365" i="14" s="1"/>
  <c r="I364" i="14"/>
  <c r="J364" i="14" s="1"/>
  <c r="I363" i="14"/>
  <c r="J363" i="14" s="1"/>
  <c r="I362" i="14"/>
  <c r="J362" i="14" s="1"/>
  <c r="I361" i="14"/>
  <c r="J361" i="14" s="1"/>
  <c r="I360" i="14"/>
  <c r="J360" i="14" s="1"/>
  <c r="H359" i="14"/>
  <c r="I359" i="14" s="1"/>
  <c r="J359" i="14" s="1"/>
  <c r="I358" i="14"/>
  <c r="J358" i="14" s="1"/>
  <c r="I357" i="14"/>
  <c r="E357" i="14"/>
  <c r="E47" i="8"/>
  <c r="F47" i="8"/>
  <c r="H47" i="8"/>
  <c r="I47" i="8" s="1"/>
  <c r="J201" i="14"/>
  <c r="J193" i="14"/>
  <c r="J194" i="14"/>
  <c r="J198" i="14"/>
  <c r="J206" i="14"/>
  <c r="J188" i="14"/>
  <c r="J853" i="14"/>
  <c r="J691" i="14"/>
  <c r="J692" i="14"/>
  <c r="J686" i="14"/>
  <c r="J687" i="14"/>
  <c r="J690" i="14"/>
  <c r="E73" i="8"/>
  <c r="F73" i="8"/>
  <c r="H73" i="8"/>
  <c r="I73" i="8" s="1"/>
  <c r="J892" i="14"/>
  <c r="J890" i="14" s="1"/>
  <c r="G107" i="8" s="1"/>
  <c r="E815" i="14"/>
  <c r="J815" i="14" s="1"/>
  <c r="J816" i="14"/>
  <c r="J148" i="14"/>
  <c r="J146" i="14" s="1"/>
  <c r="G23" i="8" s="1"/>
  <c r="L23" i="8" s="1"/>
  <c r="E23" i="8"/>
  <c r="F23" i="8"/>
  <c r="H23" i="8"/>
  <c r="I23" i="8" s="1"/>
  <c r="E106" i="8"/>
  <c r="F106" i="8"/>
  <c r="H106" i="8"/>
  <c r="I106" i="8" s="1"/>
  <c r="J866" i="14"/>
  <c r="J864" i="14" s="1"/>
  <c r="J737" i="14"/>
  <c r="E105" i="8"/>
  <c r="F105" i="8"/>
  <c r="H105" i="8"/>
  <c r="I105" i="8" s="1"/>
  <c r="J863" i="14"/>
  <c r="J862" i="14"/>
  <c r="E93" i="8"/>
  <c r="F93" i="8"/>
  <c r="H93" i="8"/>
  <c r="I93" i="8" s="1"/>
  <c r="E92" i="8"/>
  <c r="F92" i="8"/>
  <c r="H92" i="8"/>
  <c r="I92" i="8" s="1"/>
  <c r="F104" i="8"/>
  <c r="E104" i="8"/>
  <c r="J550" i="14"/>
  <c r="J548" i="14"/>
  <c r="J549" i="14"/>
  <c r="J551" i="14"/>
  <c r="D66" i="14"/>
  <c r="J66" i="14" s="1"/>
  <c r="J467" i="14"/>
  <c r="J209" i="14"/>
  <c r="J207" i="14" s="1"/>
  <c r="G33" i="8" s="1"/>
  <c r="A33" i="8"/>
  <c r="E33" i="8"/>
  <c r="F33" i="8"/>
  <c r="H33" i="8"/>
  <c r="I33" i="8" s="1"/>
  <c r="J191" i="14"/>
  <c r="D192" i="14"/>
  <c r="J192" i="14" s="1"/>
  <c r="J197" i="14"/>
  <c r="J205" i="14"/>
  <c r="J748" i="14"/>
  <c r="H102" i="8"/>
  <c r="I102" i="8" s="1"/>
  <c r="F102" i="8"/>
  <c r="E102" i="8"/>
  <c r="A101" i="8"/>
  <c r="J344" i="14"/>
  <c r="J342" i="14" s="1"/>
  <c r="J804" i="14"/>
  <c r="J796" i="14" s="1"/>
  <c r="J55" i="14"/>
  <c r="J733" i="14"/>
  <c r="J56" i="14"/>
  <c r="J57" i="14"/>
  <c r="J58" i="14"/>
  <c r="J311" i="14"/>
  <c r="J307" i="14" s="1"/>
  <c r="J133" i="14"/>
  <c r="C131" i="14"/>
  <c r="E128" i="14"/>
  <c r="J128" i="14" s="1"/>
  <c r="J126" i="14" s="1"/>
  <c r="J187" i="14"/>
  <c r="J777" i="14"/>
  <c r="J774" i="14"/>
  <c r="J739" i="14"/>
  <c r="J787" i="14"/>
  <c r="J785" i="14" s="1"/>
  <c r="J734" i="14"/>
  <c r="J725" i="14"/>
  <c r="J757" i="14"/>
  <c r="J755" i="14" s="1"/>
  <c r="J754" i="14"/>
  <c r="J681" i="14"/>
  <c r="J539" i="14"/>
  <c r="J545" i="14"/>
  <c r="J542" i="14"/>
  <c r="J513" i="14"/>
  <c r="F522" i="14"/>
  <c r="J522" i="14" s="1"/>
  <c r="J306" i="14"/>
  <c r="J195" i="14" l="1"/>
  <c r="J189" i="14"/>
  <c r="M65" i="8"/>
  <c r="M113" i="8"/>
  <c r="J49" i="8"/>
  <c r="M49" i="8"/>
  <c r="L50" i="8"/>
  <c r="M50" i="8" s="1"/>
  <c r="J50" i="8"/>
  <c r="J113" i="8"/>
  <c r="J587" i="14"/>
  <c r="J370" i="14"/>
  <c r="J830" i="14"/>
  <c r="J836" i="14"/>
  <c r="J369" i="14"/>
  <c r="L111" i="8"/>
  <c r="M111" i="8" s="1"/>
  <c r="J111" i="8"/>
  <c r="I39" i="9"/>
  <c r="J456" i="14"/>
  <c r="G55" i="8" s="1"/>
  <c r="J537" i="14"/>
  <c r="I25" i="9"/>
  <c r="J660" i="14"/>
  <c r="J75" i="8"/>
  <c r="I7" i="9"/>
  <c r="I6" i="9" s="1"/>
  <c r="M75" i="8"/>
  <c r="G62" i="8"/>
  <c r="J684" i="14"/>
  <c r="E884" i="14"/>
  <c r="J884" i="14" s="1"/>
  <c r="G105" i="8"/>
  <c r="L105" i="8" s="1"/>
  <c r="M105" i="8" s="1"/>
  <c r="L99" i="8"/>
  <c r="M99" i="8" s="1"/>
  <c r="J823" i="14"/>
  <c r="G95" i="8" s="1"/>
  <c r="L95" i="8" s="1"/>
  <c r="M95" i="8" s="1"/>
  <c r="J817" i="14"/>
  <c r="J829" i="14"/>
  <c r="J846" i="14"/>
  <c r="G100" i="8" s="1"/>
  <c r="L100" i="8" s="1"/>
  <c r="M100" i="8" s="1"/>
  <c r="J806" i="14"/>
  <c r="G92" i="8" s="1"/>
  <c r="J839" i="14"/>
  <c r="G98" i="8" s="1"/>
  <c r="L98" i="8" s="1"/>
  <c r="M98" i="8" s="1"/>
  <c r="J835" i="14"/>
  <c r="J99" i="8"/>
  <c r="J813" i="14"/>
  <c r="G93" i="8" s="1"/>
  <c r="L93" i="8" s="1"/>
  <c r="M93" i="8" s="1"/>
  <c r="J746" i="14"/>
  <c r="J860" i="14"/>
  <c r="G104" i="8" s="1"/>
  <c r="J375" i="14"/>
  <c r="G48" i="8" s="1"/>
  <c r="J851" i="14"/>
  <c r="J857" i="14"/>
  <c r="J357" i="14"/>
  <c r="J203" i="14"/>
  <c r="G32" i="8" s="1"/>
  <c r="J23" i="8"/>
  <c r="M23" i="8"/>
  <c r="J33" i="8"/>
  <c r="J790" i="14"/>
  <c r="J771" i="14"/>
  <c r="J768" i="14"/>
  <c r="J766" i="14"/>
  <c r="J742" i="14"/>
  <c r="J740" i="14" s="1"/>
  <c r="J722" i="14"/>
  <c r="J718" i="14" s="1"/>
  <c r="J629" i="14"/>
  <c r="J627" i="14" s="1"/>
  <c r="J672" i="14"/>
  <c r="J614" i="14"/>
  <c r="F489" i="14"/>
  <c r="J489" i="14" s="1"/>
  <c r="F488" i="14"/>
  <c r="J488" i="14" s="1"/>
  <c r="F487" i="14"/>
  <c r="J487" i="14" s="1"/>
  <c r="F486" i="14"/>
  <c r="J486" i="14" s="1"/>
  <c r="F485" i="14"/>
  <c r="J485" i="14" s="1"/>
  <c r="J484" i="14"/>
  <c r="J483" i="14"/>
  <c r="J482" i="14"/>
  <c r="J481" i="14"/>
  <c r="J480" i="14"/>
  <c r="J479" i="14"/>
  <c r="J469" i="14"/>
  <c r="J475" i="14"/>
  <c r="F421" i="14"/>
  <c r="F426" i="14"/>
  <c r="F427" i="14"/>
  <c r="F429" i="14"/>
  <c r="H53" i="8"/>
  <c r="I53" i="8" s="1"/>
  <c r="F53" i="8"/>
  <c r="E53" i="8"/>
  <c r="A53" i="8"/>
  <c r="J417" i="14"/>
  <c r="J276" i="14"/>
  <c r="J272" i="14"/>
  <c r="J267" i="14"/>
  <c r="J265" i="14"/>
  <c r="F258" i="14"/>
  <c r="I258" i="14" s="1"/>
  <c r="I257" i="14"/>
  <c r="I255" i="14"/>
  <c r="E255" i="14"/>
  <c r="I253" i="14"/>
  <c r="H247" i="14"/>
  <c r="I247" i="14" s="1"/>
  <c r="J247" i="14" s="1"/>
  <c r="E252" i="14"/>
  <c r="E253" i="14"/>
  <c r="E254" i="14"/>
  <c r="E256" i="14"/>
  <c r="E257" i="14"/>
  <c r="E258" i="14"/>
  <c r="I246" i="14"/>
  <c r="J246" i="14" s="1"/>
  <c r="I248" i="14"/>
  <c r="I249" i="14"/>
  <c r="J249" i="14" s="1"/>
  <c r="I250" i="14"/>
  <c r="I251" i="14"/>
  <c r="J251" i="14" s="1"/>
  <c r="I252" i="14"/>
  <c r="I254" i="14"/>
  <c r="I256" i="14"/>
  <c r="J8" i="14"/>
  <c r="J339" i="14"/>
  <c r="J340" i="14"/>
  <c r="J341" i="14"/>
  <c r="J327" i="14"/>
  <c r="J325" i="14" s="1"/>
  <c r="J220" i="14"/>
  <c r="J221" i="14"/>
  <c r="J222" i="14"/>
  <c r="J202" i="14"/>
  <c r="J199" i="14" s="1"/>
  <c r="J186" i="14"/>
  <c r="J184" i="14" s="1"/>
  <c r="J142" i="14"/>
  <c r="J140" i="14" s="1"/>
  <c r="H20" i="8"/>
  <c r="I20" i="8" s="1"/>
  <c r="F20" i="8"/>
  <c r="E20" i="8"/>
  <c r="J145" i="14"/>
  <c r="J143" i="14" s="1"/>
  <c r="H21" i="8"/>
  <c r="I21" i="8" s="1"/>
  <c r="F21" i="8"/>
  <c r="E21" i="8"/>
  <c r="J139" i="14"/>
  <c r="J137" i="14" s="1"/>
  <c r="H19" i="8"/>
  <c r="I19" i="8" s="1"/>
  <c r="F19" i="8"/>
  <c r="E19" i="8"/>
  <c r="J125" i="14"/>
  <c r="J83" i="14"/>
  <c r="J69" i="14" s="1"/>
  <c r="E875" i="14" s="1"/>
  <c r="J50" i="14"/>
  <c r="J52" i="14"/>
  <c r="D163" i="14"/>
  <c r="J163" i="14" s="1"/>
  <c r="D162" i="14"/>
  <c r="J162" i="14" s="1"/>
  <c r="J176" i="14"/>
  <c r="J226" i="14"/>
  <c r="C239" i="14"/>
  <c r="D235" i="14"/>
  <c r="C231" i="14"/>
  <c r="D228" i="14"/>
  <c r="J87" i="14"/>
  <c r="J88" i="14"/>
  <c r="J89" i="14"/>
  <c r="J90" i="14"/>
  <c r="J91" i="14"/>
  <c r="J100" i="14"/>
  <c r="J101" i="14"/>
  <c r="J102" i="14"/>
  <c r="J103" i="14"/>
  <c r="J104" i="14"/>
  <c r="J105" i="14"/>
  <c r="J92" i="14"/>
  <c r="J93" i="14"/>
  <c r="J95" i="14"/>
  <c r="J96" i="14"/>
  <c r="J98" i="14"/>
  <c r="J99" i="14"/>
  <c r="J86" i="14"/>
  <c r="F94" i="14"/>
  <c r="J94" i="14" s="1"/>
  <c r="F97" i="14"/>
  <c r="J97" i="14" s="1"/>
  <c r="J296" i="14"/>
  <c r="J295" i="14"/>
  <c r="G503" i="14"/>
  <c r="J503" i="14" s="1"/>
  <c r="J353" i="14"/>
  <c r="J351" i="14" s="1"/>
  <c r="H45" i="8"/>
  <c r="I45" i="8" s="1"/>
  <c r="F45" i="8"/>
  <c r="E45" i="8"/>
  <c r="J62" i="14"/>
  <c r="J63" i="14"/>
  <c r="J61" i="14"/>
  <c r="J136" i="14"/>
  <c r="J134" i="14" s="1"/>
  <c r="H18" i="8"/>
  <c r="I18" i="8" s="1"/>
  <c r="F18" i="8"/>
  <c r="E18" i="8"/>
  <c r="J34" i="14"/>
  <c r="G67" i="14"/>
  <c r="H17" i="8"/>
  <c r="I17" i="8" s="1"/>
  <c r="F17" i="8"/>
  <c r="E17" i="8"/>
  <c r="H16" i="8"/>
  <c r="I16" i="8" s="1"/>
  <c r="F16" i="8"/>
  <c r="E16" i="8"/>
  <c r="J109" i="14"/>
  <c r="J110" i="14"/>
  <c r="J111" i="14"/>
  <c r="J112" i="14"/>
  <c r="J113" i="14"/>
  <c r="J114" i="14"/>
  <c r="J115" i="14"/>
  <c r="J116" i="14"/>
  <c r="J117" i="14"/>
  <c r="J118" i="14"/>
  <c r="J119" i="14"/>
  <c r="J120" i="14"/>
  <c r="J121" i="14"/>
  <c r="J122" i="14"/>
  <c r="J123" i="14"/>
  <c r="J124" i="14"/>
  <c r="J108" i="14"/>
  <c r="H15" i="8"/>
  <c r="I15" i="8" s="1"/>
  <c r="F15" i="8"/>
  <c r="E15" i="8"/>
  <c r="J19" i="14"/>
  <c r="J20" i="14"/>
  <c r="J27" i="14"/>
  <c r="J28" i="14"/>
  <c r="J414" i="14"/>
  <c r="J410" i="14"/>
  <c r="J409" i="14"/>
  <c r="J408" i="14"/>
  <c r="G407" i="14"/>
  <c r="J407" i="14" s="1"/>
  <c r="J406" i="14"/>
  <c r="J405" i="14"/>
  <c r="G404" i="14"/>
  <c r="J404" i="14" s="1"/>
  <c r="J403" i="14"/>
  <c r="J402" i="14"/>
  <c r="J401" i="14"/>
  <c r="J400" i="14"/>
  <c r="J399" i="14"/>
  <c r="J211" i="14" l="1"/>
  <c r="J328" i="14"/>
  <c r="J47" i="14"/>
  <c r="J223" i="14"/>
  <c r="J263" i="14"/>
  <c r="E871" i="14"/>
  <c r="J871" i="14" s="1"/>
  <c r="L112" i="8"/>
  <c r="M112" i="8" s="1"/>
  <c r="J112" i="8"/>
  <c r="J110" i="8" s="1"/>
  <c r="J354" i="14"/>
  <c r="G47" i="8" s="1"/>
  <c r="D67" i="14"/>
  <c r="J64" i="14" s="1"/>
  <c r="J415" i="14"/>
  <c r="I13" i="9"/>
  <c r="G73" i="8"/>
  <c r="L73" i="8" s="1"/>
  <c r="M73" i="8" s="1"/>
  <c r="G74" i="8"/>
  <c r="J105" i="8"/>
  <c r="J95" i="8"/>
  <c r="J98" i="8"/>
  <c r="J106" i="14"/>
  <c r="E883" i="14" s="1"/>
  <c r="J883" i="14" s="1"/>
  <c r="J13" i="14"/>
  <c r="J436" i="14"/>
  <c r="G102" i="8"/>
  <c r="J102" i="8" s="1"/>
  <c r="J59" i="14"/>
  <c r="L104" i="8"/>
  <c r="G103" i="8"/>
  <c r="L103" i="8" s="1"/>
  <c r="E886" i="14"/>
  <c r="J886" i="14" s="1"/>
  <c r="G20" i="8"/>
  <c r="L20" i="8" s="1"/>
  <c r="M20" i="8" s="1"/>
  <c r="E889" i="14"/>
  <c r="J889" i="14" s="1"/>
  <c r="G22" i="8"/>
  <c r="J833" i="14"/>
  <c r="G97" i="8" s="1"/>
  <c r="L97" i="8" s="1"/>
  <c r="M97" i="8" s="1"/>
  <c r="J100" i="8"/>
  <c r="J827" i="14"/>
  <c r="G96" i="8" s="1"/>
  <c r="G94" i="8"/>
  <c r="J465" i="14"/>
  <c r="G57" i="8" s="1"/>
  <c r="J788" i="14"/>
  <c r="G89" i="8" s="1"/>
  <c r="L89" i="8" s="1"/>
  <c r="J293" i="14"/>
  <c r="J345" i="14"/>
  <c r="G45" i="8" s="1"/>
  <c r="L45" i="8" s="1"/>
  <c r="M45" i="8" s="1"/>
  <c r="E888" i="14"/>
  <c r="J888" i="14" s="1"/>
  <c r="J397" i="14"/>
  <c r="G52" i="8" s="1"/>
  <c r="J769" i="14"/>
  <c r="L92" i="8"/>
  <c r="M92" i="8" s="1"/>
  <c r="J92" i="8"/>
  <c r="J670" i="14"/>
  <c r="J164" i="14"/>
  <c r="G27" i="8" s="1"/>
  <c r="L48" i="8"/>
  <c r="M48" i="8" s="1"/>
  <c r="J48" i="8"/>
  <c r="G21" i="8"/>
  <c r="L21" i="8" s="1"/>
  <c r="M21" i="8" s="1"/>
  <c r="E887" i="14"/>
  <c r="J887" i="14" s="1"/>
  <c r="J93" i="8"/>
  <c r="J256" i="14"/>
  <c r="J255" i="14"/>
  <c r="J258" i="14"/>
  <c r="J257" i="14"/>
  <c r="J254" i="14"/>
  <c r="J252" i="14"/>
  <c r="J253" i="14"/>
  <c r="J248" i="14"/>
  <c r="J250" i="14"/>
  <c r="G18" i="8"/>
  <c r="L18" i="8" s="1"/>
  <c r="M18" i="8" s="1"/>
  <c r="J84" i="14"/>
  <c r="J12" i="14"/>
  <c r="J9" i="14" s="1"/>
  <c r="H90" i="8"/>
  <c r="I90" i="8" s="1"/>
  <c r="F90" i="8"/>
  <c r="E90" i="8"/>
  <c r="G90" i="8"/>
  <c r="L90" i="8" s="1"/>
  <c r="H89" i="8"/>
  <c r="F89" i="8"/>
  <c r="E89" i="8"/>
  <c r="H88" i="8"/>
  <c r="F88" i="8"/>
  <c r="E88" i="8"/>
  <c r="H87" i="8"/>
  <c r="F87" i="8"/>
  <c r="E87" i="8"/>
  <c r="J775" i="14"/>
  <c r="G86" i="8" s="1"/>
  <c r="J772" i="14"/>
  <c r="G85" i="8" s="1"/>
  <c r="L85" i="8" s="1"/>
  <c r="H46" i="8"/>
  <c r="F46" i="8"/>
  <c r="E46" i="8"/>
  <c r="G72" i="8"/>
  <c r="H32" i="8"/>
  <c r="F32" i="8"/>
  <c r="E32" i="8"/>
  <c r="A32" i="8"/>
  <c r="H22" i="8"/>
  <c r="F22" i="8"/>
  <c r="E22" i="8"/>
  <c r="H86" i="8"/>
  <c r="F86" i="8"/>
  <c r="E86" i="8"/>
  <c r="H85" i="8"/>
  <c r="F85" i="8"/>
  <c r="E85" i="8"/>
  <c r="H84" i="8"/>
  <c r="F84" i="8"/>
  <c r="E84" i="8"/>
  <c r="A91" i="8"/>
  <c r="J242" i="14" l="1"/>
  <c r="G53" i="8"/>
  <c r="J73" i="8"/>
  <c r="L74" i="8"/>
  <c r="M74" i="8" s="1"/>
  <c r="J74" i="8"/>
  <c r="L102" i="8"/>
  <c r="M102" i="8" s="1"/>
  <c r="L96" i="8"/>
  <c r="M96" i="8" s="1"/>
  <c r="J96" i="8"/>
  <c r="E885" i="14"/>
  <c r="J885" i="14" s="1"/>
  <c r="G19" i="8"/>
  <c r="J97" i="8"/>
  <c r="L94" i="8"/>
  <c r="M94" i="8" s="1"/>
  <c r="J94" i="8"/>
  <c r="J21" i="8"/>
  <c r="L47" i="8"/>
  <c r="M47" i="8" s="1"/>
  <c r="J47" i="8"/>
  <c r="G46" i="8"/>
  <c r="L46" i="8" s="1"/>
  <c r="G15" i="8"/>
  <c r="L15" i="8" s="1"/>
  <c r="M15" i="8" s="1"/>
  <c r="E882" i="14"/>
  <c r="J882" i="14" s="1"/>
  <c r="J45" i="8"/>
  <c r="J20" i="8"/>
  <c r="J18" i="8"/>
  <c r="G16" i="8"/>
  <c r="J90" i="8"/>
  <c r="M90" i="8"/>
  <c r="G88" i="8"/>
  <c r="L88" i="8" s="1"/>
  <c r="G87" i="8"/>
  <c r="L87" i="8" s="1"/>
  <c r="H44" i="8"/>
  <c r="F44" i="8"/>
  <c r="E44" i="8"/>
  <c r="G84" i="8"/>
  <c r="L84" i="8" s="1"/>
  <c r="H83" i="8"/>
  <c r="F83" i="8"/>
  <c r="E83" i="8"/>
  <c r="G82" i="8"/>
  <c r="L82" i="8" s="1"/>
  <c r="G81" i="8"/>
  <c r="L81" i="8" s="1"/>
  <c r="H82" i="8"/>
  <c r="F82" i="8"/>
  <c r="E82" i="8"/>
  <c r="H81" i="8"/>
  <c r="F81" i="8"/>
  <c r="E81" i="8"/>
  <c r="G80" i="8"/>
  <c r="L80" i="8" s="1"/>
  <c r="G79" i="8"/>
  <c r="L79" i="8" s="1"/>
  <c r="H80" i="8"/>
  <c r="F80" i="8"/>
  <c r="E80" i="8"/>
  <c r="H79" i="8"/>
  <c r="F79" i="8"/>
  <c r="E79" i="8"/>
  <c r="G78" i="8"/>
  <c r="L78" i="8" s="1"/>
  <c r="G77" i="8"/>
  <c r="L77" i="8" s="1"/>
  <c r="H78" i="8"/>
  <c r="F78" i="8"/>
  <c r="E78" i="8"/>
  <c r="H77" i="8"/>
  <c r="F77" i="8"/>
  <c r="E77" i="8"/>
  <c r="A76" i="8"/>
  <c r="J53" i="14"/>
  <c r="G11" i="8" s="1"/>
  <c r="L11" i="8" s="1"/>
  <c r="H14" i="8"/>
  <c r="F14" i="8"/>
  <c r="E14" i="8"/>
  <c r="H13" i="8"/>
  <c r="F13" i="8"/>
  <c r="E13" i="8"/>
  <c r="H12" i="8"/>
  <c r="F12" i="8"/>
  <c r="E12" i="8"/>
  <c r="H11" i="8"/>
  <c r="F11" i="8"/>
  <c r="E11" i="8"/>
  <c r="H10" i="8"/>
  <c r="F10" i="8"/>
  <c r="E10" i="8"/>
  <c r="J91" i="8" l="1"/>
  <c r="J53" i="8"/>
  <c r="G54" i="8"/>
  <c r="L19" i="8"/>
  <c r="M19" i="8" s="1"/>
  <c r="J19" i="8"/>
  <c r="J15" i="8"/>
  <c r="G10" i="8"/>
  <c r="L10" i="8" s="1"/>
  <c r="E872" i="14"/>
  <c r="J872" i="14" s="1"/>
  <c r="G14" i="8"/>
  <c r="L14" i="8" s="1"/>
  <c r="J875" i="14"/>
  <c r="G12" i="8"/>
  <c r="L12" i="8" s="1"/>
  <c r="E873" i="14"/>
  <c r="J873" i="14" s="1"/>
  <c r="L16" i="8"/>
  <c r="M16" i="8" s="1"/>
  <c r="J16" i="8"/>
  <c r="J764" i="14"/>
  <c r="G83" i="8" s="1"/>
  <c r="L83" i="8" s="1"/>
  <c r="G44" i="8"/>
  <c r="L44" i="8" s="1"/>
  <c r="G71" i="8"/>
  <c r="L71" i="8" s="1"/>
  <c r="G70" i="8"/>
  <c r="L70" i="8" s="1"/>
  <c r="H71" i="8"/>
  <c r="F71" i="8"/>
  <c r="E71" i="8"/>
  <c r="H59" i="8"/>
  <c r="F59" i="8"/>
  <c r="E59" i="8"/>
  <c r="G68" i="8"/>
  <c r="L68" i="8" s="1"/>
  <c r="J643" i="14"/>
  <c r="G69" i="8" s="1"/>
  <c r="L69" i="8" s="1"/>
  <c r="G67" i="8"/>
  <c r="L67" i="8" s="1"/>
  <c r="H70" i="8"/>
  <c r="F70" i="8"/>
  <c r="E70" i="8"/>
  <c r="H69" i="8"/>
  <c r="F69" i="8"/>
  <c r="E69" i="8"/>
  <c r="H68" i="8"/>
  <c r="F68" i="8"/>
  <c r="E68" i="8"/>
  <c r="H67" i="8"/>
  <c r="F67" i="8"/>
  <c r="E67" i="8"/>
  <c r="H63" i="8"/>
  <c r="F63" i="8"/>
  <c r="E63" i="8"/>
  <c r="H62" i="8"/>
  <c r="F62" i="8"/>
  <c r="E62" i="8"/>
  <c r="H61" i="8"/>
  <c r="F61" i="8"/>
  <c r="E61" i="8"/>
  <c r="A66" i="8"/>
  <c r="H43" i="8"/>
  <c r="F43" i="8"/>
  <c r="E43" i="8"/>
  <c r="J5" i="14"/>
  <c r="G6" i="8" s="1"/>
  <c r="H6" i="8"/>
  <c r="F6" i="8"/>
  <c r="E6" i="8"/>
  <c r="A6" i="8"/>
  <c r="H72" i="8"/>
  <c r="F72" i="8"/>
  <c r="E72" i="8"/>
  <c r="H60" i="8"/>
  <c r="F60" i="8"/>
  <c r="E60" i="8"/>
  <c r="H58" i="8"/>
  <c r="F58" i="8"/>
  <c r="E58" i="8"/>
  <c r="G39" i="8" l="1"/>
  <c r="L39" i="8" s="1"/>
  <c r="G13" i="8"/>
  <c r="L13" i="8" s="1"/>
  <c r="E874" i="14"/>
  <c r="J874" i="14" s="1"/>
  <c r="J160" i="14"/>
  <c r="L86" i="8"/>
  <c r="E870" i="14"/>
  <c r="J870" i="14" s="1"/>
  <c r="G63" i="8"/>
  <c r="L63" i="8" s="1"/>
  <c r="G61" i="8"/>
  <c r="L61" i="8" s="1"/>
  <c r="L62" i="8"/>
  <c r="G60" i="8"/>
  <c r="L60" i="8" s="1"/>
  <c r="G43" i="8"/>
  <c r="L43" i="8" s="1"/>
  <c r="G59" i="8"/>
  <c r="L59" i="8" s="1"/>
  <c r="L72" i="8"/>
  <c r="G58" i="8"/>
  <c r="L58" i="8" s="1"/>
  <c r="G37" i="8"/>
  <c r="L37" i="8" s="1"/>
  <c r="H31" i="8"/>
  <c r="F31" i="8"/>
  <c r="E31" i="8"/>
  <c r="A31" i="8"/>
  <c r="H55" i="8"/>
  <c r="F55" i="8"/>
  <c r="E55" i="8"/>
  <c r="A55" i="8"/>
  <c r="A56" i="8"/>
  <c r="H42" i="8"/>
  <c r="F42" i="8"/>
  <c r="E42" i="8"/>
  <c r="H54" i="8"/>
  <c r="F54" i="8"/>
  <c r="E54" i="8"/>
  <c r="A54" i="8"/>
  <c r="G41" i="8"/>
  <c r="L41" i="8" s="1"/>
  <c r="H41" i="8"/>
  <c r="F41" i="8"/>
  <c r="E41" i="8"/>
  <c r="H40" i="8"/>
  <c r="F40" i="8"/>
  <c r="H9" i="8"/>
  <c r="F9" i="8"/>
  <c r="E9" i="8"/>
  <c r="G30" i="8"/>
  <c r="H30" i="8"/>
  <c r="F30" i="8"/>
  <c r="E30" i="8"/>
  <c r="A30" i="8"/>
  <c r="A34" i="8"/>
  <c r="H39" i="8"/>
  <c r="F39" i="8"/>
  <c r="E39" i="8"/>
  <c r="H38" i="8"/>
  <c r="F38" i="8"/>
  <c r="E38" i="8"/>
  <c r="H37" i="8"/>
  <c r="F37" i="8"/>
  <c r="E37" i="8"/>
  <c r="H36" i="8"/>
  <c r="F36" i="8"/>
  <c r="E36" i="8"/>
  <c r="H35" i="8"/>
  <c r="F35" i="8"/>
  <c r="E35" i="8"/>
  <c r="H8" i="8"/>
  <c r="F8" i="8"/>
  <c r="E8" i="8"/>
  <c r="G35" i="8"/>
  <c r="L35" i="8" s="1"/>
  <c r="H52" i="8"/>
  <c r="F52" i="8"/>
  <c r="E52" i="8"/>
  <c r="A52" i="8"/>
  <c r="A51" i="8"/>
  <c r="A25" i="8"/>
  <c r="H29" i="8"/>
  <c r="F29" i="8"/>
  <c r="E29" i="8"/>
  <c r="A29" i="8"/>
  <c r="H28" i="8"/>
  <c r="F28" i="8"/>
  <c r="E28" i="8"/>
  <c r="A28" i="8"/>
  <c r="L22" i="8" l="1"/>
  <c r="G17" i="8"/>
  <c r="G9" i="8"/>
  <c r="L9" i="8" s="1"/>
  <c r="L57" i="8"/>
  <c r="G42" i="8"/>
  <c r="L42" i="8" s="1"/>
  <c r="G38" i="8"/>
  <c r="L38" i="8" s="1"/>
  <c r="G40" i="8"/>
  <c r="L40" i="8" s="1"/>
  <c r="G8" i="8"/>
  <c r="L8" i="8" s="1"/>
  <c r="G36" i="8"/>
  <c r="L36" i="8" s="1"/>
  <c r="E869" i="14"/>
  <c r="J869" i="14" s="1"/>
  <c r="J867" i="14" l="1"/>
  <c r="G106" i="8" s="1"/>
  <c r="L106" i="8" s="1"/>
  <c r="M106" i="8" s="1"/>
  <c r="L17" i="8"/>
  <c r="M17" i="8" s="1"/>
  <c r="J17" i="8"/>
  <c r="G7" i="8"/>
  <c r="G28" i="8"/>
  <c r="G31" i="8"/>
  <c r="G29" i="8"/>
  <c r="H27" i="8"/>
  <c r="F27" i="8"/>
  <c r="E27" i="8"/>
  <c r="A27" i="8"/>
  <c r="F26" i="8"/>
  <c r="E26" i="8"/>
  <c r="A26" i="8"/>
  <c r="J106" i="8" l="1"/>
  <c r="L107" i="8"/>
  <c r="M107" i="8" s="1"/>
  <c r="J107" i="8"/>
  <c r="G26" i="8"/>
  <c r="H160" i="8" l="1"/>
  <c r="H115" i="8"/>
  <c r="F115" i="8"/>
  <c r="A115" i="8"/>
  <c r="H114" i="8"/>
  <c r="F114" i="8"/>
  <c r="A114" i="8"/>
  <c r="H119" i="8"/>
  <c r="F119" i="8"/>
  <c r="E119" i="8"/>
  <c r="A119" i="8"/>
  <c r="H118" i="8"/>
  <c r="F118" i="8"/>
  <c r="E118" i="8"/>
  <c r="A118" i="8"/>
  <c r="H117" i="8"/>
  <c r="F117" i="8"/>
  <c r="E117" i="8"/>
  <c r="A117" i="8"/>
  <c r="A116" i="8"/>
  <c r="A123" i="8"/>
  <c r="H122" i="8"/>
  <c r="F122" i="8"/>
  <c r="E122" i="8"/>
  <c r="A122" i="8"/>
  <c r="H121" i="8"/>
  <c r="F121" i="8"/>
  <c r="E121" i="8"/>
  <c r="A121" i="8"/>
  <c r="H120" i="8"/>
  <c r="F120" i="8"/>
  <c r="E120" i="8"/>
  <c r="A120" i="8"/>
  <c r="H127" i="8"/>
  <c r="F127" i="8"/>
  <c r="E127" i="8"/>
  <c r="A127" i="8"/>
  <c r="H126" i="8"/>
  <c r="F126" i="8"/>
  <c r="E126" i="8"/>
  <c r="A126" i="8"/>
  <c r="H125" i="8"/>
  <c r="F125" i="8"/>
  <c r="E125" i="8"/>
  <c r="A125" i="8"/>
  <c r="H124" i="8"/>
  <c r="F124" i="8"/>
  <c r="E124" i="8"/>
  <c r="A124" i="8"/>
  <c r="H131" i="8"/>
  <c r="F131" i="8"/>
  <c r="E131" i="8"/>
  <c r="A131" i="8"/>
  <c r="H130" i="8"/>
  <c r="F130" i="8"/>
  <c r="E130" i="8"/>
  <c r="A130" i="8"/>
  <c r="H129" i="8"/>
  <c r="F129" i="8"/>
  <c r="E129" i="8"/>
  <c r="A129" i="8"/>
  <c r="A128" i="8"/>
  <c r="H135" i="8"/>
  <c r="F135" i="8"/>
  <c r="E135" i="8"/>
  <c r="A135" i="8"/>
  <c r="H134" i="8"/>
  <c r="F134" i="8"/>
  <c r="E134" i="8"/>
  <c r="A134" i="8"/>
  <c r="H133" i="8"/>
  <c r="F133" i="8"/>
  <c r="E133" i="8"/>
  <c r="A133" i="8"/>
  <c r="H132" i="8"/>
  <c r="F132" i="8"/>
  <c r="E132" i="8"/>
  <c r="A132" i="8"/>
  <c r="H139" i="8"/>
  <c r="F139" i="8"/>
  <c r="E139" i="8"/>
  <c r="A139" i="8"/>
  <c r="H138" i="8"/>
  <c r="F138" i="8"/>
  <c r="E138" i="8"/>
  <c r="A138" i="8"/>
  <c r="H137" i="8"/>
  <c r="F137" i="8"/>
  <c r="E137" i="8"/>
  <c r="A137" i="8"/>
  <c r="H136" i="8"/>
  <c r="F136" i="8"/>
  <c r="E136" i="8"/>
  <c r="A136" i="8"/>
  <c r="H143" i="8"/>
  <c r="F143" i="8"/>
  <c r="E143" i="8"/>
  <c r="A143" i="8"/>
  <c r="H142" i="8"/>
  <c r="F142" i="8"/>
  <c r="E142" i="8"/>
  <c r="A142" i="8"/>
  <c r="H141" i="8"/>
  <c r="F141" i="8"/>
  <c r="E141" i="8"/>
  <c r="A141" i="8"/>
  <c r="H140" i="8"/>
  <c r="F140" i="8"/>
  <c r="E140" i="8"/>
  <c r="A140" i="8"/>
  <c r="H147" i="8"/>
  <c r="F147" i="8"/>
  <c r="E147" i="8"/>
  <c r="A147" i="8"/>
  <c r="H146" i="8"/>
  <c r="F146" i="8"/>
  <c r="E146" i="8"/>
  <c r="A146" i="8"/>
  <c r="H145" i="8"/>
  <c r="F145" i="8"/>
  <c r="E145" i="8"/>
  <c r="A145" i="8"/>
  <c r="H144" i="8"/>
  <c r="F144" i="8"/>
  <c r="E144" i="8"/>
  <c r="A144" i="8"/>
  <c r="H151" i="8"/>
  <c r="F151" i="8"/>
  <c r="E151" i="8"/>
  <c r="A151" i="8"/>
  <c r="H150" i="8"/>
  <c r="F150" i="8"/>
  <c r="E150" i="8"/>
  <c r="A150" i="8"/>
  <c r="H149" i="8"/>
  <c r="F149" i="8"/>
  <c r="E149" i="8"/>
  <c r="A149" i="8"/>
  <c r="H148" i="8"/>
  <c r="F148" i="8"/>
  <c r="E148" i="8"/>
  <c r="A148" i="8"/>
  <c r="H155" i="8"/>
  <c r="F155" i="8"/>
  <c r="E155" i="8"/>
  <c r="A155" i="8"/>
  <c r="H154" i="8"/>
  <c r="F154" i="8"/>
  <c r="E154" i="8"/>
  <c r="A154" i="8"/>
  <c r="H153" i="8"/>
  <c r="F153" i="8"/>
  <c r="E153" i="8"/>
  <c r="A153" i="8"/>
  <c r="H152" i="8"/>
  <c r="F152" i="8"/>
  <c r="E152" i="8"/>
  <c r="A152" i="8"/>
  <c r="A159" i="8"/>
  <c r="H158" i="8"/>
  <c r="F158" i="8"/>
  <c r="E158" i="8"/>
  <c r="A158" i="8"/>
  <c r="A157" i="8"/>
  <c r="H156" i="8"/>
  <c r="F156" i="8"/>
  <c r="E156" i="8"/>
  <c r="A156" i="8"/>
  <c r="F160" i="8"/>
  <c r="E160" i="8"/>
  <c r="A160" i="8"/>
  <c r="A161" i="8" l="1"/>
  <c r="A7" i="8"/>
  <c r="A5" i="8"/>
  <c r="L33" i="8" l="1"/>
  <c r="M33" i="8" s="1"/>
  <c r="L53" i="8"/>
  <c r="M53" i="8" s="1"/>
  <c r="L6" i="8"/>
  <c r="L32" i="8"/>
  <c r="L31" i="8"/>
  <c r="L54" i="8"/>
  <c r="L55" i="8"/>
  <c r="L30" i="8"/>
  <c r="L52" i="8"/>
  <c r="L29" i="8"/>
  <c r="L28" i="8"/>
  <c r="L27" i="8"/>
  <c r="L26" i="8"/>
  <c r="L140" i="8"/>
  <c r="L154" i="8"/>
  <c r="L153" i="8"/>
  <c r="L144" i="8"/>
  <c r="L132" i="8"/>
  <c r="L136" i="8"/>
  <c r="L137" i="8"/>
  <c r="L121" i="8"/>
  <c r="L146" i="8"/>
  <c r="L130" i="8"/>
  <c r="L143" i="8"/>
  <c r="L127" i="8"/>
  <c r="L152" i="8"/>
  <c r="L151" i="8"/>
  <c r="L133" i="8"/>
  <c r="L117" i="8"/>
  <c r="L142" i="8"/>
  <c r="L126" i="8"/>
  <c r="L139" i="8"/>
  <c r="L156" i="8"/>
  <c r="L150" i="8"/>
  <c r="L145" i="8"/>
  <c r="L129" i="8"/>
  <c r="L138" i="8"/>
  <c r="L122" i="8"/>
  <c r="L149" i="8"/>
  <c r="L135" i="8"/>
  <c r="L119" i="8"/>
  <c r="L124" i="8"/>
  <c r="L160" i="8"/>
  <c r="L155" i="8"/>
  <c r="L158" i="8"/>
  <c r="L120" i="8"/>
  <c r="L141" i="8"/>
  <c r="L125" i="8"/>
  <c r="L148" i="8"/>
  <c r="L134" i="8"/>
  <c r="L118" i="8"/>
  <c r="L147" i="8"/>
  <c r="L131" i="8"/>
  <c r="B3" i="16"/>
  <c r="B2" i="16"/>
  <c r="A3" i="16"/>
  <c r="A2" i="16"/>
  <c r="B3" i="10"/>
  <c r="A3" i="10"/>
  <c r="B2" i="10"/>
  <c r="A2" i="10"/>
  <c r="A3" i="9"/>
  <c r="A2" i="9"/>
  <c r="B2" i="9"/>
  <c r="B3" i="9"/>
  <c r="A3" i="14"/>
  <c r="A2" i="14"/>
  <c r="B3" i="8"/>
  <c r="B2" i="8"/>
  <c r="I390" i="14" l="1"/>
  <c r="B393" i="14"/>
  <c r="I393" i="14"/>
  <c r="B390" i="14"/>
  <c r="I605" i="14"/>
  <c r="B605" i="14"/>
  <c r="B609" i="14"/>
  <c r="B345" i="14"/>
  <c r="B351" i="14"/>
  <c r="B307" i="14"/>
  <c r="B718" i="14"/>
  <c r="B293" i="14"/>
  <c r="B207" i="14"/>
  <c r="B15" i="16"/>
  <c r="B23" i="16"/>
  <c r="B17" i="16"/>
  <c r="B19" i="16"/>
  <c r="B21" i="16"/>
  <c r="B13" i="16"/>
  <c r="I893" i="14"/>
  <c r="B893" i="14"/>
  <c r="C23" i="16"/>
  <c r="C19" i="16"/>
  <c r="I900" i="14"/>
  <c r="B900" i="14"/>
  <c r="I906" i="14"/>
  <c r="B903" i="14"/>
  <c r="B906" i="14"/>
  <c r="I903" i="14"/>
  <c r="I704" i="14"/>
  <c r="B704" i="14"/>
  <c r="I693" i="14"/>
  <c r="B693" i="14"/>
  <c r="B456" i="14"/>
  <c r="I456" i="14"/>
  <c r="I839" i="14"/>
  <c r="B839" i="14"/>
  <c r="I846" i="14"/>
  <c r="B846" i="14"/>
  <c r="B843" i="14"/>
  <c r="I843" i="14"/>
  <c r="I833" i="14"/>
  <c r="I827" i="14"/>
  <c r="B827" i="14"/>
  <c r="B823" i="14"/>
  <c r="B833" i="14"/>
  <c r="I823" i="14"/>
  <c r="B817" i="14"/>
  <c r="I817" i="14"/>
  <c r="I375" i="14"/>
  <c r="B375" i="14"/>
  <c r="I354" i="14"/>
  <c r="B354" i="14"/>
  <c r="B684" i="14"/>
  <c r="I684" i="14"/>
  <c r="B146" i="14"/>
  <c r="I890" i="14"/>
  <c r="I146" i="14"/>
  <c r="B890" i="14"/>
  <c r="B867" i="14"/>
  <c r="I867" i="14"/>
  <c r="I864" i="14"/>
  <c r="B864" i="14"/>
  <c r="I860" i="14"/>
  <c r="B860" i="14"/>
  <c r="B806" i="14"/>
  <c r="I813" i="14"/>
  <c r="I806" i="14"/>
  <c r="B813" i="14"/>
  <c r="B587" i="14"/>
  <c r="I587" i="14"/>
  <c r="I851" i="14"/>
  <c r="B851" i="14"/>
  <c r="I415" i="14"/>
  <c r="B415" i="14"/>
  <c r="I140" i="14"/>
  <c r="B140" i="14"/>
  <c r="I137" i="14"/>
  <c r="I143" i="14"/>
  <c r="B137" i="14"/>
  <c r="B143" i="14"/>
  <c r="I351" i="14"/>
  <c r="B396" i="14"/>
  <c r="I134" i="14"/>
  <c r="B134" i="14"/>
  <c r="B129" i="14"/>
  <c r="I129" i="14"/>
  <c r="I126" i="14"/>
  <c r="B159" i="14"/>
  <c r="B126" i="14"/>
  <c r="I84" i="14"/>
  <c r="B84" i="14"/>
  <c r="I796" i="14"/>
  <c r="I788" i="14"/>
  <c r="B796" i="14"/>
  <c r="B788" i="14"/>
  <c r="B785" i="14"/>
  <c r="I785" i="14"/>
  <c r="B778" i="14"/>
  <c r="I778" i="14"/>
  <c r="I775" i="14"/>
  <c r="I772" i="14"/>
  <c r="B775" i="14"/>
  <c r="B772" i="14"/>
  <c r="I345" i="14"/>
  <c r="B717" i="14"/>
  <c r="B681" i="14"/>
  <c r="I681" i="14"/>
  <c r="I106" i="14"/>
  <c r="B106" i="14"/>
  <c r="B805" i="14"/>
  <c r="I342" i="14"/>
  <c r="B342" i="14"/>
  <c r="I769" i="14"/>
  <c r="B769" i="14"/>
  <c r="B764" i="14"/>
  <c r="I764" i="14"/>
  <c r="B746" i="14"/>
  <c r="I755" i="14"/>
  <c r="B755" i="14"/>
  <c r="I746" i="14"/>
  <c r="I740" i="14"/>
  <c r="B740" i="14"/>
  <c r="I735" i="14"/>
  <c r="B735" i="14"/>
  <c r="I723" i="14"/>
  <c r="B723" i="14"/>
  <c r="I718" i="14"/>
  <c r="I69" i="14"/>
  <c r="B69" i="14"/>
  <c r="B47" i="14"/>
  <c r="I47" i="14"/>
  <c r="B64" i="14"/>
  <c r="I53" i="14"/>
  <c r="B53" i="14"/>
  <c r="I64" i="14"/>
  <c r="B59" i="14"/>
  <c r="I59" i="14"/>
  <c r="I670" i="14"/>
  <c r="B670" i="14"/>
  <c r="I566" i="14"/>
  <c r="B566" i="14"/>
  <c r="B610" i="14"/>
  <c r="B643" i="14"/>
  <c r="B660" i="14"/>
  <c r="I627" i="14"/>
  <c r="I643" i="14"/>
  <c r="I660" i="14"/>
  <c r="I610" i="14"/>
  <c r="B627" i="14"/>
  <c r="I328" i="14"/>
  <c r="B5" i="14"/>
  <c r="B328" i="14"/>
  <c r="I5" i="14"/>
  <c r="I537" i="14"/>
  <c r="B537" i="14"/>
  <c r="I508" i="14"/>
  <c r="I207" i="14"/>
  <c r="B508" i="14"/>
  <c r="I476" i="14"/>
  <c r="B476" i="14"/>
  <c r="B490" i="14"/>
  <c r="I490" i="14"/>
  <c r="B203" i="14"/>
  <c r="I203" i="14"/>
  <c r="B464" i="14"/>
  <c r="I307" i="14"/>
  <c r="I325" i="14"/>
  <c r="I436" i="14"/>
  <c r="B325" i="14"/>
  <c r="B436" i="14"/>
  <c r="B29" i="14"/>
  <c r="B199" i="14"/>
  <c r="I29" i="14"/>
  <c r="I199" i="14"/>
  <c r="I293" i="14"/>
  <c r="I195" i="14"/>
  <c r="B195" i="14"/>
  <c r="I263" i="14"/>
  <c r="I279" i="14"/>
  <c r="B263" i="14"/>
  <c r="B279" i="14"/>
  <c r="I242" i="14"/>
  <c r="B242" i="14"/>
  <c r="B223" i="14"/>
  <c r="I223" i="14"/>
  <c r="B210" i="14"/>
  <c r="I13" i="14"/>
  <c r="I397" i="14"/>
  <c r="I211" i="14"/>
  <c r="B13" i="14"/>
  <c r="B397" i="14"/>
  <c r="B211" i="14"/>
  <c r="B189" i="14"/>
  <c r="I189" i="14"/>
  <c r="I184" i="14"/>
  <c r="B184" i="14"/>
  <c r="B164" i="14"/>
  <c r="I164" i="14"/>
  <c r="I160" i="14"/>
  <c r="B160" i="14"/>
  <c r="B3" i="14"/>
  <c r="B2" i="14"/>
  <c r="D19" i="16" l="1"/>
  <c r="I19" i="16"/>
  <c r="F19" i="16"/>
  <c r="H19" i="16"/>
  <c r="E19" i="16"/>
  <c r="G19" i="16"/>
  <c r="F23" i="16"/>
  <c r="I23" i="16"/>
  <c r="G23" i="16"/>
  <c r="D23" i="16"/>
  <c r="E23" i="16"/>
  <c r="H23" i="16"/>
  <c r="B5" i="16"/>
  <c r="B11" i="16"/>
  <c r="B9" i="16"/>
  <c r="B7" i="16"/>
  <c r="L7" i="8"/>
  <c r="B4" i="14"/>
  <c r="C3" i="8"/>
  <c r="C2" i="8"/>
  <c r="I3" i="8"/>
  <c r="E9" i="10" s="1"/>
  <c r="G3" i="8"/>
  <c r="B16" i="7"/>
  <c r="B15" i="7"/>
  <c r="A12" i="7"/>
  <c r="L19" i="16" l="1"/>
  <c r="M19" i="16" s="1"/>
  <c r="L23" i="16"/>
  <c r="M23" i="16" s="1"/>
  <c r="F103" i="8"/>
  <c r="I857" i="14" s="1"/>
  <c r="E103" i="8"/>
  <c r="B857" i="14" s="1"/>
  <c r="H26" i="8"/>
  <c r="E7" i="8"/>
  <c r="B9" i="14" s="1"/>
  <c r="F7" i="8"/>
  <c r="I9" i="14" s="1"/>
  <c r="H104" i="8" l="1"/>
  <c r="I104" i="8" s="1"/>
  <c r="J104" i="8" s="1"/>
  <c r="H103" i="8"/>
  <c r="I103" i="8" s="1"/>
  <c r="L12" i="16"/>
  <c r="L10" i="16"/>
  <c r="L8" i="16"/>
  <c r="L6" i="16"/>
  <c r="F24" i="8" l="1"/>
  <c r="I149" i="14" s="1"/>
  <c r="F57" i="8"/>
  <c r="I465" i="14" s="1"/>
  <c r="M104" i="8"/>
  <c r="J103" i="8"/>
  <c r="M103" i="8"/>
  <c r="E12" i="10"/>
  <c r="E11" i="10"/>
  <c r="E10" i="10"/>
  <c r="H57" i="8" l="1"/>
  <c r="E57" i="8"/>
  <c r="B465" i="14" s="1"/>
  <c r="F109" i="8"/>
  <c r="I896" i="14" s="1"/>
  <c r="E24" i="8"/>
  <c r="B149" i="14" s="1"/>
  <c r="H64" i="8"/>
  <c r="I64" i="8" s="1"/>
  <c r="E64" i="8"/>
  <c r="B601" i="14" s="1"/>
  <c r="F64" i="8"/>
  <c r="I601" i="14" s="1"/>
  <c r="H24" i="8"/>
  <c r="I24" i="8" s="1"/>
  <c r="E109" i="8"/>
  <c r="H109" i="8"/>
  <c r="I109" i="8" s="1"/>
  <c r="E14" i="10"/>
  <c r="E13" i="10"/>
  <c r="E5" i="10" s="1"/>
  <c r="J24" i="8" l="1"/>
  <c r="M24" i="8"/>
  <c r="M64" i="8"/>
  <c r="J64" i="8"/>
  <c r="M109" i="8"/>
  <c r="J109" i="8"/>
  <c r="J101" i="8" s="1"/>
  <c r="E4" i="16"/>
  <c r="F4" i="16" s="1"/>
  <c r="G4" i="16" s="1"/>
  <c r="H4" i="16" s="1"/>
  <c r="I4" i="16" s="1"/>
  <c r="N49" i="8" l="1"/>
  <c r="N50" i="8"/>
  <c r="C21" i="16"/>
  <c r="D21" i="16" s="1"/>
  <c r="N65" i="8"/>
  <c r="N111" i="8"/>
  <c r="N75" i="8"/>
  <c r="N113" i="8"/>
  <c r="N24" i="8"/>
  <c r="N74" i="8"/>
  <c r="N112" i="8"/>
  <c r="N64" i="8"/>
  <c r="N109" i="8"/>
  <c r="C12" i="7"/>
  <c r="B12" i="7"/>
  <c r="A44" i="6"/>
  <c r="A41" i="6"/>
  <c r="C33" i="6"/>
  <c r="C26" i="6" s="1"/>
  <c r="H21" i="16" l="1"/>
  <c r="G21" i="16"/>
  <c r="I21" i="16"/>
  <c r="F21" i="16"/>
  <c r="E21" i="16"/>
  <c r="A17" i="7"/>
  <c r="E37" i="6" s="1"/>
  <c r="L21" i="16" l="1"/>
  <c r="M21" i="16" s="1"/>
  <c r="I89" i="8"/>
  <c r="I87" i="8"/>
  <c r="M87" i="8" s="1"/>
  <c r="I88" i="8"/>
  <c r="I32" i="8"/>
  <c r="J32" i="8" s="1"/>
  <c r="I46" i="8"/>
  <c r="I22" i="8"/>
  <c r="I86" i="8"/>
  <c r="I84" i="8"/>
  <c r="I85" i="8"/>
  <c r="I83" i="8"/>
  <c r="M83" i="8" s="1"/>
  <c r="I44" i="8"/>
  <c r="I82" i="8"/>
  <c r="I81" i="8"/>
  <c r="I79" i="8"/>
  <c r="I80" i="8"/>
  <c r="I77" i="8"/>
  <c r="I78" i="8"/>
  <c r="I71" i="8"/>
  <c r="J71" i="8" s="1"/>
  <c r="I14" i="8"/>
  <c r="I11" i="8"/>
  <c r="I13" i="8"/>
  <c r="I12" i="8"/>
  <c r="I10" i="8"/>
  <c r="I69" i="8"/>
  <c r="I59" i="8"/>
  <c r="J59" i="8" s="1"/>
  <c r="I70" i="8"/>
  <c r="I68" i="8"/>
  <c r="I67" i="8"/>
  <c r="I61" i="8"/>
  <c r="I62" i="8"/>
  <c r="I63" i="8"/>
  <c r="I6" i="8"/>
  <c r="J6" i="8" s="1"/>
  <c r="I43" i="8"/>
  <c r="I72" i="8"/>
  <c r="I60" i="8"/>
  <c r="I58" i="8"/>
  <c r="I31" i="8"/>
  <c r="I42" i="8"/>
  <c r="I57" i="8"/>
  <c r="I55" i="8"/>
  <c r="I41" i="8"/>
  <c r="I54" i="8"/>
  <c r="I40" i="8"/>
  <c r="I30" i="8"/>
  <c r="I9" i="8"/>
  <c r="I38" i="8"/>
  <c r="I39" i="8"/>
  <c r="I36" i="8"/>
  <c r="I37" i="8"/>
  <c r="I52" i="8"/>
  <c r="I35" i="8"/>
  <c r="I8" i="8"/>
  <c r="I28" i="8"/>
  <c r="J28" i="8" s="1"/>
  <c r="I29" i="8"/>
  <c r="I27" i="8"/>
  <c r="I26" i="8"/>
  <c r="J26" i="8" s="1"/>
  <c r="I119" i="8"/>
  <c r="J119" i="8" s="1"/>
  <c r="I139" i="8"/>
  <c r="M139" i="8" s="1"/>
  <c r="I125" i="8"/>
  <c r="J125" i="8" s="1"/>
  <c r="I120" i="8"/>
  <c r="M120" i="8" s="1"/>
  <c r="I114" i="8"/>
  <c r="I130" i="8"/>
  <c r="M130" i="8" s="1"/>
  <c r="I146" i="8"/>
  <c r="M146" i="8" s="1"/>
  <c r="I137" i="8"/>
  <c r="M137" i="8" s="1"/>
  <c r="I150" i="8"/>
  <c r="M150" i="8" s="1"/>
  <c r="I152" i="8"/>
  <c r="M152" i="8" s="1"/>
  <c r="I158" i="8"/>
  <c r="J158" i="8" s="1"/>
  <c r="I127" i="8"/>
  <c r="J127" i="8" s="1"/>
  <c r="I143" i="8"/>
  <c r="J143" i="8" s="1"/>
  <c r="I129" i="8"/>
  <c r="J129" i="8" s="1"/>
  <c r="I124" i="8"/>
  <c r="J124" i="8" s="1"/>
  <c r="I118" i="8"/>
  <c r="J118" i="8" s="1"/>
  <c r="I134" i="8"/>
  <c r="M134" i="8" s="1"/>
  <c r="I148" i="8"/>
  <c r="M148" i="8" s="1"/>
  <c r="I154" i="8"/>
  <c r="M154" i="8" s="1"/>
  <c r="I156" i="8"/>
  <c r="M156" i="8" s="1"/>
  <c r="I115" i="8"/>
  <c r="I121" i="8"/>
  <c r="J121" i="8" s="1"/>
  <c r="I144" i="8"/>
  <c r="M144" i="8" s="1"/>
  <c r="I142" i="8"/>
  <c r="J142" i="8" s="1"/>
  <c r="I140" i="8"/>
  <c r="M140" i="8" s="1"/>
  <c r="I149" i="8"/>
  <c r="M149" i="8" s="1"/>
  <c r="N107" i="8"/>
  <c r="I131" i="8"/>
  <c r="M131" i="8" s="1"/>
  <c r="I147" i="8"/>
  <c r="J147" i="8" s="1"/>
  <c r="I141" i="8"/>
  <c r="J141" i="8" s="1"/>
  <c r="I136" i="8"/>
  <c r="J136" i="8" s="1"/>
  <c r="I122" i="8"/>
  <c r="M122" i="8" s="1"/>
  <c r="I138" i="8"/>
  <c r="J138" i="8" s="1"/>
  <c r="I117" i="8"/>
  <c r="M117" i="8" s="1"/>
  <c r="I132" i="8"/>
  <c r="M132" i="8" s="1"/>
  <c r="I151" i="8"/>
  <c r="M151" i="8" s="1"/>
  <c r="I153" i="8"/>
  <c r="J153" i="8" s="1"/>
  <c r="I160" i="8"/>
  <c r="M160" i="8" s="1"/>
  <c r="I135" i="8"/>
  <c r="M135" i="8" s="1"/>
  <c r="I145" i="8"/>
  <c r="J145" i="8" s="1"/>
  <c r="I126" i="8"/>
  <c r="M126" i="8" s="1"/>
  <c r="I133" i="8"/>
  <c r="M133" i="8" s="1"/>
  <c r="I155" i="8"/>
  <c r="M155" i="8" s="1"/>
  <c r="N100" i="8" l="1"/>
  <c r="N96" i="8"/>
  <c r="N94" i="8"/>
  <c r="N95" i="8"/>
  <c r="N99" i="8"/>
  <c r="N98" i="8"/>
  <c r="N97" i="8"/>
  <c r="N47" i="8"/>
  <c r="N48" i="8"/>
  <c r="N73" i="8"/>
  <c r="N106" i="8"/>
  <c r="N23" i="8"/>
  <c r="N103" i="8"/>
  <c r="N105" i="8"/>
  <c r="N92" i="8"/>
  <c r="N93" i="8"/>
  <c r="N33" i="8"/>
  <c r="N104" i="8"/>
  <c r="N102" i="8"/>
  <c r="J89" i="8"/>
  <c r="M89" i="8"/>
  <c r="J87" i="8"/>
  <c r="M88" i="8"/>
  <c r="J88" i="8"/>
  <c r="M32" i="8"/>
  <c r="M46" i="8"/>
  <c r="J46" i="8"/>
  <c r="J22" i="8"/>
  <c r="M22" i="8"/>
  <c r="J83" i="8"/>
  <c r="M85" i="8"/>
  <c r="J85" i="8"/>
  <c r="J84" i="8"/>
  <c r="M84" i="8"/>
  <c r="J86" i="8"/>
  <c r="M86" i="8"/>
  <c r="M44" i="8"/>
  <c r="J44" i="8"/>
  <c r="M71" i="8"/>
  <c r="M81" i="8"/>
  <c r="J81" i="8"/>
  <c r="J82" i="8"/>
  <c r="M82" i="8"/>
  <c r="J80" i="8"/>
  <c r="M80" i="8"/>
  <c r="J79" i="8"/>
  <c r="M79" i="8"/>
  <c r="J78" i="8"/>
  <c r="M78" i="8"/>
  <c r="M6" i="8"/>
  <c r="J77" i="8"/>
  <c r="M77" i="8"/>
  <c r="J13" i="8"/>
  <c r="M13" i="8"/>
  <c r="J11" i="8"/>
  <c r="M11" i="8"/>
  <c r="M10" i="8"/>
  <c r="J10" i="8"/>
  <c r="M14" i="8"/>
  <c r="J14" i="8"/>
  <c r="J12" i="8"/>
  <c r="M12" i="8"/>
  <c r="J68" i="8"/>
  <c r="M68" i="8"/>
  <c r="M70" i="8"/>
  <c r="J70" i="8"/>
  <c r="J67" i="8"/>
  <c r="M67" i="8"/>
  <c r="M69" i="8"/>
  <c r="J69" i="8"/>
  <c r="J62" i="8"/>
  <c r="M62" i="8"/>
  <c r="J63" i="8"/>
  <c r="M63" i="8"/>
  <c r="J61" i="8"/>
  <c r="M61" i="8"/>
  <c r="M43" i="8"/>
  <c r="J43" i="8"/>
  <c r="J72" i="8"/>
  <c r="M72" i="8"/>
  <c r="J41" i="8"/>
  <c r="M41" i="8"/>
  <c r="J58" i="8"/>
  <c r="M58" i="8"/>
  <c r="J8" i="8"/>
  <c r="M8" i="8"/>
  <c r="J38" i="8"/>
  <c r="M38" i="8"/>
  <c r="J40" i="8"/>
  <c r="M40" i="8"/>
  <c r="M59" i="8"/>
  <c r="J39" i="8"/>
  <c r="M39" i="8"/>
  <c r="J35" i="8"/>
  <c r="M35" i="8"/>
  <c r="J37" i="8"/>
  <c r="M37" i="8"/>
  <c r="J9" i="8"/>
  <c r="M9" i="8"/>
  <c r="J57" i="8"/>
  <c r="M57" i="8"/>
  <c r="J60" i="8"/>
  <c r="M60" i="8"/>
  <c r="J36" i="8"/>
  <c r="M36" i="8"/>
  <c r="J42" i="8"/>
  <c r="M42" i="8"/>
  <c r="J31" i="8"/>
  <c r="M31" i="8"/>
  <c r="J55" i="8"/>
  <c r="M55" i="8"/>
  <c r="J54" i="8"/>
  <c r="M54" i="8"/>
  <c r="J30" i="8"/>
  <c r="M30" i="8"/>
  <c r="J52" i="8"/>
  <c r="M52" i="8"/>
  <c r="M28" i="8"/>
  <c r="J29" i="8"/>
  <c r="M29" i="8"/>
  <c r="J27" i="8"/>
  <c r="M27" i="8"/>
  <c r="M153" i="8"/>
  <c r="J146" i="8"/>
  <c r="M129" i="8"/>
  <c r="J115" i="8"/>
  <c r="J140" i="8"/>
  <c r="J156" i="8"/>
  <c r="M147" i="8"/>
  <c r="M145" i="8"/>
  <c r="M138" i="8"/>
  <c r="J134" i="8"/>
  <c r="J154" i="8"/>
  <c r="J150" i="8"/>
  <c r="M124" i="8"/>
  <c r="M26" i="8"/>
  <c r="J149" i="8"/>
  <c r="J160" i="8"/>
  <c r="S4" i="8" s="1"/>
  <c r="M121" i="8"/>
  <c r="J139" i="8"/>
  <c r="M119" i="8"/>
  <c r="J152" i="8"/>
  <c r="J133" i="8"/>
  <c r="M136" i="8"/>
  <c r="J132" i="8"/>
  <c r="M158" i="8"/>
  <c r="J151" i="8"/>
  <c r="J135" i="8"/>
  <c r="M142" i="8"/>
  <c r="J155" i="8"/>
  <c r="M143" i="8"/>
  <c r="J131" i="8"/>
  <c r="M125" i="8"/>
  <c r="J130" i="8"/>
  <c r="J122" i="8"/>
  <c r="J126" i="8"/>
  <c r="J117" i="8"/>
  <c r="J144" i="8"/>
  <c r="J148" i="8"/>
  <c r="M118" i="8"/>
  <c r="M141" i="8"/>
  <c r="J120" i="8"/>
  <c r="J137" i="8"/>
  <c r="M127" i="8"/>
  <c r="J34" i="8" l="1"/>
  <c r="J56" i="8"/>
  <c r="C13" i="16" s="1"/>
  <c r="J66" i="8"/>
  <c r="C15" i="16" s="1"/>
  <c r="J76" i="8"/>
  <c r="C17" i="16" s="1"/>
  <c r="J25" i="8"/>
  <c r="J51" i="8"/>
  <c r="H7" i="8"/>
  <c r="I7" i="8" s="1"/>
  <c r="F13" i="16" l="1"/>
  <c r="H13" i="16"/>
  <c r="I13" i="16"/>
  <c r="D13" i="16"/>
  <c r="E13" i="16"/>
  <c r="G13" i="16"/>
  <c r="G17" i="16"/>
  <c r="F17" i="16"/>
  <c r="H17" i="16"/>
  <c r="D17" i="16"/>
  <c r="E17" i="16"/>
  <c r="I17" i="16"/>
  <c r="I15" i="16"/>
  <c r="D15" i="16"/>
  <c r="J7" i="8"/>
  <c r="M7" i="8"/>
  <c r="L15" i="16" l="1"/>
  <c r="M15" i="16" s="1"/>
  <c r="L13" i="16"/>
  <c r="M13" i="16" s="1"/>
  <c r="L17" i="16"/>
  <c r="M17" i="16" s="1"/>
  <c r="J5" i="8"/>
  <c r="J114" i="8" s="1"/>
  <c r="N53" i="8"/>
  <c r="C9" i="16"/>
  <c r="G9" i="16" l="1"/>
  <c r="E9" i="16"/>
  <c r="H9" i="16"/>
  <c r="I9" i="16"/>
  <c r="F9" i="16"/>
  <c r="N21" i="8"/>
  <c r="N20" i="8"/>
  <c r="N45" i="8"/>
  <c r="N19" i="8"/>
  <c r="N17" i="8"/>
  <c r="N18" i="8"/>
  <c r="N15" i="8"/>
  <c r="N16" i="8"/>
  <c r="N90" i="8"/>
  <c r="N89" i="8"/>
  <c r="N87" i="8"/>
  <c r="N88" i="8"/>
  <c r="N46" i="8"/>
  <c r="N22" i="8"/>
  <c r="N32" i="8"/>
  <c r="D9" i="16"/>
  <c r="L9" i="16" l="1"/>
  <c r="M9" i="16" s="1"/>
  <c r="V2" i="8"/>
  <c r="W2" i="8" s="1"/>
  <c r="N127" i="8"/>
  <c r="N142" i="8"/>
  <c r="N125" i="8"/>
  <c r="N138" i="8"/>
  <c r="N160" i="8"/>
  <c r="N132" i="8"/>
  <c r="N145" i="8"/>
  <c r="N122" i="8"/>
  <c r="N156" i="8"/>
  <c r="N147" i="8"/>
  <c r="N143" i="8"/>
  <c r="N124" i="8"/>
  <c r="N141" i="8"/>
  <c r="N146" i="8"/>
  <c r="N154" i="8"/>
  <c r="N149" i="8"/>
  <c r="N135" i="8"/>
  <c r="N151" i="8"/>
  <c r="N150" i="8"/>
  <c r="N137" i="8"/>
  <c r="N131" i="8"/>
  <c r="N139" i="8"/>
  <c r="N153" i="8"/>
  <c r="N140" i="8"/>
  <c r="N121" i="8"/>
  <c r="N152" i="8"/>
  <c r="N129" i="8"/>
  <c r="N148" i="8"/>
  <c r="N126" i="8"/>
  <c r="N144" i="8"/>
  <c r="N119" i="8"/>
  <c r="N120" i="8"/>
  <c r="N136" i="8"/>
  <c r="N158" i="8"/>
  <c r="N117" i="8"/>
  <c r="N155" i="8"/>
  <c r="N134" i="8"/>
  <c r="N133" i="8"/>
  <c r="N130" i="8"/>
  <c r="N118" i="8"/>
  <c r="V3" i="8" l="1"/>
  <c r="AC4" i="8" l="1"/>
  <c r="AC2" i="8" l="1"/>
  <c r="AC3" i="8"/>
  <c r="L161" i="8"/>
  <c r="C7" i="16" l="1"/>
  <c r="C5" i="16"/>
  <c r="E5" i="16" l="1"/>
  <c r="I5" i="16"/>
  <c r="G5" i="16"/>
  <c r="F5" i="16"/>
  <c r="H5" i="16"/>
  <c r="H7" i="16"/>
  <c r="G7" i="16"/>
  <c r="E7" i="16"/>
  <c r="I7" i="16"/>
  <c r="F7" i="16"/>
  <c r="D5" i="16"/>
  <c r="D7" i="16"/>
  <c r="L5" i="16" l="1"/>
  <c r="M5" i="16" s="1"/>
  <c r="L7" i="16"/>
  <c r="M7" i="16" s="1"/>
  <c r="C11" i="16"/>
  <c r="D11" i="16" l="1"/>
  <c r="F11" i="16"/>
  <c r="F25" i="16" s="1"/>
  <c r="H11" i="16"/>
  <c r="H25" i="16" s="1"/>
  <c r="E11" i="16"/>
  <c r="G11" i="16"/>
  <c r="G25" i="16" s="1"/>
  <c r="I11" i="16"/>
  <c r="I25" i="16" s="1"/>
  <c r="L11" i="16" l="1"/>
  <c r="M11" i="16" s="1"/>
  <c r="D25" i="16"/>
  <c r="E25" i="16"/>
  <c r="C25" i="16"/>
  <c r="L25" i="16" l="1"/>
  <c r="M25" i="16" s="1"/>
  <c r="H26" i="16"/>
  <c r="F26" i="16"/>
  <c r="G26" i="16"/>
  <c r="I26" i="16"/>
  <c r="C16" i="16"/>
  <c r="C20" i="16"/>
  <c r="C24" i="16"/>
  <c r="C22" i="16"/>
  <c r="C14" i="16"/>
  <c r="C18" i="16"/>
  <c r="C10" i="16"/>
  <c r="C12" i="16"/>
  <c r="C8" i="16"/>
  <c r="C6" i="16"/>
  <c r="D27" i="16"/>
  <c r="E27" i="16" s="1"/>
  <c r="F27" i="16" s="1"/>
  <c r="G27" i="16" s="1"/>
  <c r="H27" i="16" s="1"/>
  <c r="I27" i="16" s="1"/>
  <c r="D26" i="16"/>
  <c r="E26" i="16"/>
  <c r="D28" i="16" l="1"/>
  <c r="E28" i="16" s="1"/>
  <c r="F28" i="16" s="1"/>
  <c r="G28" i="16" s="1"/>
  <c r="H28" i="16" s="1"/>
  <c r="I28" i="16" s="1"/>
  <c r="L26" i="16"/>
  <c r="C26" i="16"/>
  <c r="S2" i="8"/>
  <c r="S3" i="8" s="1"/>
  <c r="N61" i="8" l="1"/>
  <c r="N6" i="8"/>
  <c r="R4" i="8"/>
  <c r="N43" i="8"/>
  <c r="N11" i="8"/>
  <c r="N42" i="8"/>
  <c r="N72" i="8"/>
  <c r="N63" i="8"/>
  <c r="N52" i="8"/>
  <c r="N79" i="8"/>
  <c r="N10" i="8"/>
  <c r="N36" i="8"/>
  <c r="N86" i="8"/>
  <c r="N29" i="8"/>
  <c r="N40" i="8"/>
  <c r="N14" i="8"/>
  <c r="N71" i="8"/>
  <c r="N8" i="8"/>
  <c r="N68" i="8"/>
  <c r="N41" i="8"/>
  <c r="N7" i="8"/>
  <c r="N57" i="8"/>
  <c r="N13" i="8"/>
  <c r="N60" i="8"/>
  <c r="N37" i="8"/>
  <c r="N62" i="8"/>
  <c r="N84" i="8"/>
  <c r="N38" i="8"/>
  <c r="N70" i="8"/>
  <c r="N85" i="8"/>
  <c r="N82" i="8"/>
  <c r="N59" i="8"/>
  <c r="N35" i="8"/>
  <c r="N39" i="8"/>
  <c r="N31" i="8"/>
  <c r="N69" i="8"/>
  <c r="N77" i="8"/>
  <c r="N55" i="8"/>
  <c r="N58" i="8"/>
  <c r="N28" i="8"/>
  <c r="N80" i="8"/>
  <c r="N81" i="8"/>
  <c r="N30" i="8"/>
  <c r="N54" i="8"/>
  <c r="N44" i="8"/>
  <c r="N78" i="8"/>
  <c r="N27" i="8"/>
  <c r="N67" i="8"/>
  <c r="N9" i="8"/>
  <c r="N83" i="8"/>
  <c r="N12" i="8"/>
  <c r="N26" i="8"/>
  <c r="M161" i="8" l="1"/>
  <c r="Z2" i="8" s="1"/>
  <c r="N161" i="8"/>
  <c r="Z4" i="8" l="1"/>
  <c r="Z3" i="8"/>
  <c r="O50" i="8" l="1"/>
  <c r="O65" i="8"/>
  <c r="O49" i="8"/>
  <c r="O113" i="8"/>
  <c r="O111" i="8"/>
  <c r="O112" i="8"/>
  <c r="O24" i="8"/>
  <c r="O64" i="8"/>
  <c r="O109" i="8"/>
  <c r="O75" i="8"/>
  <c r="O74" i="8"/>
  <c r="O33" i="8"/>
  <c r="O107" i="8"/>
  <c r="O100" i="8"/>
  <c r="O95" i="8"/>
  <c r="O96" i="8"/>
  <c r="O98" i="8"/>
  <c r="O94" i="8"/>
  <c r="O99" i="8"/>
  <c r="O97" i="8"/>
  <c r="O47" i="8"/>
  <c r="O48" i="8"/>
  <c r="O73" i="8"/>
  <c r="O106" i="8"/>
  <c r="O23" i="8"/>
  <c r="O103" i="8"/>
  <c r="O105" i="8"/>
  <c r="O92" i="8"/>
  <c r="O93" i="8"/>
  <c r="O104" i="8"/>
  <c r="O102" i="8"/>
  <c r="O53" i="8"/>
  <c r="O20" i="8"/>
  <c r="O19" i="8"/>
  <c r="O21" i="8"/>
  <c r="O45" i="8"/>
  <c r="O18" i="8"/>
  <c r="O17" i="8"/>
  <c r="O15" i="8"/>
  <c r="O16" i="8"/>
  <c r="O90" i="8"/>
  <c r="O89" i="8"/>
  <c r="O87" i="8"/>
  <c r="O88" i="8"/>
  <c r="O46" i="8"/>
  <c r="O22" i="8"/>
  <c r="O32" i="8"/>
  <c r="O124" i="8"/>
  <c r="O145" i="8"/>
  <c r="O126" i="8"/>
  <c r="O132" i="8"/>
  <c r="O158" i="8"/>
  <c r="O117" i="8"/>
  <c r="O70" i="8"/>
  <c r="O125" i="8"/>
  <c r="O120" i="8"/>
  <c r="O138" i="8"/>
  <c r="O139" i="8"/>
  <c r="O30" i="8"/>
  <c r="O83" i="8"/>
  <c r="O31" i="8"/>
  <c r="O119" i="8"/>
  <c r="O81" i="8"/>
  <c r="O63" i="8"/>
  <c r="O55" i="8"/>
  <c r="O9" i="8"/>
  <c r="O13" i="8"/>
  <c r="O35" i="8"/>
  <c r="O77" i="8"/>
  <c r="O129" i="8"/>
  <c r="O144" i="8"/>
  <c r="O72" i="8"/>
  <c r="O147" i="8"/>
  <c r="O149" i="8"/>
  <c r="O121" i="8"/>
  <c r="O8" i="8"/>
  <c r="O140" i="8"/>
  <c r="O11" i="8"/>
  <c r="O60" i="8"/>
  <c r="O10" i="8"/>
  <c r="O141" i="8"/>
  <c r="O86" i="8"/>
  <c r="O62" i="8"/>
  <c r="O82" i="8"/>
  <c r="O135" i="8"/>
  <c r="O80" i="8"/>
  <c r="O146" i="8"/>
  <c r="O153" i="8"/>
  <c r="O69" i="8"/>
  <c r="O152" i="8"/>
  <c r="O156" i="8"/>
  <c r="O7" i="8"/>
  <c r="O29" i="8"/>
  <c r="O134" i="8"/>
  <c r="O131" i="8"/>
  <c r="O12" i="8"/>
  <c r="O40" i="8"/>
  <c r="O38" i="8"/>
  <c r="O42" i="8"/>
  <c r="O6" i="8"/>
  <c r="O61" i="8"/>
  <c r="O43" i="8"/>
  <c r="O142" i="8"/>
  <c r="O160" i="8"/>
  <c r="O78" i="8"/>
  <c r="O28" i="8"/>
  <c r="O54" i="8"/>
  <c r="O39" i="8"/>
  <c r="O68" i="8"/>
  <c r="O57" i="8"/>
  <c r="O44" i="8"/>
  <c r="O41" i="8"/>
  <c r="O58" i="8"/>
  <c r="O59" i="8"/>
  <c r="O37" i="8"/>
  <c r="O154" i="8"/>
  <c r="O84" i="8"/>
  <c r="O143" i="8"/>
  <c r="O14" i="8"/>
  <c r="O137" i="8"/>
  <c r="O71" i="8"/>
  <c r="O85" i="8"/>
  <c r="O150" i="8"/>
  <c r="O36" i="8"/>
  <c r="O136" i="8"/>
  <c r="O27" i="8"/>
  <c r="O52" i="8"/>
  <c r="O133" i="8"/>
  <c r="O130" i="8"/>
  <c r="O127" i="8"/>
  <c r="O148" i="8"/>
  <c r="O79" i="8"/>
  <c r="O118" i="8"/>
  <c r="O26" i="8"/>
  <c r="O67" i="8"/>
  <c r="O151" i="8"/>
  <c r="O155" i="8"/>
  <c r="O122" i="8"/>
  <c r="AD2" i="8" l="1"/>
  <c r="AD4" i="8"/>
  <c r="AE4" i="8" s="1"/>
  <c r="AD3" i="8"/>
  <c r="AE3" i="8" l="1"/>
  <c r="AE2" i="8" s="1"/>
</calcChain>
</file>

<file path=xl/comments1.xml><?xml version="1.0" encoding="utf-8"?>
<comments xmlns="http://schemas.openxmlformats.org/spreadsheetml/2006/main">
  <authors>
    <author/>
  </authors>
  <commentList>
    <comment ref="B3" authorId="0" shapeId="0">
      <text>
        <r>
          <rPr>
            <sz val="9"/>
            <color rgb="FF000000"/>
            <rFont val="Liberation Sans"/>
            <family val="2"/>
          </rPr>
          <t>Nome do Orgão  ou Empresa Executante</t>
        </r>
      </text>
    </comment>
    <comment ref="B9" authorId="0" shapeId="0">
      <text>
        <r>
          <rPr>
            <b/>
            <sz val="9"/>
            <color rgb="FF000000"/>
            <rFont val="Liberation Sans"/>
            <family val="2"/>
          </rPr>
          <t>Escolha</t>
        </r>
        <r>
          <rPr>
            <b/>
            <sz val="9"/>
            <color rgb="FF000000"/>
            <rFont val="Liberation Sans"/>
            <family val="2"/>
          </rPr>
          <t xml:space="preserve">
</t>
        </r>
      </text>
    </comment>
    <comment ref="B13" authorId="0" shapeId="0">
      <text>
        <r>
          <rPr>
            <sz val="9"/>
            <color rgb="FF000000"/>
            <rFont val="Liberation Sans"/>
            <family val="2"/>
          </rPr>
          <t>3.3.10.7.6.1 “Construção de Edifícios” enquadram-se:</t>
        </r>
        <r>
          <rPr>
            <sz val="9"/>
            <color rgb="FF000000"/>
            <rFont val="Liberation Sans"/>
            <family val="2"/>
          </rPr>
          <t xml:space="preserve">
 </t>
        </r>
        <r>
          <rPr>
            <sz val="9"/>
            <color rgb="FF000000"/>
            <rFont val="Liberation Sans"/>
            <family val="2"/>
          </rPr>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t>
        </r>
        <r>
          <rPr>
            <sz val="9"/>
            <color rgb="FF000000"/>
            <rFont val="Liberation Sans"/>
            <family val="2"/>
          </rPr>
          <t xml:space="preserve">
 </t>
        </r>
        <r>
          <rPr>
            <sz val="9"/>
            <color rgb="FF000000"/>
            <rFont val="Liberation Sans"/>
            <family val="2"/>
          </rPr>
          <t>pórticos, mirantes e outros edifícios de finalidade turística.</t>
        </r>
        <r>
          <rPr>
            <sz val="9"/>
            <color rgb="FF000000"/>
            <rFont val="Liberation Sans"/>
            <family val="2"/>
          </rPr>
          <t xml:space="preserve">
</t>
        </r>
        <r>
          <rPr>
            <sz val="9"/>
            <color rgb="FF000000"/>
            <rFont val="Liberation Sans"/>
            <family val="2"/>
          </rPr>
          <t xml:space="preserve">
3.3.10.7.6.2 “Construção de Rodovias e Ferrovias” enquadram-se:</t>
        </r>
        <r>
          <rPr>
            <sz val="9"/>
            <color rgb="FF000000"/>
            <rFont val="Liberation Sans"/>
            <family val="2"/>
          </rPr>
          <t xml:space="preserve">
 </t>
        </r>
        <r>
          <rPr>
            <sz val="9"/>
            <color rgb="FF000000"/>
            <rFont val="Liberation Sans"/>
            <family val="2"/>
          </rPr>
          <t>a construção e recuperação de autoestradas, rodovias e outras vias não urbanas para passagem de veículos, vias férreas de superfície ou subterrâneas (inclusive para metropolitanos), pistas de aeroportos;</t>
        </r>
        <r>
          <rPr>
            <sz val="9"/>
            <color rgb="FF000000"/>
            <rFont val="Liberation Sans"/>
            <family val="2"/>
          </rPr>
          <t xml:space="preserve">
 </t>
        </r>
        <r>
          <rPr>
            <sz val="9"/>
            <color rgb="FF000000"/>
            <rFont val="Liberation Sans"/>
            <family val="2"/>
          </rPr>
          <t>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t>
        </r>
        <r>
          <rPr>
            <sz val="9"/>
            <color rgb="FF000000"/>
            <rFont val="Liberation Sans"/>
            <family val="2"/>
          </rPr>
          <t xml:space="preserve">
 </t>
        </r>
        <r>
          <rPr>
            <sz val="9"/>
            <color rgb="FF000000"/>
            <rFont val="Liberation Sans"/>
            <family val="2"/>
          </rPr>
          <t>a construção, pavimentação e sinalização de vias urbanas, ruas e locais para estacionamento de veículos, a construção de praças, pista de atletismo, campos de futebol e calçadas para pedestres, elevados, passarelas e ciclovias, metrô e VLT.</t>
        </r>
        <r>
          <rPr>
            <sz val="9"/>
            <color rgb="FF000000"/>
            <rFont val="Liberation Sans"/>
            <family val="2"/>
          </rPr>
          <t xml:space="preserve">
</t>
        </r>
        <r>
          <rPr>
            <sz val="9"/>
            <color rgb="FF000000"/>
            <rFont val="Liberation Sans"/>
            <family val="2"/>
          </rPr>
          <t xml:space="preserve">
3.3.10.7.6.3 “Construção de Redes de Abastecimento de Água, Coleta de Esgoto e Construções Correlatas” enquadram-se:</t>
        </r>
        <r>
          <rPr>
            <sz val="9"/>
            <color rgb="FF000000"/>
            <rFont val="Liberation Sans"/>
            <family val="2"/>
          </rPr>
          <t xml:space="preserve">
 </t>
        </r>
        <r>
          <rPr>
            <sz val="9"/>
            <color rgb="FF000000"/>
            <rFont val="Liberation Sans"/>
            <family val="2"/>
          </rPr>
          <t>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t>
        </r>
        <r>
          <rPr>
            <sz val="9"/>
            <color rgb="FF000000"/>
            <rFont val="Liberation Sans"/>
            <family val="2"/>
          </rPr>
          <t xml:space="preserve">
 </t>
        </r>
        <r>
          <rPr>
            <sz val="9"/>
            <color rgb="FF000000"/>
            <rFont val="Liberation Sans"/>
            <family val="2"/>
          </rPr>
          <t>as obras de irrigação (canais), a manutenção de redes de abastecimento de água tratada, a manutenção de redes de coleta e de sistemas de tratamento de esgoto, conforme classificação 4222-7 do CNAE 2.0;</t>
        </r>
        <r>
          <rPr>
            <sz val="9"/>
            <color rgb="FF000000"/>
            <rFont val="Liberation Sans"/>
            <family val="2"/>
          </rPr>
          <t xml:space="preserve">
 </t>
        </r>
        <r>
          <rPr>
            <sz val="9"/>
            <color rgb="FF000000"/>
            <rFont val="Liberation Sans"/>
            <family val="2"/>
          </rPr>
          <t>a construção de estações de tratamento de água (ETA).</t>
        </r>
        <r>
          <rPr>
            <sz val="9"/>
            <color rgb="FF000000"/>
            <rFont val="Liberation Sans"/>
            <family val="2"/>
          </rPr>
          <t xml:space="preserve">
</t>
        </r>
        <r>
          <rPr>
            <sz val="9"/>
            <color rgb="FF000000"/>
            <rFont val="Liberation Sans"/>
            <family val="2"/>
          </rPr>
          <t xml:space="preserve">
3.3.10.7.6.4 “Construção e Manutenção de Estações e Redes de Distribuição de Energia Elétrica” enquadram-se:</t>
        </r>
        <r>
          <rPr>
            <sz val="9"/>
            <color rgb="FF000000"/>
            <rFont val="Liberation Sans"/>
            <family val="2"/>
          </rPr>
          <t xml:space="preserve">
 </t>
        </r>
        <r>
          <rPr>
            <sz val="9"/>
            <color rgb="FF000000"/>
            <rFont val="Liberation Sans"/>
            <family val="2"/>
          </rPr>
          <t>a construção de usinas, estações e subestações hidrelétricas, eólicas, nucleares, termoelétricas, a construção de redes de transmissão e distribuição de energia elétrica, inclusive o serviço de eletrificação rural;</t>
        </r>
        <r>
          <rPr>
            <sz val="9"/>
            <color rgb="FF000000"/>
            <rFont val="Liberation Sans"/>
            <family val="2"/>
          </rPr>
          <t xml:space="preserve">
 </t>
        </r>
        <r>
          <rPr>
            <sz val="9"/>
            <color rgb="FF000000"/>
            <rFont val="Liberation Sans"/>
            <family val="2"/>
          </rPr>
          <t>a construção de redes de eletrificação para ferrovias e metropolitano, conforme classificação 4221-9/02 do CNAE 2.0;</t>
        </r>
        <r>
          <rPr>
            <sz val="9"/>
            <color rgb="FF000000"/>
            <rFont val="Liberation Sans"/>
            <family val="2"/>
          </rPr>
          <t xml:space="preserve">
 </t>
        </r>
        <r>
          <rPr>
            <sz val="9"/>
            <color rgb="FF000000"/>
            <rFont val="Liberation Sans"/>
            <family val="2"/>
          </rPr>
          <t>a manutenção de redes de distribuição de energia elétrica, quando executada por empresa não produtora ou distribuidora de energia elétrica, conforme classificação 4221-9/03 do CNAE 2.0;</t>
        </r>
        <r>
          <rPr>
            <sz val="9"/>
            <color rgb="FF000000"/>
            <rFont val="Liberation Sans"/>
            <family val="2"/>
          </rPr>
          <t xml:space="preserve">
 </t>
        </r>
        <r>
          <rPr>
            <sz val="9"/>
            <color rgb="FF000000"/>
            <rFont val="Liberation Sans"/>
            <family val="2"/>
          </rPr>
          <t>obras de iluminação pública e a construção de barragens e represas para geração de energia elétrica.</t>
        </r>
        <r>
          <rPr>
            <sz val="9"/>
            <color rgb="FF000000"/>
            <rFont val="Liberation Sans"/>
            <family val="2"/>
          </rPr>
          <t xml:space="preserve">
</t>
        </r>
        <r>
          <rPr>
            <sz val="9"/>
            <color rgb="FF000000"/>
            <rFont val="Liberation Sans"/>
            <family val="2"/>
          </rPr>
          <t xml:space="preserve">
3.3.10.7.6.5 Para o tipo de obra “Portuárias, Marítimas e Fluviais” enquadram-se:</t>
        </r>
        <r>
          <rPr>
            <sz val="9"/>
            <color rgb="FF000000"/>
            <rFont val="Liberation Sans"/>
            <family val="2"/>
          </rPr>
          <t xml:space="preserve">
 </t>
        </r>
        <r>
          <rPr>
            <sz val="9"/>
            <color rgb="FF000000"/>
            <rFont val="Liberation Sans"/>
            <family val="2"/>
          </rPr>
          <t>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t>
        </r>
        <r>
          <rPr>
            <sz val="9"/>
            <color rgb="FF000000"/>
            <rFont val="Liberation Sans"/>
            <family val="2"/>
          </rPr>
          <t xml:space="preserve">
 </t>
        </r>
        <r>
          <rPr>
            <sz val="9"/>
            <color rgb="FF000000"/>
            <rFont val="Liberation Sans"/>
            <family val="2"/>
          </rPr>
          <t>a construção de píeres e outras obras com influência direta de cursos d’água.</t>
        </r>
        <r>
          <rPr>
            <sz val="9"/>
            <color rgb="FF000000"/>
            <rFont val="Liberation Sans"/>
            <family val="2"/>
          </rPr>
          <t xml:space="preserve">
</t>
        </r>
      </text>
    </comment>
    <comment ref="C17" authorId="0" shapeId="0">
      <text>
        <r>
          <rPr>
            <sz val="10"/>
            <color rgb="FF000000"/>
            <rFont val="Liberation Sans"/>
            <family val="2"/>
          </rPr>
          <t>ADMINISTRAÇÃO CENTRAL</t>
        </r>
        <r>
          <rPr>
            <sz val="10"/>
            <color rgb="FF000000"/>
            <rFont val="Liberation Sans"/>
            <family val="2"/>
          </rPr>
          <t xml:space="preserve">
Diretoria e secretarias</t>
        </r>
        <r>
          <rPr>
            <sz val="10"/>
            <color rgb="FF000000"/>
            <rFont val="Liberation Sans"/>
            <family val="2"/>
          </rPr>
          <t xml:space="preserve">
Suprimentos  e Compras</t>
        </r>
        <r>
          <rPr>
            <sz val="10"/>
            <color rgb="FF000000"/>
            <rFont val="Liberation Sans"/>
            <family val="2"/>
          </rPr>
          <t xml:space="preserve">
Financeiro, incluindo Tesouraria e Contabilidade</t>
        </r>
        <r>
          <rPr>
            <sz val="10"/>
            <color rgb="FF000000"/>
            <rFont val="Liberation Sans"/>
            <family val="2"/>
          </rPr>
          <t xml:space="preserve">
Jurídico</t>
        </r>
        <r>
          <rPr>
            <sz val="10"/>
            <color rgb="FF000000"/>
            <rFont val="Liberation Sans"/>
            <family val="2"/>
          </rPr>
          <t xml:space="preserve">
Recursos Humanos</t>
        </r>
        <r>
          <rPr>
            <sz val="10"/>
            <color rgb="FF000000"/>
            <rFont val="Liberation Sans"/>
            <family val="2"/>
          </rPr>
          <t xml:space="preserve">
Planejamento e Orçamentos</t>
        </r>
        <r>
          <rPr>
            <sz val="10"/>
            <color rgb="FF000000"/>
            <rFont val="Liberation Sans"/>
            <family val="2"/>
          </rPr>
          <t xml:space="preserve">
Comercial</t>
        </r>
        <r>
          <rPr>
            <sz val="10"/>
            <color rgb="FF000000"/>
            <rFont val="Liberation Sans"/>
            <family val="2"/>
          </rPr>
          <t xml:space="preserve">
Apoio e Deposito</t>
        </r>
        <r>
          <rPr>
            <sz val="10"/>
            <color rgb="FF000000"/>
            <rFont val="Liberation Sans"/>
            <family val="2"/>
          </rPr>
          <t xml:space="preserve">
Despesas de instalação do Escritório Central</t>
        </r>
        <r>
          <rPr>
            <sz val="10"/>
            <color rgb="FF000000"/>
            <rFont val="Liberation Sans"/>
            <family val="2"/>
          </rPr>
          <t xml:space="preserve">
Seguros do Escritório Central e Deposito</t>
        </r>
        <r>
          <rPr>
            <sz val="10"/>
            <color rgb="FF000000"/>
            <rFont val="Liberation Sans"/>
            <family val="2"/>
          </rPr>
          <t xml:space="preserve">
Taxas para funcionamento</t>
        </r>
        <r>
          <rPr>
            <sz val="10"/>
            <color rgb="FF000000"/>
            <rFont val="Liberation Sans"/>
            <family val="2"/>
          </rPr>
          <t xml:space="preserve">
Material de consumo (limpeza, higiene, escritório).</t>
        </r>
        <r>
          <rPr>
            <sz val="10"/>
            <color rgb="FF000000"/>
            <rFont val="Liberation Sans"/>
            <family val="2"/>
          </rPr>
          <t xml:space="preserve">
Consumo de energia, água, telefone etc.</t>
        </r>
        <r>
          <rPr>
            <sz val="10"/>
            <color rgb="FF000000"/>
            <rFont val="Liberation Sans"/>
            <family val="2"/>
          </rPr>
          <t xml:space="preserve">
Estes custos incidem na obra, pois a operação de uma empresa que tem em sua sede, uma estrutura montada para atender TODAS as obras em andamento é um custo que deverá ser reembolsado pela obra.</t>
        </r>
        <r>
          <rPr>
            <sz val="10"/>
            <color rgb="FF000000"/>
            <rFont val="Liberation Sans"/>
            <family val="2"/>
          </rPr>
          <t xml:space="preserve">
A valoração destes custos deveria ser enfocada em função do faturamento anual da empresa, porém nem sempre estes dados estão disponíveis no momento de estabelecer-se o DI.</t>
        </r>
        <r>
          <rPr>
            <sz val="10"/>
            <color rgb="FF000000"/>
            <rFont val="Liberation Sans"/>
            <family val="2"/>
          </rPr>
          <t xml:space="preserve">
 </t>
        </r>
        <r>
          <rPr>
            <sz val="10"/>
            <color rgb="FF000000"/>
            <rFont val="Liberation Sans"/>
            <family val="2"/>
          </rPr>
          <t xml:space="preserve">Desta forma, usualmente rateia-se os custos acima do escritório central para a obra.  </t>
        </r>
        <r>
          <rPr>
            <sz val="10"/>
            <color rgb="FF000000"/>
            <rFont val="Liberation Sans"/>
            <family val="2"/>
          </rPr>
          <t xml:space="preserve">
Varia de empresa para empresa. Quando não é levantado são sugeridos valores entre 2% e 8% sobre o custo direto de produção (CD).</t>
        </r>
      </text>
    </comment>
    <comment ref="C18" authorId="0" shapeId="0">
      <text>
        <r>
          <rPr>
            <sz val="10"/>
            <color rgb="FF000000"/>
            <rFont val="Liberation Sans"/>
            <family val="2"/>
          </rPr>
          <t>Compreende os imprevistos que são ocasionados na obra, feriados extraordinários, substituição de materiais por outros de melhor qualidade, etc.</t>
        </r>
        <r>
          <rPr>
            <sz val="10"/>
            <color rgb="FF000000"/>
            <rFont val="Liberation Sans"/>
            <family val="2"/>
          </rPr>
          <t xml:space="preserve">
</t>
        </r>
        <r>
          <rPr>
            <sz val="10"/>
            <color rgb="FF000000"/>
            <rFont val="Liberation Sans"/>
            <family val="2"/>
          </rPr>
          <t xml:space="preserve">
TIPOS DE IMPREVISTOS</t>
        </r>
        <r>
          <rPr>
            <sz val="10"/>
            <color rgb="FF000000"/>
            <rFont val="Liberation Sans"/>
            <family val="2"/>
          </rPr>
          <t xml:space="preserve">
FORÇA MAIOR:</t>
        </r>
        <r>
          <rPr>
            <sz val="10"/>
            <color rgb="FF000000"/>
            <rFont val="Liberation Sans"/>
            <family val="2"/>
          </rPr>
          <t xml:space="preserve">
NATURAIS:ENCHENTES, RAIOS, VENDAVAIS</t>
        </r>
        <r>
          <rPr>
            <sz val="10"/>
            <color rgb="FF000000"/>
            <rFont val="Liberation Sans"/>
            <family val="2"/>
          </rPr>
          <t xml:space="preserve">
ECONÔMICOS:CRIAÇAO DE NOVOS IMPOSTOS, JORNADAS DE TRABALHO DIFERENTES</t>
        </r>
        <r>
          <rPr>
            <sz val="10"/>
            <color rgb="FF000000"/>
            <rFont val="Liberation Sans"/>
            <family val="2"/>
          </rPr>
          <t xml:space="preserve">
SÓCIO-POLÍTICOS: GREVES, GUERRAS, SAQUES</t>
        </r>
        <r>
          <rPr>
            <sz val="10"/>
            <color rgb="FF000000"/>
            <rFont val="Liberation Sans"/>
            <family val="2"/>
          </rPr>
          <t xml:space="preserve">
DE PREVISIBILIDADE RELATIVA:</t>
        </r>
        <r>
          <rPr>
            <sz val="10"/>
            <color rgb="FF000000"/>
            <rFont val="Liberation Sans"/>
            <family val="2"/>
          </rPr>
          <t xml:space="preserve">
NATURAIS:CHEIAS, CHUVAS</t>
        </r>
        <r>
          <rPr>
            <sz val="10"/>
            <color rgb="FF000000"/>
            <rFont val="Liberation Sans"/>
            <family val="2"/>
          </rPr>
          <t xml:space="preserve">
ECONÔMICOS:ATRASO DE PAGAMENTO, AUMENTO DA INFLAÇÃO, ATRASOS DE TERCEIROS</t>
        </r>
        <r>
          <rPr>
            <sz val="10"/>
            <color rgb="FF000000"/>
            <rFont val="Liberation Sans"/>
            <family val="2"/>
          </rPr>
          <t xml:space="preserve">
HUMANOS: VARIAÇÕES DE PRODUTIVIDADE, INTERRUPÇÕES DE TRABALHO, ACORDOS JUDICIAIS DE QUESTÕES TRABALHISTAS</t>
        </r>
        <r>
          <rPr>
            <sz val="10"/>
            <color rgb="FF000000"/>
            <rFont val="Liberation Sans"/>
            <family val="2"/>
          </rPr>
          <t xml:space="preserve">
ALEATÓRIOS:</t>
        </r>
        <r>
          <rPr>
            <sz val="10"/>
            <color rgb="FF000000"/>
            <rFont val="Liberation Sans"/>
            <family val="2"/>
          </rPr>
          <t xml:space="preserve">
DE DIFÍCIL PREVISÃO, TAIS COMO ACIDENTES, SUBSTITUIÇÕES DE MATERIAIS, FURTOS, PERDA DE MATERIAL POR VANDALISMO, ETC.</t>
        </r>
        <r>
          <rPr>
            <sz val="10"/>
            <color rgb="FF000000"/>
            <rFont val="Liberation Sans"/>
            <family val="2"/>
          </rPr>
          <t xml:space="preserve">
</t>
        </r>
        <r>
          <rPr>
            <sz val="10"/>
            <color rgb="FF000000"/>
            <rFont val="Liberation Sans"/>
            <family val="2"/>
          </rPr>
          <t xml:space="preserve">
</t>
        </r>
      </text>
    </comment>
    <comment ref="C20" authorId="0" shapeId="0">
      <text>
        <r>
          <rPr>
            <sz val="10"/>
            <color rgb="FF000000"/>
            <rFont val="Liberation Sans"/>
            <family val="2"/>
          </rPr>
          <t>Remuneração de recursos investidos pelo contratado na execução da obra em benefício de contratante.</t>
        </r>
        <r>
          <rPr>
            <sz val="10"/>
            <color rgb="FF000000"/>
            <rFont val="Liberation Sans"/>
            <family val="2"/>
          </rPr>
          <t xml:space="preserve">
Se o contratante não dá um adiantamento para o início da obra, o contratado deverá investir um capital sobre o qual terá uma despesa financeira correspondente ao prazo entre o desembolso e o recebimento (consideramos 30 dias).</t>
        </r>
        <r>
          <rPr>
            <sz val="10"/>
            <color rgb="FF000000"/>
            <rFont val="Liberation Sans"/>
            <family val="2"/>
          </rPr>
          <t xml:space="preserve">
 </t>
        </r>
        <r>
          <rPr>
            <sz val="10"/>
            <color rgb="FF000000"/>
            <rFont val="Liberation Sans"/>
            <family val="2"/>
          </rPr>
          <t>É sugerido adotar o valor dos rendimentos do CDB.</t>
        </r>
        <r>
          <rPr>
            <sz val="10"/>
            <color rgb="FF000000"/>
            <rFont val="Liberation Sans"/>
            <family val="2"/>
          </rPr>
          <t xml:space="preserve">
</t>
        </r>
      </text>
    </comment>
    <comment ref="C22" authorId="0" shapeId="0">
      <text>
        <r>
          <rPr>
            <sz val="10"/>
            <color rgb="FF000000"/>
            <rFont val="Liberation Sans"/>
            <family val="2"/>
          </rPr>
          <t>O lucro de uma determinada obra é o resultado financeiro positivo resultante da diferença entre todas as receitas e das despesas da obra.</t>
        </r>
        <r>
          <rPr>
            <sz val="10"/>
            <color rgb="FF000000"/>
            <rFont val="Liberation Sans"/>
            <family val="2"/>
          </rPr>
          <t xml:space="preserve">
Este valor, após o recolhimento do Imposto de renda é o lucro da Empresa, ou sua remuneração.</t>
        </r>
        <r>
          <rPr>
            <sz val="10"/>
            <color rgb="FF000000"/>
            <rFont val="Liberation Sans"/>
            <family val="2"/>
          </rPr>
          <t xml:space="preserve">
</t>
        </r>
      </text>
    </comment>
    <comment ref="C26" authorId="0" shapeId="0">
      <text>
        <r>
          <rPr>
            <sz val="10"/>
            <color rgb="FF000000"/>
            <rFont val="Liberation Sans"/>
            <family val="2"/>
          </rPr>
          <t>Referem-se aos tributos ou impostos cobrados sobre a receita total da obra e compreendem os impostos citados nas colunas abaixo.</t>
        </r>
        <r>
          <rPr>
            <sz val="10"/>
            <color rgb="FF000000"/>
            <rFont val="Liberation Sans"/>
            <family val="2"/>
          </rPr>
          <t xml:space="preserve">
</t>
        </r>
        <r>
          <rPr>
            <sz val="10"/>
            <color rgb="FF000000"/>
            <rFont val="Liberation Sans"/>
            <family val="2"/>
          </rPr>
          <t xml:space="preserve">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31" authorId="0" shapeId="0">
      <text>
        <r>
          <rPr>
            <sz val="10"/>
            <color rgb="FF000000"/>
            <rFont val="Liberation Sans"/>
            <family val="2"/>
          </rPr>
          <t>COFINS (Contribuição para Financiamento da Seguridade Socia Financia a seguridade social pelo sistema S (SESC, SESI, SENAC, SENAI, SEST, SENAT, SENAR E SEBRAE).</t>
        </r>
      </text>
    </comment>
    <comment ref="C32" authorId="0" shapeId="0">
      <text>
        <r>
          <rPr>
            <sz val="10"/>
            <color rgb="FF000000"/>
            <rFont val="Liberation Sans"/>
            <family val="2"/>
          </rPr>
          <t>PIS (Programa de Integração Social) - 0,65% : Financia o pagamento do seguro desemprego e do abono dos trabalhadores que ganham até dois salários mínimos, bem como o financiamento de  programas de desenvolvimento econômico.</t>
        </r>
        <r>
          <rPr>
            <sz val="10"/>
            <color rgb="FF000000"/>
            <rFont val="Liberation Sans"/>
            <family val="2"/>
          </rPr>
          <t xml:space="preserve">
</t>
        </r>
      </text>
    </comment>
  </commentList>
</comments>
</file>

<file path=xl/comments2.xml><?xml version="1.0" encoding="utf-8"?>
<comments xmlns="http://schemas.openxmlformats.org/spreadsheetml/2006/main">
  <authors>
    <author>SEMOB - 01</author>
    <author>Lucas Freitas Pessim</author>
  </authors>
  <commentList>
    <comment ref="H247" authorId="0" shapeId="0">
      <text>
        <r>
          <rPr>
            <b/>
            <sz val="9"/>
            <color indexed="81"/>
            <rFont val="Segoe UI"/>
            <family val="2"/>
          </rPr>
          <t>SEMOB - 01:</t>
        </r>
        <r>
          <rPr>
            <sz val="9"/>
            <color indexed="81"/>
            <rFont val="Segoe UI"/>
            <family val="2"/>
          </rPr>
          <t xml:space="preserve">
SÃO 2 LADOS E 2 UNIDADES DE JANELAS</t>
        </r>
      </text>
    </comment>
    <comment ref="H248" authorId="0" shapeId="0">
      <text>
        <r>
          <rPr>
            <b/>
            <sz val="9"/>
            <color indexed="81"/>
            <rFont val="Segoe UI"/>
            <family val="2"/>
          </rPr>
          <t>SEMOB - 01:</t>
        </r>
        <r>
          <rPr>
            <sz val="9"/>
            <color indexed="81"/>
            <rFont val="Segoe UI"/>
            <family val="2"/>
          </rPr>
          <t xml:space="preserve">
2 LADOS
01 UNIDADE</t>
        </r>
      </text>
    </comment>
    <comment ref="H249" authorId="0" shapeId="0">
      <text>
        <r>
          <rPr>
            <b/>
            <sz val="9"/>
            <color indexed="81"/>
            <rFont val="Segoe UI"/>
            <family val="2"/>
          </rPr>
          <t>SEMOB - 01:</t>
        </r>
        <r>
          <rPr>
            <sz val="9"/>
            <color indexed="81"/>
            <rFont val="Segoe UI"/>
            <family val="2"/>
          </rPr>
          <t xml:space="preserve">
2 LADOS 
1 UNIDADE
</t>
        </r>
      </text>
    </comment>
    <comment ref="H250" authorId="0" shapeId="0">
      <text>
        <r>
          <rPr>
            <b/>
            <sz val="9"/>
            <color indexed="81"/>
            <rFont val="Segoe UI"/>
            <family val="2"/>
          </rPr>
          <t>SEMOB - 01:</t>
        </r>
        <r>
          <rPr>
            <sz val="9"/>
            <color indexed="81"/>
            <rFont val="Segoe UI"/>
            <family val="2"/>
          </rPr>
          <t xml:space="preserve">
2 LADOS
1 UNIDADE</t>
        </r>
      </text>
    </comment>
    <comment ref="H251" authorId="0" shapeId="0">
      <text>
        <r>
          <rPr>
            <b/>
            <sz val="9"/>
            <color indexed="81"/>
            <rFont val="Segoe UI"/>
            <family val="2"/>
          </rPr>
          <t>SEMOB - 01:</t>
        </r>
        <r>
          <rPr>
            <sz val="9"/>
            <color indexed="81"/>
            <rFont val="Segoe UI"/>
            <family val="2"/>
          </rPr>
          <t xml:space="preserve">
2 UNIDADES
2 LADOS</t>
        </r>
      </text>
    </comment>
    <comment ref="H252" authorId="0" shapeId="0">
      <text>
        <r>
          <rPr>
            <b/>
            <sz val="9"/>
            <color indexed="81"/>
            <rFont val="Segoe UI"/>
            <family val="2"/>
          </rPr>
          <t>SEMOB - 01
2 LADOS
1 UNIDADE</t>
        </r>
      </text>
    </comment>
    <comment ref="H253" authorId="0" shapeId="0">
      <text>
        <r>
          <rPr>
            <b/>
            <sz val="9"/>
            <color indexed="81"/>
            <rFont val="Segoe UI"/>
            <family val="2"/>
          </rPr>
          <t>SEMOB - 01
2 LADOS
1 UNIDADE</t>
        </r>
      </text>
    </comment>
    <comment ref="H254" authorId="0" shapeId="0">
      <text>
        <r>
          <rPr>
            <b/>
            <sz val="9"/>
            <color indexed="81"/>
            <rFont val="Segoe UI"/>
            <family val="2"/>
          </rPr>
          <t>SEMOB - 01:</t>
        </r>
        <r>
          <rPr>
            <sz val="9"/>
            <color indexed="81"/>
            <rFont val="Segoe UI"/>
            <family val="2"/>
          </rPr>
          <t xml:space="preserve">
2 LADOS 
1 UNIDADE</t>
        </r>
      </text>
    </comment>
    <comment ref="H255" authorId="0" shapeId="0">
      <text>
        <r>
          <rPr>
            <b/>
            <sz val="9"/>
            <color indexed="81"/>
            <rFont val="Segoe UI"/>
            <family val="2"/>
          </rPr>
          <t>SEMOB - 01:</t>
        </r>
        <r>
          <rPr>
            <sz val="9"/>
            <color indexed="81"/>
            <rFont val="Segoe UI"/>
            <family val="2"/>
          </rPr>
          <t xml:space="preserve">
2 LADOS 
1 UNIDADE</t>
        </r>
      </text>
    </comment>
    <comment ref="H256" authorId="0" shapeId="0">
      <text>
        <r>
          <rPr>
            <b/>
            <sz val="9"/>
            <color indexed="81"/>
            <rFont val="Segoe UI"/>
            <family val="2"/>
          </rPr>
          <t>SEMOB - 01:</t>
        </r>
        <r>
          <rPr>
            <sz val="9"/>
            <color indexed="81"/>
            <rFont val="Segoe UI"/>
            <family val="2"/>
          </rPr>
          <t xml:space="preserve">
2 LADOS
1 UNIDADE</t>
        </r>
      </text>
    </comment>
    <comment ref="D257" authorId="0" shapeId="0">
      <text>
        <r>
          <rPr>
            <b/>
            <sz val="9"/>
            <color indexed="81"/>
            <rFont val="Segoe UI"/>
            <family val="2"/>
          </rPr>
          <t>SEMOB - 01:</t>
        </r>
        <r>
          <rPr>
            <sz val="9"/>
            <color indexed="81"/>
            <rFont val="Segoe UI"/>
            <family val="2"/>
          </rPr>
          <t xml:space="preserve">
1 UNIDADE
2 LADOS</t>
        </r>
      </text>
    </comment>
    <comment ref="H257" authorId="0" shapeId="0">
      <text>
        <r>
          <rPr>
            <b/>
            <sz val="9"/>
            <color indexed="81"/>
            <rFont val="Segoe UI"/>
            <family val="2"/>
          </rPr>
          <t>SEMOB - 01:</t>
        </r>
        <r>
          <rPr>
            <sz val="9"/>
            <color indexed="81"/>
            <rFont val="Segoe UI"/>
            <family val="2"/>
          </rPr>
          <t xml:space="preserve">
2 LADOS 
1 UNIDADE
</t>
        </r>
      </text>
    </comment>
    <comment ref="D258" authorId="0" shapeId="0">
      <text>
        <r>
          <rPr>
            <b/>
            <sz val="9"/>
            <color indexed="81"/>
            <rFont val="Segoe UI"/>
            <family val="2"/>
          </rPr>
          <t>SEMOB - 01:</t>
        </r>
        <r>
          <rPr>
            <sz val="9"/>
            <color indexed="81"/>
            <rFont val="Segoe UI"/>
            <family val="2"/>
          </rPr>
          <t xml:space="preserve">
1 LADO
1 UNIDADE</t>
        </r>
      </text>
    </comment>
    <comment ref="H258" authorId="0" shapeId="0">
      <text>
        <r>
          <rPr>
            <b/>
            <sz val="9"/>
            <color indexed="81"/>
            <rFont val="Segoe UI"/>
            <family val="2"/>
          </rPr>
          <t>SEMOB - 01:</t>
        </r>
        <r>
          <rPr>
            <sz val="9"/>
            <color indexed="81"/>
            <rFont val="Segoe UI"/>
            <family val="2"/>
          </rPr>
          <t xml:space="preserve">
2 LADOS
1 UNIDADE</t>
        </r>
      </text>
    </comment>
    <comment ref="G264" authorId="0" shapeId="0">
      <text>
        <r>
          <rPr>
            <b/>
            <sz val="9"/>
            <color indexed="81"/>
            <rFont val="Segoe UI"/>
            <family val="2"/>
          </rPr>
          <t>SEMOB - 01:</t>
        </r>
        <r>
          <rPr>
            <sz val="9"/>
            <color indexed="81"/>
            <rFont val="Segoe UI"/>
            <family val="2"/>
          </rPr>
          <t xml:space="preserve">
FATOR ESTIPULADO DE 1.5, ISSO ENGLOBA OS MARCOS E ALIZARES
</t>
        </r>
      </text>
    </comment>
    <comment ref="H359" authorId="0" shapeId="0">
      <text>
        <r>
          <rPr>
            <b/>
            <sz val="9"/>
            <color indexed="81"/>
            <rFont val="Segoe UI"/>
            <family val="2"/>
          </rPr>
          <t>SEMOB - 01:</t>
        </r>
        <r>
          <rPr>
            <sz val="9"/>
            <color indexed="81"/>
            <rFont val="Segoe UI"/>
            <family val="2"/>
          </rPr>
          <t xml:space="preserve">
SÃO 2 LADOS E 2 UNIDADES DE JANELAS</t>
        </r>
      </text>
    </comment>
    <comment ref="H360" authorId="0" shapeId="0">
      <text>
        <r>
          <rPr>
            <b/>
            <sz val="9"/>
            <color indexed="81"/>
            <rFont val="Segoe UI"/>
            <family val="2"/>
          </rPr>
          <t>SEMOB - 01:</t>
        </r>
        <r>
          <rPr>
            <sz val="9"/>
            <color indexed="81"/>
            <rFont val="Segoe UI"/>
            <family val="2"/>
          </rPr>
          <t xml:space="preserve">
2 LADOS
01 UNIDADE</t>
        </r>
      </text>
    </comment>
    <comment ref="H361" authorId="0" shapeId="0">
      <text>
        <r>
          <rPr>
            <b/>
            <sz val="9"/>
            <color indexed="81"/>
            <rFont val="Segoe UI"/>
            <family val="2"/>
          </rPr>
          <t>SEMOB - 01:</t>
        </r>
        <r>
          <rPr>
            <sz val="9"/>
            <color indexed="81"/>
            <rFont val="Segoe UI"/>
            <family val="2"/>
          </rPr>
          <t xml:space="preserve">
2 LADOS 
1 UNIDADE
</t>
        </r>
      </text>
    </comment>
    <comment ref="H362" authorId="0" shapeId="0">
      <text>
        <r>
          <rPr>
            <b/>
            <sz val="9"/>
            <color indexed="81"/>
            <rFont val="Segoe UI"/>
            <family val="2"/>
          </rPr>
          <t>SEMOB - 01:</t>
        </r>
        <r>
          <rPr>
            <sz val="9"/>
            <color indexed="81"/>
            <rFont val="Segoe UI"/>
            <family val="2"/>
          </rPr>
          <t xml:space="preserve">
2 LADOS
1 UNIDADE</t>
        </r>
      </text>
    </comment>
    <comment ref="H363" authorId="0" shapeId="0">
      <text>
        <r>
          <rPr>
            <b/>
            <sz val="9"/>
            <color indexed="81"/>
            <rFont val="Segoe UI"/>
            <family val="2"/>
          </rPr>
          <t>SEMOB - 01:</t>
        </r>
        <r>
          <rPr>
            <sz val="9"/>
            <color indexed="81"/>
            <rFont val="Segoe UI"/>
            <family val="2"/>
          </rPr>
          <t xml:space="preserve">
2 UNIDADES
2 LADOS</t>
        </r>
      </text>
    </comment>
    <comment ref="H364" authorId="0" shapeId="0">
      <text>
        <r>
          <rPr>
            <b/>
            <sz val="9"/>
            <color indexed="81"/>
            <rFont val="Segoe UI"/>
            <family val="2"/>
          </rPr>
          <t>SEMOB - 01
2 LADOS
1 UNIDADE</t>
        </r>
      </text>
    </comment>
    <comment ref="H365" authorId="0" shapeId="0">
      <text>
        <r>
          <rPr>
            <b/>
            <sz val="9"/>
            <color indexed="81"/>
            <rFont val="Segoe UI"/>
            <family val="2"/>
          </rPr>
          <t>SEMOB - 01
2 LADOS
1 UNIDADE</t>
        </r>
      </text>
    </comment>
    <comment ref="H366" authorId="0" shapeId="0">
      <text>
        <r>
          <rPr>
            <b/>
            <sz val="9"/>
            <color indexed="81"/>
            <rFont val="Segoe UI"/>
            <family val="2"/>
          </rPr>
          <t>SEMOB - 01:</t>
        </r>
        <r>
          <rPr>
            <sz val="9"/>
            <color indexed="81"/>
            <rFont val="Segoe UI"/>
            <family val="2"/>
          </rPr>
          <t xml:space="preserve">
2 LADOS 
1 UNIDADE</t>
        </r>
      </text>
    </comment>
    <comment ref="H367" authorId="0" shapeId="0">
      <text>
        <r>
          <rPr>
            <b/>
            <sz val="9"/>
            <color indexed="81"/>
            <rFont val="Segoe UI"/>
            <family val="2"/>
          </rPr>
          <t>SEMOB - 01:</t>
        </r>
        <r>
          <rPr>
            <sz val="9"/>
            <color indexed="81"/>
            <rFont val="Segoe UI"/>
            <family val="2"/>
          </rPr>
          <t xml:space="preserve">
2 LADOS 
1 UNIDADE</t>
        </r>
      </text>
    </comment>
    <comment ref="H368" authorId="0" shapeId="0">
      <text>
        <r>
          <rPr>
            <b/>
            <sz val="9"/>
            <color indexed="81"/>
            <rFont val="Segoe UI"/>
            <family val="2"/>
          </rPr>
          <t>SEMOB - 01:</t>
        </r>
        <r>
          <rPr>
            <sz val="9"/>
            <color indexed="81"/>
            <rFont val="Segoe UI"/>
            <family val="2"/>
          </rPr>
          <t xml:space="preserve">
2 LADOS
1 UNIDADE</t>
        </r>
      </text>
    </comment>
    <comment ref="D369" authorId="0" shapeId="0">
      <text>
        <r>
          <rPr>
            <b/>
            <sz val="9"/>
            <color indexed="81"/>
            <rFont val="Segoe UI"/>
            <family val="2"/>
          </rPr>
          <t>SEMOB - 01:</t>
        </r>
        <r>
          <rPr>
            <sz val="9"/>
            <color indexed="81"/>
            <rFont val="Segoe UI"/>
            <family val="2"/>
          </rPr>
          <t xml:space="preserve">
1 UNIDADE
2 LADOS</t>
        </r>
      </text>
    </comment>
    <comment ref="H369" authorId="0" shapeId="0">
      <text>
        <r>
          <rPr>
            <b/>
            <sz val="9"/>
            <color indexed="81"/>
            <rFont val="Segoe UI"/>
            <family val="2"/>
          </rPr>
          <t>SEMOB - 01:</t>
        </r>
        <r>
          <rPr>
            <sz val="9"/>
            <color indexed="81"/>
            <rFont val="Segoe UI"/>
            <family val="2"/>
          </rPr>
          <t xml:space="preserve">
2 LADOS 
1 UNIDADE
</t>
        </r>
      </text>
    </comment>
    <comment ref="D370" authorId="0" shapeId="0">
      <text>
        <r>
          <rPr>
            <b/>
            <sz val="9"/>
            <color indexed="81"/>
            <rFont val="Segoe UI"/>
            <family val="2"/>
          </rPr>
          <t>SEMOB - 01:</t>
        </r>
        <r>
          <rPr>
            <sz val="9"/>
            <color indexed="81"/>
            <rFont val="Segoe UI"/>
            <family val="2"/>
          </rPr>
          <t xml:space="preserve">
1 LADO
1 UNIDADE</t>
        </r>
      </text>
    </comment>
    <comment ref="H370" authorId="0" shapeId="0">
      <text>
        <r>
          <rPr>
            <b/>
            <sz val="9"/>
            <color indexed="81"/>
            <rFont val="Segoe UI"/>
            <family val="2"/>
          </rPr>
          <t>SEMOB - 01:</t>
        </r>
        <r>
          <rPr>
            <sz val="9"/>
            <color indexed="81"/>
            <rFont val="Segoe UI"/>
            <family val="2"/>
          </rPr>
          <t xml:space="preserve">
2 LADOS
1 UNIDADE</t>
        </r>
      </text>
    </comment>
    <comment ref="F435" authorId="1" shapeId="0">
      <text>
        <r>
          <rPr>
            <b/>
            <sz val="9"/>
            <color indexed="81"/>
            <rFont val="Segoe UI"/>
            <family val="2"/>
          </rPr>
          <t>Lucas Freitas Pessim:</t>
        </r>
        <r>
          <rPr>
            <sz val="9"/>
            <color indexed="81"/>
            <rFont val="Segoe UI"/>
            <family val="2"/>
          </rPr>
          <t xml:space="preserve">
considerei todo o perímetro pela maior altura e descontei a area dejanela e porta e os revestimentos cerâmicos.
</t>
        </r>
      </text>
    </comment>
    <comment ref="D458" authorId="1" shapeId="0">
      <text>
        <r>
          <rPr>
            <b/>
            <sz val="9"/>
            <color indexed="81"/>
            <rFont val="Segoe UI"/>
            <family val="2"/>
          </rPr>
          <t>Lucas Freitas Pessim:</t>
        </r>
        <r>
          <rPr>
            <sz val="9"/>
            <color indexed="81"/>
            <rFont val="Segoe UI"/>
            <family val="2"/>
          </rPr>
          <t xml:space="preserve">
DESCONTO LINEAR DOS PORTÕES
</t>
        </r>
      </text>
    </comment>
    <comment ref="D461" authorId="1" shapeId="0">
      <text>
        <r>
          <rPr>
            <b/>
            <sz val="9"/>
            <color indexed="81"/>
            <rFont val="Segoe UI"/>
            <family val="2"/>
          </rPr>
          <t>Lucas Freitas Pessim:</t>
        </r>
        <r>
          <rPr>
            <sz val="9"/>
            <color indexed="81"/>
            <rFont val="Segoe UI"/>
            <family val="2"/>
          </rPr>
          <t xml:space="preserve">
PERÍMETRO DA CRECHE</t>
        </r>
      </text>
    </comment>
    <comment ref="E461" authorId="1" shapeId="0">
      <text>
        <r>
          <rPr>
            <b/>
            <sz val="9"/>
            <color indexed="81"/>
            <rFont val="Segoe UI"/>
            <family val="2"/>
          </rPr>
          <t>Lucas Freitas Pessim:</t>
        </r>
        <r>
          <rPr>
            <sz val="9"/>
            <color indexed="81"/>
            <rFont val="Segoe UI"/>
            <family val="2"/>
          </rPr>
          <t xml:space="preserve">
APENAS ESSA ALTURA É DE PINTURA, O RESTO É REVESTIMENTO
</t>
        </r>
      </text>
    </comment>
    <comment ref="F461" authorId="1" shapeId="0">
      <text>
        <r>
          <rPr>
            <b/>
            <sz val="9"/>
            <color indexed="81"/>
            <rFont val="Segoe UI"/>
            <family val="2"/>
          </rPr>
          <t xml:space="preserve">Lucas Freitas Pessim:DESCONTODAS PORTAS (H=100cm) E JANELAS 
</t>
        </r>
      </text>
    </comment>
    <comment ref="D471" authorId="1" shapeId="0">
      <text>
        <r>
          <rPr>
            <b/>
            <sz val="9"/>
            <color indexed="81"/>
            <rFont val="Segoe UI"/>
            <family val="2"/>
          </rPr>
          <t>Lucas Freitas Pessim:</t>
        </r>
        <r>
          <rPr>
            <sz val="9"/>
            <color indexed="81"/>
            <rFont val="Segoe UI"/>
            <family val="2"/>
          </rPr>
          <t xml:space="preserve">
ACRESCENTEI 30CM NO COMPRIMENTO PARA REVESTIR A PARTE INTERNA 
</t>
        </r>
      </text>
    </comment>
    <comment ref="D507" authorId="1" shapeId="0">
      <text>
        <r>
          <rPr>
            <b/>
            <sz val="9"/>
            <color indexed="81"/>
            <rFont val="Segoe UI"/>
            <family val="2"/>
          </rPr>
          <t>Lucas Freitas Pessim:</t>
        </r>
        <r>
          <rPr>
            <sz val="9"/>
            <color indexed="81"/>
            <rFont val="Segoe UI"/>
            <family val="2"/>
          </rPr>
          <t xml:space="preserve">
DESCONTO LINEAR DOS PORTÕES
</t>
        </r>
      </text>
    </comment>
    <comment ref="D536" authorId="1" shapeId="0">
      <text>
        <r>
          <rPr>
            <b/>
            <sz val="9"/>
            <color indexed="81"/>
            <rFont val="Segoe UI"/>
            <family val="2"/>
          </rPr>
          <t>Lucas Freitas Pessim:</t>
        </r>
        <r>
          <rPr>
            <sz val="9"/>
            <color indexed="81"/>
            <rFont val="Segoe UI"/>
            <family val="2"/>
          </rPr>
          <t xml:space="preserve">
DESCONTO LINEAR DOS PORTÕES
</t>
        </r>
      </text>
    </comment>
    <comment ref="D565" authorId="1" shapeId="0">
      <text>
        <r>
          <rPr>
            <b/>
            <sz val="9"/>
            <color indexed="81"/>
            <rFont val="Segoe UI"/>
            <family val="2"/>
          </rPr>
          <t>Lucas Freitas Pessim:</t>
        </r>
        <r>
          <rPr>
            <sz val="9"/>
            <color indexed="81"/>
            <rFont val="Segoe UI"/>
            <family val="2"/>
          </rPr>
          <t xml:space="preserve">
DESCONTO LINEAR DOS PORTÕES
</t>
        </r>
      </text>
    </comment>
    <comment ref="F586" authorId="1" shapeId="0">
      <text>
        <r>
          <rPr>
            <b/>
            <sz val="9"/>
            <color indexed="81"/>
            <rFont val="Segoe UI"/>
            <family val="2"/>
          </rPr>
          <t>Lucas Freitas Pessim:</t>
        </r>
        <r>
          <rPr>
            <sz val="9"/>
            <color indexed="81"/>
            <rFont val="Segoe UI"/>
            <family val="2"/>
          </rPr>
          <t xml:space="preserve">
considerei todo o perímetro pela maior altura e descontei a area dejanela e porta e os revestimentos cerâmicos.
</t>
        </r>
      </text>
    </comment>
    <comment ref="D600" authorId="1" shapeId="0">
      <text>
        <r>
          <rPr>
            <b/>
            <sz val="9"/>
            <color indexed="81"/>
            <rFont val="Segoe UI"/>
            <family val="2"/>
          </rPr>
          <t>Lucas Freitas Pessim:</t>
        </r>
        <r>
          <rPr>
            <sz val="9"/>
            <color indexed="81"/>
            <rFont val="Segoe UI"/>
            <family val="2"/>
          </rPr>
          <t xml:space="preserve">
DESCONTO LINEAR DOS PORTÕES
</t>
        </r>
      </text>
    </comment>
    <comment ref="E888" authorId="1" shapeId="0">
      <text>
        <r>
          <rPr>
            <b/>
            <sz val="9"/>
            <color indexed="81"/>
            <rFont val="Segoe UI"/>
            <family val="2"/>
          </rPr>
          <t>Lucas Freitas Pessim:</t>
        </r>
        <r>
          <rPr>
            <sz val="9"/>
            <color indexed="81"/>
            <rFont val="Segoe UI"/>
            <family val="2"/>
          </rPr>
          <t xml:space="preserve">
ESPSSURA DO REBOCO DE 2CM</t>
        </r>
      </text>
    </comment>
  </commentList>
</comments>
</file>

<file path=xl/sharedStrings.xml><?xml version="1.0" encoding="utf-8"?>
<sst xmlns="http://schemas.openxmlformats.org/spreadsheetml/2006/main" count="54657" uniqueCount="27155">
  <si>
    <t>UNIDADE</t>
  </si>
  <si>
    <t>M</t>
  </si>
  <si>
    <t>UN</t>
  </si>
  <si>
    <t>KG</t>
  </si>
  <si>
    <t>M2</t>
  </si>
  <si>
    <t>H</t>
  </si>
  <si>
    <t>COBERTURA</t>
  </si>
  <si>
    <t>M3</t>
  </si>
  <si>
    <t>MOVIMENTO DE TERRA</t>
  </si>
  <si>
    <t>ML</t>
  </si>
  <si>
    <t>L</t>
  </si>
  <si>
    <t>ARMADOR</t>
  </si>
  <si>
    <t>PAR</t>
  </si>
  <si>
    <t>CJ</t>
  </si>
  <si>
    <t>ELETRICISTA</t>
  </si>
  <si>
    <t>GASOLINA COMUM</t>
  </si>
  <si>
    <t>MASSA ACRILICA</t>
  </si>
  <si>
    <t>MASSA PARA VIDRO</t>
  </si>
  <si>
    <t>NIVELADOR</t>
  </si>
  <si>
    <t>OLEO DE LINHACA</t>
  </si>
  <si>
    <t>PASTILHEIRO</t>
  </si>
  <si>
    <t>PEDREIRO</t>
  </si>
  <si>
    <t>PINTOR</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</si>
  <si>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</si>
  <si>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</si>
  <si>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</si>
  <si>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</si>
  <si>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</si>
  <si>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</si>
  <si>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</si>
  <si>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</si>
  <si>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</si>
  <si>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</si>
  <si>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</si>
  <si>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</si>
  <si>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</si>
  <si>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</si>
  <si>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</si>
  <si>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</si>
  <si>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</si>
  <si>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</si>
  <si>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</si>
  <si>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</si>
  <si>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</si>
  <si>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</si>
  <si>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</si>
  <si>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</si>
  <si>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</si>
  <si>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</si>
  <si>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</si>
  <si>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</si>
  <si>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</si>
  <si>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</si>
  <si>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</si>
  <si>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</si>
  <si>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</si>
  <si>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</si>
  <si>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</si>
  <si>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</si>
  <si>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</si>
  <si>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</si>
  <si>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</si>
  <si>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</si>
  <si>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</si>
  <si>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</si>
  <si>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</si>
  <si>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</si>
  <si>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</si>
  <si>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</si>
  <si>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</si>
  <si>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</si>
  <si>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</si>
  <si>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</si>
  <si>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</si>
  <si>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</si>
  <si>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</si>
  <si>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</si>
  <si>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</si>
  <si>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</si>
  <si>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</si>
  <si>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</si>
  <si>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</si>
  <si>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</si>
  <si>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</si>
  <si>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</si>
  <si>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</si>
  <si>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</si>
  <si>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</si>
  <si>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</si>
  <si>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</si>
  <si>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</si>
  <si>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</si>
  <si>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</si>
  <si>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</si>
  <si>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</si>
  <si>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</si>
  <si>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</si>
  <si>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</si>
  <si>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</si>
  <si>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</si>
  <si>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Placa de obra nas dimensões de 2.0 x 4.0 m, padrão IOPES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</si>
  <si>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</si>
  <si>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</si>
  <si>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</si>
  <si>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</si>
  <si>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</si>
  <si>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Tapume madeira compensada resinada e= 12mm h=2,20m, estr. c/ mad reflorest., incl mont, pintura esmalte sint, adesivo "IOPES" 60x60cm a cada 10m e faixas c/ pintura esmalte sintético nas cores azul c/ h=30cm e rosa c/ h=10cm</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</si>
  <si>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</si>
  <si>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</si>
  <si>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</si>
  <si>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</si>
  <si>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</si>
  <si>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</si>
  <si>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</si>
  <si>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</si>
  <si>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</si>
  <si>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</si>
  <si>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</si>
  <si>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</si>
  <si>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</si>
  <si>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</si>
  <si>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</si>
  <si>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</si>
  <si>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</si>
  <si>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</si>
  <si>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</si>
  <si>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</si>
  <si>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</si>
  <si>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</si>
  <si>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</si>
  <si>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</si>
  <si>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</si>
  <si>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</si>
  <si>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</si>
  <si>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</si>
  <si>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</si>
  <si>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</si>
  <si>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</si>
  <si>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</si>
  <si>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</si>
  <si>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</si>
  <si>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</si>
  <si>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</si>
  <si>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</si>
  <si>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</si>
  <si>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</si>
  <si>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</si>
  <si>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</si>
  <si>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</si>
  <si>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</si>
  <si>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</si>
  <si>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</si>
  <si>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</si>
  <si>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</si>
  <si>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</si>
  <si>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</si>
  <si>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</si>
  <si>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</si>
  <si>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</si>
  <si>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</si>
  <si>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</si>
  <si>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</si>
  <si>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</si>
  <si>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</si>
  <si>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</si>
  <si>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</si>
  <si>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</si>
  <si>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</si>
  <si>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</si>
  <si>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</si>
  <si>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</si>
  <si>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</si>
  <si>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</si>
  <si>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</si>
  <si>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</si>
  <si>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</si>
  <si>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</si>
  <si>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</si>
  <si>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</si>
  <si>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</si>
  <si>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</si>
  <si>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</si>
  <si>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</si>
  <si>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</si>
  <si>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</si>
  <si>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</si>
  <si>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</si>
  <si>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</si>
  <si>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</si>
  <si>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</si>
  <si>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</si>
  <si>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</si>
  <si>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</si>
  <si>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</si>
  <si>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</si>
  <si>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</si>
  <si>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</si>
  <si>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</si>
  <si>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</si>
  <si>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</si>
  <si>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</si>
  <si>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</si>
  <si>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</si>
  <si>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</si>
  <si>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</si>
  <si>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</si>
  <si>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</si>
  <si>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</si>
  <si>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</si>
  <si>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</si>
  <si>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</si>
  <si>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</si>
  <si>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</si>
  <si>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</si>
  <si>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</si>
  <si>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</si>
  <si>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</si>
  <si>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</si>
  <si>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</si>
  <si>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</si>
  <si>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</si>
  <si>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</si>
  <si>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</si>
  <si>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</si>
  <si>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</si>
  <si>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</si>
  <si>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</si>
  <si>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</si>
  <si>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</si>
  <si>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</si>
  <si>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</si>
  <si>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</si>
  <si>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</si>
  <si>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</si>
  <si>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</si>
  <si>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</si>
  <si>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</si>
  <si>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</si>
  <si>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</si>
  <si>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</si>
  <si>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</si>
  <si>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</si>
  <si>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</si>
  <si>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</si>
  <si>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</si>
  <si>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</si>
  <si>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</si>
  <si>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</si>
  <si>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</si>
  <si>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</si>
  <si>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</si>
  <si>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</si>
  <si>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</si>
  <si>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</si>
  <si>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</si>
  <si>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</si>
  <si>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</si>
  <si>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</si>
  <si>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</si>
  <si>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</si>
  <si>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</si>
  <si>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</si>
  <si>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</si>
  <si>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</si>
  <si>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</si>
  <si>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</si>
  <si>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</si>
  <si>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</si>
  <si>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</si>
  <si>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</si>
  <si>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</si>
  <si>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</si>
  <si>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</si>
  <si>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</si>
  <si>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</si>
  <si>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</si>
  <si>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</si>
  <si>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</si>
  <si>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</si>
  <si>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</si>
  <si>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</si>
  <si>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</si>
  <si>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</si>
  <si>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</si>
  <si>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</si>
  <si>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</si>
  <si>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</si>
  <si>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</si>
  <si>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</si>
  <si>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</si>
  <si>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</si>
  <si>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</si>
  <si>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</si>
  <si>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</si>
  <si>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Forro PVC branco L = 20 cm, frisado, colocado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</si>
  <si>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</si>
  <si>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</si>
  <si>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</si>
  <si>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</si>
  <si>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</si>
  <si>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</si>
  <si>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</si>
  <si>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</si>
  <si>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</si>
  <si>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</si>
  <si>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</si>
  <si>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</si>
  <si>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</si>
  <si>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</si>
  <si>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</si>
  <si>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</si>
  <si>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</si>
  <si>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</si>
  <si>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</si>
  <si>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</si>
  <si>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</si>
  <si>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</si>
  <si>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</si>
  <si>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</si>
  <si>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</si>
  <si>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</si>
  <si>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</si>
  <si>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</si>
  <si>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</si>
  <si>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</si>
  <si>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</si>
  <si>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</si>
  <si>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</si>
  <si>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</si>
  <si>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</si>
  <si>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</si>
  <si>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</si>
  <si>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</si>
  <si>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</si>
  <si>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</si>
  <si>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</si>
  <si>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</si>
  <si>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</si>
  <si>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</si>
  <si>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</si>
  <si>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</si>
  <si>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cerâmica PEI-3, assentado com argamassa de cimento cola h = 7.0 cm, inclusive rejuntamento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</si>
  <si>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</si>
  <si>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</si>
  <si>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</si>
  <si>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</si>
  <si>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</si>
  <si>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</si>
  <si>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</si>
  <si>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</si>
  <si>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</si>
  <si>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</si>
  <si>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</si>
  <si>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</si>
  <si>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</si>
  <si>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</si>
  <si>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</si>
  <si>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</si>
  <si>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</si>
  <si>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</si>
  <si>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</si>
  <si>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</si>
  <si>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</si>
  <si>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</si>
  <si>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</si>
  <si>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</si>
  <si>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</si>
  <si>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</si>
  <si>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</si>
  <si>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</si>
  <si>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</si>
  <si>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</si>
  <si>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</si>
  <si>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</si>
  <si>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</si>
  <si>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</si>
  <si>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</si>
  <si>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</si>
  <si>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</si>
  <si>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</si>
  <si>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</si>
  <si>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</si>
  <si>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</si>
  <si>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</si>
  <si>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</si>
  <si>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</si>
  <si>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</si>
  <si>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</si>
  <si>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</si>
  <si>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</si>
  <si>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</si>
  <si>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</si>
  <si>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</si>
  <si>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</si>
  <si>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</si>
  <si>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</si>
  <si>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</si>
  <si>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</si>
  <si>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</si>
  <si>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</si>
  <si>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</si>
  <si>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</si>
  <si>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</si>
  <si>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</si>
  <si>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</si>
  <si>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</si>
  <si>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</si>
  <si>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</si>
  <si>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</si>
  <si>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</si>
  <si>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</si>
  <si>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</si>
  <si>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</si>
  <si>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</si>
  <si>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</si>
  <si>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</si>
  <si>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</si>
  <si>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</si>
  <si>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</si>
  <si>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</si>
  <si>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</si>
  <si>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</si>
  <si>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</si>
  <si>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</si>
  <si>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</si>
  <si>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</si>
  <si>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</si>
  <si>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</si>
  <si>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</si>
  <si>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</si>
  <si>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</si>
  <si>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</si>
  <si>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</si>
  <si>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</si>
  <si>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</si>
  <si>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</si>
  <si>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</si>
  <si>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</si>
  <si>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</si>
  <si>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</si>
  <si>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</si>
  <si>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</si>
  <si>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</si>
  <si>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</si>
  <si>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para 06 circuitos, inclusive disjuntores monopolar</t>
  </si>
  <si>
    <t>Quadro de distribuição de energia,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</si>
  <si>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</si>
  <si>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</si>
  <si>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</si>
  <si>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</si>
  <si>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</si>
  <si>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</si>
  <si>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de distribuição de energia, de embutir, com 6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</si>
  <si>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</si>
  <si>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</si>
  <si>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</si>
  <si>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</si>
  <si>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</si>
  <si>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em chapa de aço galvanizada 4" x 4", com tampa parafusada</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</si>
  <si>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</si>
  <si>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</si>
  <si>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</si>
  <si>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Caixa de passagem 4x2", chapa 18</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</si>
  <si>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</si>
  <si>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</si>
  <si>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</si>
  <si>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4x4", chapa 18</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</si>
  <si>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</si>
  <si>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</si>
  <si>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</si>
  <si>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</si>
  <si>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</si>
  <si>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</si>
  <si>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</si>
  <si>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</si>
  <si>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</si>
  <si>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</si>
  <si>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</si>
  <si>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</si>
  <si>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</si>
  <si>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</si>
  <si>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</si>
  <si>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</si>
  <si>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</si>
  <si>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</si>
  <si>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</si>
  <si>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</si>
  <si>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</si>
  <si>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</si>
  <si>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</si>
  <si>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</si>
  <si>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</si>
  <si>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</si>
  <si>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</si>
  <si>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</si>
  <si>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</si>
  <si>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</si>
  <si>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</si>
  <si>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</si>
  <si>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</si>
  <si>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</si>
  <si>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</si>
  <si>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</si>
  <si>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</si>
  <si>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</si>
  <si>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</si>
  <si>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</si>
  <si>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</si>
  <si>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</si>
  <si>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</si>
  <si>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</si>
  <si>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</si>
  <si>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</si>
  <si>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</si>
  <si>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</si>
  <si>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</si>
  <si>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</si>
  <si>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</si>
  <si>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</si>
  <si>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</si>
  <si>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</si>
  <si>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</si>
  <si>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</si>
  <si>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</si>
  <si>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</si>
  <si>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</si>
  <si>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</si>
  <si>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</si>
  <si>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</si>
  <si>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</si>
  <si>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</si>
  <si>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</si>
  <si>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</si>
  <si>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</si>
  <si>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</si>
  <si>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</si>
  <si>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</si>
  <si>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</si>
  <si>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</si>
  <si>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</si>
  <si>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</si>
  <si>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</si>
  <si>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</si>
  <si>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</si>
  <si>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</si>
  <si>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</si>
  <si>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</si>
  <si>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</si>
  <si>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</si>
  <si>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</si>
  <si>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</si>
  <si>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</si>
  <si>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</si>
  <si>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Chave blindada 600V / 160A, com terminais para cabo 70 mm2</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</si>
  <si>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</si>
  <si>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</si>
  <si>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</si>
  <si>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</si>
  <si>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</si>
  <si>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</si>
  <si>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</si>
  <si>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</si>
  <si>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</si>
  <si>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</si>
  <si>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</si>
  <si>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</si>
  <si>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</si>
  <si>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</si>
  <si>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</si>
  <si>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</si>
  <si>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caixa moldada termomagnético tripolar 125 A</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</si>
  <si>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</si>
  <si>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</si>
  <si>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</si>
  <si>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Disjuntor DR bipolar 16A a 25A, corrente nominal 30 mA</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</si>
  <si>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</si>
  <si>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</si>
  <si>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</si>
  <si>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Chave blindada tripolar 600V/125A</t>
  </si>
  <si>
    <t>Chave blindada tripolar 600V/200A</t>
  </si>
  <si>
    <t>Chave blindada tripolar 600V/400A</t>
  </si>
  <si>
    <t>Chave blindada tripolar 600V/800A</t>
  </si>
  <si>
    <t>Fusivel NH 100A, tamanho 01</t>
  </si>
  <si>
    <t>Fusive NH 160A, tamanho 01</t>
  </si>
  <si>
    <t>Fusive NH 250A, tamanho 02</t>
  </si>
  <si>
    <t>Fusive NH 300A, tamanho 02</t>
  </si>
  <si>
    <t>Fusive NH 355A, tamanho 02</t>
  </si>
  <si>
    <t>Fusive NH 125A, tamanho 01</t>
  </si>
  <si>
    <t>Interruptor Diferencial DR 16A a 25A, 30mA, 2 módulos</t>
  </si>
  <si>
    <t>Interruptor Diferencial DR 30A a 40A, 30mA, 2 módulos</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</si>
  <si>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</si>
  <si>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</si>
  <si>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</si>
  <si>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</si>
  <si>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</si>
  <si>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</si>
  <si>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</si>
  <si>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</si>
  <si>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</si>
  <si>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2.5 mm2</t>
  </si>
  <si>
    <t>Cabo de cobre termoplástico, com isolamento para 1000V, seção de 4.0 mm2</t>
  </si>
  <si>
    <t>Cabo de cobre termoplástico, com isolamento para 1000V, seção de 25.0 mm2</t>
  </si>
  <si>
    <t>Cabo de cobre termoplástico, com isolamento para 1000V, seção de 35.0 mm2</t>
  </si>
  <si>
    <t>Fio ou cabo paralelo de cobre, com isolamento para 750V, seção de 2 x 2.5 mm2</t>
  </si>
  <si>
    <t>Cabo de cobre termoplástico, com isolamento para 1000V, seção de 50 mm2</t>
  </si>
  <si>
    <t>Cabo de cobre termoplástico, com isolamento para 1000V, seção de 95.0 mm2</t>
  </si>
  <si>
    <t>Cabo de cobre termoplástico, com isolamento para 1000V, seção de 120.0 mm2</t>
  </si>
  <si>
    <t>Cabo de cobre termoplástico, com isolamento para 1000V, seção de 300.0 mm2</t>
  </si>
  <si>
    <t>Cabo de cobre termoplástico, com isolamento para 1000V, seção de 70,0mm2</t>
  </si>
  <si>
    <t>Cabo de cobre termoplástico, com isolamento para 1000V, seção de 150,0mm2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</si>
  <si>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</si>
  <si>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</si>
  <si>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</si>
  <si>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</si>
  <si>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Cabo paralelo PP de cobre, com isolamento para 750V, seção 3x2,5mm2</t>
  </si>
  <si>
    <t>Cabo paralelo PP de cobre, com isolamento para 750V, seção 3x4,0mm2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</si>
  <si>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</si>
  <si>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</si>
  <si>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</si>
  <si>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</si>
  <si>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</si>
  <si>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</si>
  <si>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</si>
  <si>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</si>
  <si>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</si>
  <si>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</si>
  <si>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</si>
  <si>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</si>
  <si>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</si>
  <si>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</si>
  <si>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</si>
  <si>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</si>
  <si>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</si>
  <si>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</si>
  <si>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</si>
  <si>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</si>
  <si>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luz no teto - considerando eletroduto PVC rígido de 3/4" inclusive conexões (4.5m), fio isolado PVC de 2.5mm2 (16.2m) e caixa estampada 4x4" (1 und)</t>
  </si>
  <si>
    <t>Ponto padrão de luz na parede - considerando eletroduto PVC rígido de 3/4" inclusive conexões (4.5m), fio isolado PVC de 2.5mm2 (16.2m) e caixa estampada 4x4" (1 und)</t>
  </si>
  <si>
    <t>Ponto padrão de tomada 2 pólos mais terra - considerando eletroduto PVC rígido de 3/4" inclusive conexões (5.0m), fio isolado PVC de 2.5mm2 (16.5m) e caixa estampada 4x2" (1 und)</t>
  </si>
  <si>
    <t>Ponto padrão de tomada para chuveiro elétrico - considerando eletroduto PVC rígido de 3/4" inclusive conexões (9.0m), fio isolado PVC de 6.0mm2 (32.5m) e caixa estampada 4x2" (1 und)</t>
  </si>
  <si>
    <t>Ponto padrão de tomada para ar refrigerado - considerando eletroduto PVC rígido de 3/4" inclusive conexões (6.0m), fio isolado PVC de 4.0mm2 (21.6m) e caixa estampada 4x2" (1 und)</t>
  </si>
  <si>
    <t>Ponto padrão de ventilador no teto - considerando eletroduto PVC rígido de 3/4" inclusive conexões (4.5m), fio isolado PVC de 2.5mm2 (21.6m) e caixa estampada 4x4" (1 und)</t>
  </si>
  <si>
    <t>Ponto padrão de interruptor de 2 teclas simples - considerando eletroduto PVC rígido de 3/4" inclusive conexões (3.3m), fio isolado PVC de 2.5mm2 (17.2m) e caixa estampada 4x2" (1 und)</t>
  </si>
  <si>
    <t>Ponto padrão de interruptor de 1 tecla paralelo - considerando eletroduto PVC rígido de 3/4" inclusive conexões (8.5m), fio isolado PVC de 2.5mm2 (28.8m) e caixa estampada 4x2" (1 und)</t>
  </si>
  <si>
    <t>Ponto padrão de interruptor de 1 tecla simples e 1 tomada dois pólos mais terra 10A/250V - considerando eletroduto PVC rígido de 3/4" inclusive conexões (4.5m), fio isolado PVC de 2.5mm2 (19.4m) e caixa estampada 4x2" (1 und)</t>
  </si>
  <si>
    <t>Ponto padrão de interruptor de 2 teclas simples e 1 tomada dois pólos mais terra 10A/250V - considerando eletroduto PVC rígido de 3/4" inclusive conexões (4.5m), fio isolado PVC de 2.5mm2 (22.9m) e caixa estampada 4x2" (1 und)</t>
  </si>
  <si>
    <t>Ponto padrão de campainha - considerando eletroduto PVC rígido de 3/4" inclusive conexões (5.0m), fio isolado PVC de 2.5mm2 (12.0m) e caixa estampada 4x2" (1 und)</t>
  </si>
  <si>
    <t>Ponto padrão de poste para iluminação externa - considerando eletroduto PVC rígido de 3/4" inclusive conexões (7.7m) e fio isolado PVC de 2.5mm2 (25.2.0m)</t>
  </si>
  <si>
    <t>Ponto padrão de interruptor para ventilador - considerando eletroduto PVC rígido de 3/4" inclusive conexões (3.3m), fio isolado PVC de 2.5mm2 (12.0m) e caixa estampada 4x2" (1 und)</t>
  </si>
  <si>
    <t>Ponto padrão de interruptor de 3 teclas simples - considerando eletroduto PVC rígido de 3/4" inclusive conexões (4.5m), fio isolado PVC de 2.5mm2 (25.8m) e caixa estampada 4x2" (1 und)</t>
  </si>
  <si>
    <t>Ponto padrão de tomada de piso - considerando eletroduto PVC rígido de 3/4" inclusive conexões (5.0m), fio isolado PVC de 2.5mm2 (18.0m) e caixa alumínio silício 4x4" (1 und)</t>
  </si>
  <si>
    <t>Ponto de antena de TV - considerando eletroduto PVC rígido de 3/4" inclusive conexões (3.0m), cabo coaxial 67 Ohms (4.5m) e caixa estampada 4x2" (1 und)</t>
  </si>
  <si>
    <t>Ponto padrão de interruptor de 1 tecla intermediário - considerando eletroduto PVC rígido de 3/4" inclusive conexões (3.3m), fio isolado PVC de 2.5mm2 (15.8m) e caixa estampada 4x2"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</si>
  <si>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</si>
  <si>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</si>
  <si>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</si>
  <si>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</si>
  <si>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</si>
  <si>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</si>
  <si>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</si>
  <si>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</si>
  <si>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</si>
  <si>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</si>
  <si>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</si>
  <si>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</si>
  <si>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</si>
  <si>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</si>
  <si>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</si>
  <si>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</si>
  <si>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</si>
  <si>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</si>
  <si>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</si>
  <si>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</si>
  <si>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</si>
  <si>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</si>
  <si>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</si>
  <si>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</si>
  <si>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</si>
  <si>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</si>
  <si>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</si>
  <si>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</si>
  <si>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</si>
  <si>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</si>
  <si>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</si>
  <si>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</si>
  <si>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</si>
  <si>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</si>
  <si>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</si>
  <si>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</si>
  <si>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</si>
  <si>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</si>
  <si>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</si>
  <si>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</si>
  <si>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</si>
  <si>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</si>
  <si>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Terminal aéreo em latão (captor), com conector e fixação horizontal 5/16"x250mm, ref. TEL-024, inclusive vedação dos furos com poliuretano ref. TEL 5905, marca de ref. Termotécnica ou equivalente</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</si>
  <si>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</si>
  <si>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</si>
  <si>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</si>
  <si>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</si>
  <si>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</si>
  <si>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</si>
  <si>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</si>
  <si>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</si>
  <si>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</si>
  <si>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</si>
  <si>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</si>
  <si>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</si>
  <si>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</si>
  <si>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</si>
  <si>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</si>
  <si>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</si>
  <si>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</si>
  <si>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</si>
  <si>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</si>
  <si>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</si>
  <si>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</si>
  <si>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</si>
  <si>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</si>
  <si>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</si>
  <si>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</si>
  <si>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</si>
  <si>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</si>
  <si>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</si>
  <si>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</si>
  <si>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</si>
  <si>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</si>
  <si>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</si>
  <si>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</si>
  <si>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</si>
  <si>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</si>
  <si>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</si>
  <si>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</si>
  <si>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</si>
  <si>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</si>
  <si>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</si>
  <si>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</si>
  <si>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</si>
  <si>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</si>
  <si>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</si>
  <si>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</si>
  <si>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</si>
  <si>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</si>
  <si>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</si>
  <si>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</si>
  <si>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</si>
  <si>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</si>
  <si>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</si>
  <si>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</si>
  <si>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Saboneteira de louça branca, 15x15cm, marcas de referência Deca, Celite ou Ideal Standard.</t>
  </si>
  <si>
    <t>Cabide de louça branca com 2 ganchos, marcas de referência Deca, Celite ou Ideal Standard</t>
  </si>
  <si>
    <t>Papeleira de louça branca, 15x15cm,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</si>
  <si>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</si>
  <si>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</si>
  <si>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</si>
  <si>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</si>
  <si>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Saboneteira de louça branca de 7,5 x 15 cm, marcas de referência Deca, Celite ou Ideal Standard</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</si>
  <si>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</si>
  <si>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</si>
  <si>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</si>
  <si>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</si>
  <si>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</si>
  <si>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</si>
  <si>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</si>
  <si>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Mictório de louça branca, marcas de referência Deca, Celite ou Ideal Standard, inclusive válvula de descarga linha anti-vandalismo, marcas de referência Fabrimar, Docol ou Deca e engates e acessórios cromados</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</si>
  <si>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</si>
  <si>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</si>
  <si>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</si>
  <si>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</si>
  <si>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</si>
  <si>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</si>
  <si>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</si>
  <si>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</si>
  <si>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</si>
  <si>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Mictório de louça branca, com sifão integrado, mod. M712 marca de ref. Deca ou equivalente, inclusive engates cromados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</si>
  <si>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</si>
  <si>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</si>
  <si>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</si>
  <si>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</si>
  <si>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</si>
  <si>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</si>
  <si>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</si>
  <si>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</si>
  <si>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</si>
  <si>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</si>
  <si>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</si>
  <si>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</si>
  <si>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</si>
  <si>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</si>
  <si>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</si>
  <si>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</si>
  <si>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</si>
  <si>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</si>
  <si>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</si>
  <si>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</si>
  <si>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</si>
  <si>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</si>
  <si>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</si>
  <si>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</si>
  <si>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</si>
  <si>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</si>
  <si>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</si>
  <si>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</si>
  <si>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</si>
  <si>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</si>
  <si>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</si>
  <si>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</si>
  <si>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</si>
  <si>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</si>
  <si>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</si>
  <si>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</si>
  <si>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</si>
  <si>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</si>
  <si>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</si>
  <si>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</si>
  <si>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</si>
  <si>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</si>
  <si>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</si>
  <si>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</si>
  <si>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</si>
  <si>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</si>
  <si>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</si>
  <si>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</si>
  <si>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</si>
  <si>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</si>
  <si>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</si>
  <si>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</si>
  <si>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</si>
  <si>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</si>
  <si>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</si>
  <si>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</si>
  <si>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</si>
  <si>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</si>
  <si>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</si>
  <si>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</si>
  <si>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</si>
  <si>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</si>
  <si>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</si>
  <si>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</si>
  <si>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</si>
  <si>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</si>
  <si>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</si>
  <si>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</si>
  <si>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</si>
  <si>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</si>
  <si>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</si>
  <si>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</si>
  <si>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</si>
  <si>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</si>
  <si>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</si>
  <si>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</si>
  <si>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</si>
  <si>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</si>
  <si>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</si>
  <si>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</si>
  <si>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</si>
  <si>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</si>
  <si>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p/ quatro lâmpadas fluorescentes 20W, completa, c/ reatores duplos - 127V partida rápida e alto fator de potência, soquete antivibratório e lâmpada fluorescente 20W-127V</t>
  </si>
  <si>
    <t>Luminária p/ quatro lâmpadas fluorescentes 40W, completa, c/reatores duplos-127V partida rápida e alto fator de potência, soquete antivibratório e lâmpada fluorescente 40W-127V</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</si>
  <si>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</si>
  <si>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</si>
  <si>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</si>
  <si>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</si>
  <si>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p/ duas lâmpadas fluorescentes 40W, c/ difusor, completa, c/ reator duplo-127V partida rápida e alto fator de potência, soquete antivibratório e lâmpadas fluorescentes 40W-127V</t>
  </si>
  <si>
    <t>Luminária p/ três lâmpadas fluorescentes 40W, completa, com reator duplo-127V partida rápida e alto fator de potência, soquete antivibratório e lâmpada fluorescente 40W-127V</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</si>
  <si>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</si>
  <si>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</si>
  <si>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</si>
  <si>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</si>
  <si>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</si>
  <si>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</si>
  <si>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</si>
  <si>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</si>
  <si>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</si>
  <si>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</si>
  <si>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</si>
  <si>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</si>
  <si>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</si>
  <si>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</si>
  <si>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</si>
  <si>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</si>
  <si>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</si>
  <si>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</si>
  <si>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</si>
  <si>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</si>
  <si>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</si>
  <si>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</si>
  <si>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</si>
  <si>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</si>
  <si>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</si>
  <si>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</si>
  <si>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</si>
  <si>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</si>
  <si>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</si>
  <si>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</si>
  <si>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</si>
  <si>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</si>
  <si>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</si>
  <si>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</si>
  <si>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</si>
  <si>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</si>
  <si>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</si>
  <si>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</si>
  <si>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</si>
  <si>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</si>
  <si>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</si>
  <si>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</si>
  <si>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</si>
  <si>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</si>
  <si>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</si>
  <si>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</si>
  <si>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</si>
  <si>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</si>
  <si>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</si>
  <si>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</si>
  <si>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</si>
  <si>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</si>
  <si>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</si>
  <si>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</si>
  <si>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</si>
  <si>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</si>
  <si>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</si>
  <si>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</si>
  <si>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</si>
  <si>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</si>
  <si>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</si>
  <si>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</si>
  <si>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</si>
  <si>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</si>
  <si>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</si>
  <si>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</si>
  <si>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</si>
  <si>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</si>
  <si>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</si>
  <si>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</si>
  <si>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</si>
  <si>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</si>
  <si>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</si>
  <si>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</si>
  <si>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</si>
  <si>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</si>
  <si>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</si>
  <si>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</si>
  <si>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</si>
  <si>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</si>
  <si>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</si>
  <si>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</si>
  <si>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</si>
  <si>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</si>
  <si>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</si>
  <si>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</si>
  <si>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Brises de chapa de cimento amianto, acabamento esmalte sintético acetinado branco, peça com dimensões 110x25cm (exclusive pintura)</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</si>
  <si>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</si>
  <si>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</si>
  <si>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</si>
  <si>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</si>
  <si>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</si>
  <si>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</si>
  <si>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</si>
  <si>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</si>
  <si>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</si>
  <si>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</si>
  <si>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</si>
  <si>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</si>
  <si>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</si>
  <si>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</si>
  <si>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</si>
  <si>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</si>
  <si>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</si>
  <si>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</si>
  <si>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</si>
  <si>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</si>
  <si>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</si>
  <si>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</si>
  <si>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</si>
  <si>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</si>
  <si>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</si>
  <si>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</si>
  <si>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giz novo, completo, de fórmica tipo lousa escolar, inclusive pintura do requadro e porta giz com esmalte sintetico</t>
  </si>
  <si>
    <t>Quadro de avisos de fórmica lisa brilhante</t>
  </si>
  <si>
    <t>Quadro de giz novo, completo, de laminado melamínico verde escolar, inclusive requadro de madeira 2.5 x 5.0 cm e porta giz, com dimensões de 3.95 x 1.29 m</t>
  </si>
  <si>
    <t>Quadro mural de azulejo extra 15 x 15 cm e moldura de madeira de lei de 7.0 x 2.5 cm nas dimensões de 2.09 x 1.04 m</t>
  </si>
  <si>
    <t>Quadro branco para pincel em laminado melamínico brilhante, dim. 3.00 x 1.50 m, inclusive requadro de alumínio anodizado natural largura de 3cm</t>
  </si>
  <si>
    <t>Prateleiras em granito cinza andorinha, esp. 2cm</t>
  </si>
  <si>
    <t>Guarda corpo de tubo de ferro galvanizado, diâm. 3" e 2", h=0.8 m inclusive pintura a óleo ou esmalte</t>
  </si>
  <si>
    <t>Corrimão de tubo de ferro galvanizado diâmetro 3" com chumbadores a cada 1.50m,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</si>
  <si>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</si>
  <si>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</si>
  <si>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</si>
  <si>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</si>
  <si>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</si>
  <si>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</si>
  <si>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</si>
  <si>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</si>
  <si>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</si>
  <si>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</si>
  <si>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</si>
  <si>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</si>
  <si>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</si>
  <si>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</si>
  <si>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</si>
  <si>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</si>
  <si>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</si>
  <si>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</si>
  <si>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</si>
  <si>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</si>
  <si>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</si>
  <si>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</si>
  <si>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</si>
  <si>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</si>
  <si>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</si>
  <si>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</si>
  <si>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</si>
  <si>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</si>
  <si>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</si>
  <si>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</si>
  <si>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</si>
  <si>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PROPONENTE:</t>
  </si>
  <si>
    <t>OBRA:</t>
  </si>
  <si>
    <t>1. Regime de Contribuição Previdenciária</t>
  </si>
  <si>
    <t>Sem Desoneração</t>
  </si>
  <si>
    <t>2. Tipo de Intervenção</t>
  </si>
  <si>
    <t>Fornecimento de Materiais e Equipamentos</t>
  </si>
  <si>
    <t>3. Incidências sobre o custo</t>
  </si>
  <si>
    <r>
      <t>Administração Central -</t>
    </r>
    <r>
      <rPr>
        <b/>
        <sz val="10"/>
        <color theme="1"/>
        <rFont val="Arial"/>
        <family val="2"/>
      </rPr>
      <t xml:space="preserve"> AC</t>
    </r>
  </si>
  <si>
    <t>%</t>
  </si>
  <si>
    <r>
      <t>Riscos -</t>
    </r>
    <r>
      <rPr>
        <b/>
        <sz val="10"/>
        <color theme="1"/>
        <rFont val="Arial"/>
        <family val="2"/>
      </rPr>
      <t xml:space="preserve"> R</t>
    </r>
  </si>
  <si>
    <r>
      <t>Seguros e Garantias Contratuais -</t>
    </r>
    <r>
      <rPr>
        <b/>
        <sz val="10"/>
        <color theme="1"/>
        <rFont val="Arial"/>
        <family val="2"/>
      </rPr>
      <t xml:space="preserve"> S+G</t>
    </r>
  </si>
  <si>
    <r>
      <t xml:space="preserve">Despesas e Encargos Financeiros - </t>
    </r>
    <r>
      <rPr>
        <b/>
        <sz val="10"/>
        <color theme="1"/>
        <rFont val="Arial"/>
        <family val="2"/>
      </rPr>
      <t>DF</t>
    </r>
  </si>
  <si>
    <r>
      <t>Lucro -</t>
    </r>
    <r>
      <rPr>
        <b/>
        <sz val="10"/>
        <color theme="1"/>
        <rFont val="Arial"/>
        <family val="2"/>
      </rPr>
      <t xml:space="preserve"> L</t>
    </r>
  </si>
  <si>
    <t>4 – Incidências sobre o preço de venda</t>
  </si>
  <si>
    <t>Despesas Tributárias - I</t>
  </si>
  <si>
    <t>Percentual da base de cálculo para o ISS:</t>
  </si>
  <si>
    <t>Alíquota do ISS (sobre a base de cálculo):</t>
  </si>
  <si>
    <t>COFINS</t>
  </si>
  <si>
    <t>PIS</t>
  </si>
  <si>
    <t>INSS</t>
  </si>
  <si>
    <t>5 – Demonstrativo de cálculo do BDI</t>
  </si>
  <si>
    <r>
      <t xml:space="preserve">BDI= </t>
    </r>
    <r>
      <rPr>
        <u/>
        <sz val="10"/>
        <color theme="1"/>
        <rFont val="Arial"/>
        <family val="2"/>
      </rPr>
      <t>(1+(AC+S+R+G))(1+DF)(1+L))</t>
    </r>
    <r>
      <rPr>
        <sz val="10"/>
        <color theme="1"/>
        <rFont val="Arial"/>
        <family val="2"/>
      </rPr>
      <t xml:space="preserve"> -1 =</t>
    </r>
  </si>
  <si>
    <t>( 1- I )</t>
  </si>
  <si>
    <t>Declaro para os devidos fins que, conforme legislação tributária municipal, a base de cálculo</t>
  </si>
  <si>
    <t>Declaro para os devidos fins que o regime de Contribuição Previdenciária adotado para</t>
  </si>
  <si>
    <t xml:space="preserve">a Administração Pública.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</si>
  <si>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</si>
  <si>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</si>
  <si>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</si>
  <si>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</si>
  <si>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</si>
  <si>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</si>
  <si>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</si>
  <si>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</si>
  <si>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</si>
  <si>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</si>
  <si>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</si>
  <si>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</si>
  <si>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</si>
  <si>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</si>
  <si>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</si>
  <si>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</si>
  <si>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</si>
  <si>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</si>
  <si>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</si>
  <si>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</si>
  <si>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</si>
  <si>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</si>
  <si>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</si>
  <si>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</si>
  <si>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</si>
  <si>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</si>
  <si>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</si>
  <si>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</si>
  <si>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</si>
  <si>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CONCRETO USINADO FCK 30 MPA</t>
  </si>
  <si>
    <t>REJUNTE JUNTAPLUS FINA COR CINZA</t>
  </si>
  <si>
    <t>REJUNTE PORCELANATO QUARTZOLIT</t>
  </si>
  <si>
    <t>AREIA LAVADA MEDIA</t>
  </si>
  <si>
    <t>CAL HIDRATADO P/ ARGAMASSA CH III</t>
  </si>
  <si>
    <t>CIMENTO PORTLAND CP III - 40</t>
  </si>
  <si>
    <t>CIMENTO BRANCO NAO ESTRUTURAL</t>
  </si>
  <si>
    <t>CIMENTO COLANTE INDUSTRIALIZADO AC I</t>
  </si>
  <si>
    <t>CONCRETO USINADO FCK 20 MPA</t>
  </si>
  <si>
    <t>BRITA 1</t>
  </si>
  <si>
    <t>Com Desoneração</t>
  </si>
  <si>
    <t>BRITA 2</t>
  </si>
  <si>
    <t>BRITA 3</t>
  </si>
  <si>
    <t>BRITA 4</t>
  </si>
  <si>
    <t>PEDRA DE MAO (RACHAO)</t>
  </si>
  <si>
    <t>PEDRISCO</t>
  </si>
  <si>
    <t>PO DE PEDRA</t>
  </si>
  <si>
    <t>BRITA N.3 E 4</t>
  </si>
  <si>
    <t>BARRO PARA ATERRO</t>
  </si>
  <si>
    <t>CONCRETO USINADO FCK 25 MPA</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</si>
  <si>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</si>
  <si>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</si>
  <si>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</si>
  <si>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</si>
  <si>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</si>
  <si>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</si>
  <si>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</si>
  <si>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</si>
  <si>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</si>
  <si>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</si>
  <si>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</si>
  <si>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</si>
  <si>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</si>
  <si>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</si>
  <si>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</si>
  <si>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CHAPA COMPENSADO NAVAL ESP. 10MM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</si>
  <si>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</si>
  <si>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</si>
  <si>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</si>
  <si>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</si>
  <si>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</si>
  <si>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</si>
  <si>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</si>
  <si>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</si>
  <si>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</si>
  <si>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</si>
  <si>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</si>
  <si>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</si>
  <si>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</si>
  <si>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</si>
  <si>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</si>
  <si>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</si>
  <si>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TIPO LOUSA ESCOLAR</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</si>
  <si>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</si>
  <si>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</si>
  <si>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</si>
  <si>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</si>
  <si>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</si>
  <si>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</si>
  <si>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</si>
  <si>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</si>
  <si>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</si>
  <si>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</si>
  <si>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</si>
  <si>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PECA DE MAD.DE LEI 5X7CM-APARELHADA</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</si>
  <si>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</si>
  <si>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</si>
  <si>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</si>
  <si>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</si>
  <si>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</si>
  <si>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</si>
  <si>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</si>
  <si>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</si>
  <si>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</si>
  <si>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</si>
  <si>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</si>
  <si>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</si>
  <si>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</si>
  <si>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</si>
  <si>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</si>
  <si>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</si>
  <si>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</si>
  <si>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</si>
  <si>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DIVISORIA ESP.35MM MIOLO COLMEIA MOD PAINEL/PAINEL</t>
  </si>
  <si>
    <t>PORTA P/ DIVISORIA 80X210 CM, INC DOBR/FECH INTERN</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</si>
  <si>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</si>
  <si>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</si>
  <si>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</si>
  <si>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</si>
  <si>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</si>
  <si>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</si>
  <si>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</si>
  <si>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</si>
  <si>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</si>
  <si>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</si>
  <si>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</si>
  <si>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</si>
  <si>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</si>
  <si>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</si>
  <si>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</si>
  <si>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</si>
  <si>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</si>
  <si>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</si>
  <si>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</si>
  <si>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</si>
  <si>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</si>
  <si>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</si>
  <si>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</si>
  <si>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</si>
  <si>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</si>
  <si>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</si>
  <si>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</si>
  <si>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COM ROSCA SOBERBA 8X110MM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</si>
  <si>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</si>
  <si>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</si>
  <si>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</si>
  <si>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</si>
  <si>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</si>
  <si>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</si>
  <si>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</si>
  <si>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</si>
  <si>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</si>
  <si>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</si>
  <si>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</si>
  <si>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</si>
  <si>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GRAMPO P/ CERCA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</si>
  <si>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</si>
  <si>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</si>
  <si>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</si>
  <si>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</si>
  <si>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</si>
  <si>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</si>
  <si>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</si>
  <si>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</si>
  <si>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</si>
  <si>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</si>
  <si>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</si>
  <si>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</si>
  <si>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</si>
  <si>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</si>
  <si>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DE MAQ FERRO GALVANIZADO D= 16 X 100MM</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</si>
  <si>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</si>
  <si>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</si>
  <si>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</si>
  <si>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</si>
  <si>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</si>
  <si>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</si>
  <si>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</si>
  <si>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</si>
  <si>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</si>
  <si>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</si>
  <si>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</si>
  <si>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</si>
  <si>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</si>
  <si>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</si>
  <si>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</si>
  <si>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</si>
  <si>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</si>
  <si>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</si>
  <si>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</si>
  <si>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</si>
  <si>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</si>
  <si>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</si>
  <si>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</si>
  <si>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</si>
  <si>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</si>
  <si>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</si>
  <si>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</si>
  <si>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</si>
  <si>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</si>
  <si>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</si>
  <si>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</si>
  <si>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</si>
  <si>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COLA PARA FORMICA</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</si>
  <si>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</si>
  <si>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</si>
  <si>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</si>
  <si>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</si>
  <si>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</si>
  <si>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</si>
  <si>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</si>
  <si>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</si>
  <si>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</si>
  <si>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</si>
  <si>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</si>
  <si>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</si>
  <si>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</si>
  <si>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</si>
  <si>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</si>
  <si>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</si>
  <si>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</si>
  <si>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</si>
  <si>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</si>
  <si>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</si>
  <si>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</si>
  <si>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</si>
  <si>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</si>
  <si>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</si>
  <si>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</si>
  <si>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</si>
  <si>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</si>
  <si>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</si>
  <si>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</si>
  <si>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</si>
  <si>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</si>
  <si>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</si>
  <si>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</si>
  <si>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</si>
  <si>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</si>
  <si>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</si>
  <si>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</si>
  <si>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</si>
  <si>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</si>
  <si>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</si>
  <si>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</si>
  <si>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</si>
  <si>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</si>
  <si>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</si>
  <si>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</si>
  <si>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</si>
  <si>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</si>
  <si>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</si>
  <si>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</si>
  <si>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</si>
  <si>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</si>
  <si>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</si>
  <si>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</si>
  <si>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</si>
  <si>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</si>
  <si>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</si>
  <si>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</si>
  <si>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</si>
  <si>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CHAPA LISA DE FIBROCIMENTO ESP.10MM</t>
  </si>
  <si>
    <t>CANTONEIRA DE ALUMINIO SEXTAVADA P/ ACABAMENTO</t>
  </si>
  <si>
    <t>MOLDURA EM MADEIRA DE LEI DE 7.0 X 2.5 CM</t>
  </si>
  <si>
    <t>PEITORIL GRANITO CINZA ANDORINHA LARG.15CM,ESP.3CM</t>
  </si>
  <si>
    <t>PORTA GIZ DIM. 6 X 3 CM</t>
  </si>
  <si>
    <t>PEITORIL MARMORE BRANCO, LARG. 40 CM</t>
  </si>
  <si>
    <t>PERFIL "U" EM ALUMÍNIO ANOD. NATURAL 1/2X1/2/1/16"</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</si>
  <si>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</si>
  <si>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</si>
  <si>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</si>
  <si>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</si>
  <si>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</si>
  <si>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</si>
  <si>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</si>
  <si>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PISO CERAMICO 45X45CM PEI5 CARGO PLUS GRAY ELIANE</t>
  </si>
  <si>
    <t>LADRILHO HIDRÁULICO PASTILHADO 20X20CM COLORIDO</t>
  </si>
  <si>
    <t>PISO CERAMICO 45X45 CM CARGO PLUS WHITE ELIANE - PEI 5</t>
  </si>
  <si>
    <t>SELADOR EPOXI INTERGARD 2001 VERNIZ INCOLOR - INTERNACIONAL OU EQUIVALENTE</t>
  </si>
  <si>
    <t>JUNTA DE DILATACAO PLASTICA</t>
  </si>
  <si>
    <t>PORCELANATO POLIDO PANNA PLUS PO 50X50CM</t>
  </si>
  <si>
    <t>PORCELANATO POL ACET 60X60CM CIMENTO CINZA BOLD</t>
  </si>
  <si>
    <t>PORCELANTO NATURAL ACETINADO 60X60CM PLATINA NA</t>
  </si>
  <si>
    <t>GONZO DIAM 1" (MACHO/FEMEA) PARA PORTÃO (DE SOBREPOR)</t>
  </si>
  <si>
    <t>AGREGADO DE ALTA RESISTENCIA PARA PISOS</t>
  </si>
  <si>
    <t>PISO VIN PAVIFLEX CHROMA CONCEPT 30X30CM - ESP.2MM</t>
  </si>
  <si>
    <t>TABUA DE MADEIRA DE LEI P/ PISO LARG. 15 CM ESP 2CM</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</si>
  <si>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</si>
  <si>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</si>
  <si>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</si>
  <si>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</si>
  <si>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</si>
  <si>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</si>
  <si>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</si>
  <si>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</si>
  <si>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</si>
  <si>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</si>
  <si>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</si>
  <si>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</si>
  <si>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</si>
  <si>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</si>
  <si>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TRANSPARENTE LISO ESP.4MM,COLOCADO</t>
  </si>
  <si>
    <t>VIDRO MINI-BOREAL ESP.4MM, COLOCADO</t>
  </si>
  <si>
    <t>ESPELHO PRATA ESPESSURA 4 MM</t>
  </si>
  <si>
    <t>BOTAO FRANCES P/FIXACAO DE ESPELHOS, CROMADO</t>
  </si>
  <si>
    <t>VIDRO ARAMADO ESP. 6MM, COLOCADO</t>
  </si>
  <si>
    <t>ESMALTE SINTETICO</t>
  </si>
  <si>
    <t>TINTA EPOXI PARA ACABAMENTO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</si>
  <si>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</si>
  <si>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</si>
  <si>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</si>
  <si>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</si>
  <si>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</si>
  <si>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</si>
  <si>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</si>
  <si>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</si>
  <si>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</si>
  <si>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</si>
  <si>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</si>
  <si>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</si>
  <si>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</si>
  <si>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</si>
  <si>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</si>
  <si>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</si>
  <si>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</si>
  <si>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</si>
  <si>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</si>
  <si>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</si>
  <si>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</si>
  <si>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</si>
  <si>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</si>
  <si>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</si>
  <si>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</si>
  <si>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</si>
  <si>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</si>
  <si>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</si>
  <si>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</si>
  <si>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QUADRO DE GIZ/PINCEL LAMINADO MELAMINICO 3.95X1.29</t>
  </si>
  <si>
    <t>PINTURA DE LETRAS EM PAREDE DIM.20X30 CM</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</si>
  <si>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</si>
  <si>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</si>
  <si>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</si>
  <si>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</si>
  <si>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</si>
  <si>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</si>
  <si>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</si>
  <si>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</si>
  <si>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</si>
  <si>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QUADRO QUADRICULABRANCO P/ PINCEL DIM 3.00 X 1.50M</t>
  </si>
  <si>
    <t>ABRACADEIRA GUIA P/ MASTRO SIMPLES P/ 1 DESCIDA 1.1/2" - TEL-320</t>
  </si>
  <si>
    <t>GRANITO CINZA ANDORINHA ESP 2CM POLIDO NAS DUAS FACES</t>
  </si>
  <si>
    <t>POSTES</t>
  </si>
  <si>
    <t>POSTE CIRC.CONCRETO ALT.MONT.11M/300KG,PAD ESCELSA</t>
  </si>
  <si>
    <t>POSTE CIRCULAR DE CONCRETO 11M/600KG</t>
  </si>
  <si>
    <t>POSTE DT PADRAO TRIFASICO 16MM AEREO 63A H=7M/100DAN</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</si>
  <si>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</si>
  <si>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</si>
  <si>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</si>
  <si>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</si>
  <si>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</si>
  <si>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</si>
  <si>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</si>
  <si>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</si>
  <si>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</si>
  <si>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</si>
  <si>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</si>
  <si>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</si>
  <si>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TRANSF. TRIFASICO A OLEO 225KVA 15KV - 220/127V</t>
  </si>
  <si>
    <t>TRANSF. TRIF A OLEO 75KVA 15KV - 220/127V</t>
  </si>
  <si>
    <t>TRANSF A OLEO MINERAL 150KVA 13.8-10.4 KV 220127V</t>
  </si>
  <si>
    <t>TRANSF TRIFASICO 112.5KVA 15KV/220-127V A OLEO</t>
  </si>
  <si>
    <t>TELA BELINOX, L=245MM/E=1,5MM INOX-TEL-752</t>
  </si>
  <si>
    <t>CX PASS MET Nº6 "TELEBRAS" 120X120X15CM CH GALV</t>
  </si>
  <si>
    <t>QUADRO DIST EMBUTIR MET C/ BARRAMENTO TRIFASICO 6 CIRC - 100A C/ TRINCO</t>
  </si>
  <si>
    <t>QUADRO DIST EMBUTIR MET C/ BARRAMENTO TRIFASICO 12 CIRC - 100A C/ TRINCO</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</si>
  <si>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</si>
  <si>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</si>
  <si>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</si>
  <si>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</si>
  <si>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</si>
  <si>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</si>
  <si>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</si>
  <si>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</si>
  <si>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PARA TRANSFORMADOR DE CORRENTE (TC) 112,5 ATE 225KVA - 400:5A</t>
  </si>
  <si>
    <t>CAIXA PVC 4" X 4" TIGREFLEX</t>
  </si>
  <si>
    <t>CAIXA PVC 3" X 3" TIGREFLEX - SEXTAVADA</t>
  </si>
  <si>
    <t>QUADRO DIST EMBUTIR MET 12 CIRC S/ BARRAMENTO C/ TRINCO</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</si>
  <si>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</si>
  <si>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</si>
  <si>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</si>
  <si>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</si>
  <si>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</si>
  <si>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</si>
  <si>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</si>
  <si>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</si>
  <si>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ELETRODUTO DE FERRO GALVANIZADO 6"</t>
  </si>
  <si>
    <t>ELETRODUTO FERRO GALV LEVE - 2.1/2"</t>
  </si>
  <si>
    <t>ELETRODUTO DE FERRO GALVANIZADO 4"</t>
  </si>
  <si>
    <t>CURVA 90º DE FERRO GALVANIZADO 3"</t>
  </si>
  <si>
    <t>ELETRODUTO DE FERRO GALVANIZADO 3"</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</si>
  <si>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</si>
  <si>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</si>
  <si>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</si>
  <si>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</si>
  <si>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</si>
  <si>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</si>
  <si>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</si>
  <si>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</si>
  <si>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</si>
  <si>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</si>
  <si>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</si>
  <si>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</si>
  <si>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</si>
  <si>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</si>
  <si>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</si>
  <si>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</si>
  <si>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</si>
  <si>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</si>
  <si>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</si>
  <si>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</si>
  <si>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</si>
  <si>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</si>
  <si>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</si>
  <si>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</si>
  <si>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</si>
  <si>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</si>
  <si>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</si>
  <si>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</si>
  <si>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</si>
  <si>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</si>
  <si>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0,6/1KV - 95MM2 - 70º</t>
  </si>
  <si>
    <t>CABO FLEX ISOL. TERMOPLAST. 750V - 16MM2 - 70º</t>
  </si>
  <si>
    <t>CABO FLEX ISOL. TERMOPLAST. 750V - 25MM2 - 70º</t>
  </si>
  <si>
    <t>CABO FLEX ISOL. TERMOPLAST. 0,6/1KV - 185MM2 - 70º</t>
  </si>
  <si>
    <t>CABO DE COBRE PP FLEX ISOL. PVC 450/750V ANTI-CHAMA 70º - 2 X 2.5 MM2</t>
  </si>
  <si>
    <t>CABO DE COBRE NU TEMPERA MEIO DURA 6MM2</t>
  </si>
  <si>
    <t>CABO DE COBRE NU TEMPERA MEIO DURA 16 MM2</t>
  </si>
  <si>
    <t>CABO DE COBRE NU TEMPERA MEIO DURA 10 MM2</t>
  </si>
  <si>
    <t>CABO COBRE NU TEMPERA MEIO DURA 25MM2</t>
  </si>
  <si>
    <t>CABO COBRE NU TEMPERA MEIO DURA 35MM2</t>
  </si>
  <si>
    <t>CABO COBRE NU TEMPERA MEIO DURA 50MM2</t>
  </si>
  <si>
    <t>CABO TELEFONICO CI C/ 30 PARES Ø 50 MM</t>
  </si>
  <si>
    <t>CABO FLEX ISOL. TERMOPLAST. 0,6/1KV - 16MM2 - 70º</t>
  </si>
  <si>
    <t>CABO COBRE UNIPOLAR 25 MM2 ISOLAMENTO 15KV</t>
  </si>
  <si>
    <t>CABO UTP 4 PARES CAT 5E</t>
  </si>
  <si>
    <t>CABO FLEX ISOL. TERMOPLAST. 0,6/1KV - 70MM2 - 70º</t>
  </si>
  <si>
    <t>CABO ISOLADO 750V - 4 X 4.0MM2</t>
  </si>
  <si>
    <t>CABO ISOLADO PVC - 4 X 16.0MM2</t>
  </si>
  <si>
    <t>CABO FLEX ISOL. TERMOPLAST. 0,6/1KV - 25MM2 - 70º</t>
  </si>
  <si>
    <t>CABO FLEX ISOL. TERMOPLAST. 0,6/1KV - 35MM2 - 70º</t>
  </si>
  <si>
    <t>CABO FLEX ISOL. TERMOPLAST. 0,6/1KV - 6,0MM2 - 70º</t>
  </si>
  <si>
    <t>CABO FLEX ISOL. TERMOPLAST. 0,6/1KV - 10MM2 - 70º</t>
  </si>
  <si>
    <t>CABO FLEX ISOL. TERMOPLAST. 0,6/1KV - 50MM2 - 70º</t>
  </si>
  <si>
    <t>CABO FLEX ISOL. TERMOPLAST. 750V - 10MM2 - 70º</t>
  </si>
  <si>
    <t>CABO FLEX ISOL. TERMOPLAST. 0,6/1KV - 240MM2 - 70º</t>
  </si>
  <si>
    <t>CABO FLEX ISOL. TERMOPLAST. 0,6/1KV - 150MM2 - 70º</t>
  </si>
  <si>
    <t>CABO DE COBRE UNIPOLAR 35 MM2 COM ISOLAMENTO 15KV</t>
  </si>
  <si>
    <t>CABO FLEX ISOL. TERMOPLAST. 0,6/1KV - 2,5MM2 - 70º</t>
  </si>
  <si>
    <t>CABO FLEX ISOL. TERMOPLAST. 0,6/1KV - 4,0MM2 - 70º</t>
  </si>
  <si>
    <t>CABO FLEX ISOL. TERMOPLAST. 0,6/1KV - 120MM2 - 70º</t>
  </si>
  <si>
    <t>FIO DE COBRE RECOZIDO Nº 6 P/ AMARRAÇÃO</t>
  </si>
  <si>
    <t>CABO FLEX ISOL. TERMOPLAST. 0,6/1KV - 300MM2 - 70º</t>
  </si>
  <si>
    <t>CABO DE COBRE PP FLEX ISOL. PVC 450/750V ANTI-CHAMA 70º - 3 X 2,5MM2</t>
  </si>
  <si>
    <t>CABO DE COBRE PP FLEX ISOL. PVC 450/750V ANTI-CHAMA 70º - 3 X 4.0 MM2</t>
  </si>
  <si>
    <t>CABO COAXIAL P/ TV 67 OHMS</t>
  </si>
  <si>
    <t>CHAVE BLINDADA 600V 160A C/ TERMINAIS P/CABO 70MM2</t>
  </si>
  <si>
    <t>CHAVE BLINDADA TRIPOLAR 600V/200A</t>
  </si>
  <si>
    <t>CHAVE BLINDADA TRIPOLAR 600V/400A</t>
  </si>
  <si>
    <t>CHAVE TRIPOLAR BLINDADA 600V/400A-FUSIVEL NH 350A</t>
  </si>
  <si>
    <t>CHAVE BLINDADA TRIPOLAR 600V-300A C/3 FU-NH 250A</t>
  </si>
  <si>
    <t>CHAVE MAGNETICA TRIPOLAR 25A</t>
  </si>
  <si>
    <t>CHAVE BLINDADA TRIPOLAR 600V/125A</t>
  </si>
  <si>
    <t>CHAVE BLINDADA TRIPOLAR 800A C/FUSIVEL NH 2X300 A</t>
  </si>
  <si>
    <t>CHAVE BLINDADA TRIPOLAR 600V/800A</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</si>
  <si>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</si>
  <si>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</si>
  <si>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</si>
  <si>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</si>
  <si>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</si>
  <si>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</si>
  <si>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</si>
  <si>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</si>
  <si>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</si>
  <si>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</si>
  <si>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</si>
  <si>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</si>
  <si>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</si>
  <si>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</si>
  <si>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</si>
  <si>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DISJUNTOR NORMA NEMA MONOPOLAR 10A</t>
  </si>
  <si>
    <t>DISJUNTOR NORMA NEMA MONOPOLAR 25A</t>
  </si>
  <si>
    <t>DISJUNTOR NORMA NEMA TRIPOLAR 25A</t>
  </si>
  <si>
    <t>DISJUNTOR NORMA NEMA MONOPOLAR 15A</t>
  </si>
  <si>
    <t>DISJUNTOR CX MOLDADA TRIPOLAR 100A - CURVA C - 15KA 220/127V</t>
  </si>
  <si>
    <t>MINI DISJUNTOR TRIPOLAR 90A CURVA C 5KA 220/127V</t>
  </si>
  <si>
    <t>DISJUNTOR NORMA NEMA TRIPOLAR 30A</t>
  </si>
  <si>
    <t>DISJUNTOR CX MOLDADA TERMOMAGNETICO TRIPOLAR 125A</t>
  </si>
  <si>
    <t>DISJUNTOR NORMA NEMA TRIPOLAR 35A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</si>
  <si>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</si>
  <si>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</si>
  <si>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</si>
  <si>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</si>
  <si>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</si>
  <si>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</si>
  <si>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</si>
  <si>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</si>
  <si>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</si>
  <si>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</si>
  <si>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</si>
  <si>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</si>
  <si>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</si>
  <si>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</si>
  <si>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</si>
  <si>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</si>
  <si>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</si>
  <si>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</si>
  <si>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</si>
  <si>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</si>
  <si>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</si>
  <si>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DISPOSITIVO INTERRUPTOR DR BIPOLAR 16 A 25A - 30 MA</t>
  </si>
  <si>
    <t>DISPOSITIVO INTERRUPTOR DR BIPOLAR 25A OU 40A OU 63A - 30 MA</t>
  </si>
  <si>
    <t>MINI DISJUNTOR MONOPOLAR 63A CURVA C 5KA 220/127V</t>
  </si>
  <si>
    <t>MINI DISJUNTOR MONOPOLAR 6A CURVA C 5KA 220/127V</t>
  </si>
  <si>
    <t>MINI DISJUNTOR MONOPOLAR 50A CURVA C 5KA 220/127V</t>
  </si>
  <si>
    <t>MINI DISJUNTOR TRIPOLAR 125A CURVA C 15KA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</si>
  <si>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</si>
  <si>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</si>
  <si>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</si>
  <si>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</si>
  <si>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</si>
  <si>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</si>
  <si>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</si>
  <si>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</si>
  <si>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</si>
  <si>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</si>
  <si>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</si>
  <si>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</si>
  <si>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</si>
  <si>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ESTAMPADA 4X2"- CHAPA 18</t>
  </si>
  <si>
    <t>CAIXA EM CHAPA ACO ESTAMPADA C/FUNDO MOVEL 4X4"</t>
  </si>
  <si>
    <t>CAIXA ESTAMPADA 4X4" - CHAPA 18</t>
  </si>
  <si>
    <t>CAIXA C/TAMPA DO TIPO CIE-2 20X20X12 CM (TELEFONE) (DE EMBUTIR)</t>
  </si>
  <si>
    <t>CAIXA C/TAMPA DO TIPO CIE-4 60X60X12 CM (TELEFONE) (DE EMBUTIR)</t>
  </si>
  <si>
    <t>CAIXA METALICA DA GOMES DIM. 20 X 20 X 15 CM</t>
  </si>
  <si>
    <t>CAIXA 4X4" EM ALUMINIO</t>
  </si>
  <si>
    <t>CAIXA PVC 4 X 2" TIGREFLEX</t>
  </si>
  <si>
    <t>CONDULETE ALUMINIO TIPO T DIAM 3/4" C/ TAMPA</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</si>
  <si>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</si>
  <si>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</si>
  <si>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</si>
  <si>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</si>
  <si>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</si>
  <si>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</si>
  <si>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</si>
  <si>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</si>
  <si>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</si>
  <si>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</si>
  <si>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</si>
  <si>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</si>
  <si>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4X20W COMPLETA C/LAMPADA E REATOR - EMBRUTIR/SOBREPOR</t>
  </si>
  <si>
    <t>LUMINARIA FLUOR. COMERCIAL CHANFRADA 4X40W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</si>
  <si>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</si>
  <si>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</si>
  <si>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</si>
  <si>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</si>
  <si>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LUMINARIA FLUOR. COMERCIAL CHANFRADA 2X40W COMPLETA C/LAMPADA E REATOR - EMBRUTIR/SOBREPOR - COM DIFUSOR</t>
  </si>
  <si>
    <t>PROJ. RETANGULAR PL 400 MA TECNOWATT</t>
  </si>
  <si>
    <t>LUMINARIA FLUOR. COMERCIAL CHANFRADA 3X40W COMPLETA C/LAMPADA E REATOR - EMBRUTIR/SOBREPOR</t>
  </si>
  <si>
    <t>LAMPADA VAPOR DE MERCURIO 400W/220V PHILIPS/SIM.</t>
  </si>
  <si>
    <t>LAMPADA INCANDESCENTE 60W</t>
  </si>
  <si>
    <t>LAMPADA MISTA DE 160 W</t>
  </si>
  <si>
    <t>LAMPADA INCANDESCENTE 100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</si>
  <si>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</si>
  <si>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</si>
  <si>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</si>
  <si>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</si>
  <si>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</si>
  <si>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</si>
  <si>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</si>
  <si>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</si>
  <si>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</si>
  <si>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</si>
  <si>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</si>
  <si>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</si>
  <si>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</si>
  <si>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</si>
  <si>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</si>
  <si>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</si>
  <si>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</si>
  <si>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</si>
  <si>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</si>
  <si>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</si>
  <si>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</si>
  <si>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</si>
  <si>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HASTE TIPO COPPERWELD - 5/8"X2.4M</t>
  </si>
  <si>
    <t>CAPTOR C/ ROSCA ACO INOX Ø 3/4" X 350MM, TEL-036</t>
  </si>
  <si>
    <t>ABRACADEIRA GUIA MASTRO REFORCADA P/ 1 DESCIDA 1.1/2" - TEL-340</t>
  </si>
  <si>
    <t>PARA-RAIOS POLIMERICO 12KV - 10KA COM SUPORTE</t>
  </si>
  <si>
    <t>ABRACADEIRA GUIA P/ MASTRO REFORCADA P/ 1 DESCIDA 2"</t>
  </si>
  <si>
    <t>ABRACADEIRA GUIA P/ MASTRO SIMPLES P/1 DESCIDA 2"</t>
  </si>
  <si>
    <t>ABRACADEIRA TIPO CHUMBADOR P/ ELETRODUTO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</si>
  <si>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</si>
  <si>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</si>
  <si>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</si>
  <si>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</si>
  <si>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</si>
  <si>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</si>
  <si>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</si>
  <si>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PRESILHA PARA CABO DE COBRE DE 35MM2 - REF TEL 744</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</si>
  <si>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</si>
  <si>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</si>
  <si>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</si>
  <si>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</si>
  <si>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</si>
  <si>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</si>
  <si>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</si>
  <si>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</si>
  <si>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</si>
  <si>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</si>
  <si>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</si>
  <si>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</si>
  <si>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</si>
  <si>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</si>
  <si>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PARAFUSO CAB QUADRADA ACO GALV 1020 16X300MM</t>
  </si>
  <si>
    <t>ABRACADEIRA TIPO D COM CUNHA P/ ELETRODUTO Ø 1" - TEL-095</t>
  </si>
  <si>
    <t>TERMINAL CABO-BARRA EM LATÃO 2 X # 240 MM2</t>
  </si>
  <si>
    <t>BUCHA DE ALUMINIO FUNDIDO 3/4"</t>
  </si>
  <si>
    <t>BUCHA DE ALUMINIO FUNDIDO 1"</t>
  </si>
  <si>
    <t>BUCHA DE ALUMINIO FUNDIDO 1 1/2"</t>
  </si>
  <si>
    <t>BUCHA DE ALUMINIO FUNDIDO 2"</t>
  </si>
  <si>
    <t>BUCHA DE ALUMINIO FUNDIDO 3"</t>
  </si>
  <si>
    <t>BUCHA DE ALUMINIO FUNDIDO 4"</t>
  </si>
  <si>
    <t>BUCHA DE ALUMINIO FUNDIDO 6"</t>
  </si>
  <si>
    <t>ARRUELA DE ALUMINIO FUNDIDO 3/4"</t>
  </si>
  <si>
    <t>ARRUELA DE ALUMINIO FUNDIDO 1"</t>
  </si>
  <si>
    <t>ARRUELA DE ALUMINIO FUNDIDO 1 1/2"</t>
  </si>
  <si>
    <t>ARRUELA DE ALUMINIO FUNDIDO 2"</t>
  </si>
  <si>
    <t>ARRUELA DE ALUMINIO FUNDIDO 3"</t>
  </si>
  <si>
    <t>ARRUELA DE ALUMINIO FUNDIDO 4"</t>
  </si>
  <si>
    <t>ARRUELA DE ALUMINIO FUNDIDO 6"</t>
  </si>
  <si>
    <t>ABRACADEIRA TIPO "U" P/ FIXACAO ELETRODUTO 3/4"</t>
  </si>
  <si>
    <t>ABRACADEIRA ACO GALV TIPO U DIAM. 1.1/2"</t>
  </si>
  <si>
    <t>CABECOTE DE ACO GALVANIZADO DE 2.1/2"</t>
  </si>
  <si>
    <t>CABECOTE DE ENTRADA 1" EM ALUMINIO FUNDIDO</t>
  </si>
  <si>
    <t>ABRACADEIRA TIPO COPO 1" C/ PARAFUSO/BUCHA</t>
  </si>
  <si>
    <t>CABECOTE EM ACO GALVANIZADO DE 4"</t>
  </si>
  <si>
    <t>CONJ PARAFUSO, PORCA E ARRUELA LATAO 3/16 X 1"</t>
  </si>
  <si>
    <t>CONJ PARAFUSO, PORCA E ARRUELA LATAO 1/4 X 1"</t>
  </si>
  <si>
    <t>CONJ PARAFUSO, PORCA E ARRUELA LATAO 5/16 X 11/4"</t>
  </si>
  <si>
    <t>CONJ PARAFUSO, PORCA E ARRUELA LATAO 3/8 X 11/2"</t>
  </si>
  <si>
    <t>TAMPA DE ENCAIXE P/ ELETROCALHA CH18, 200MM</t>
  </si>
  <si>
    <t>BARRA CHATA EM ALUMINIO 7/8" X 1/8" X 3M (70MM2) TEL-711</t>
  </si>
  <si>
    <t>NIPLE DUPLO ACO GALVANIZADO BSP Ø 4" (100MM)</t>
  </si>
  <si>
    <t>CAPTOR C/ ROSCA LATAO CROM Ø 3/4" X 250MM, TEL-010</t>
  </si>
  <si>
    <t>PARAFUSO M6X45MM, TEL-5346</t>
  </si>
  <si>
    <t>CORDOALHA CHATA FLEX. 100X25MM 2 FUROS TEL 5701</t>
  </si>
  <si>
    <t>ALICATE Z-201</t>
  </si>
  <si>
    <t>TERMINAL AEREO H=25CM, DIM 5/16" - REF. TEL 024</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</si>
  <si>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</si>
  <si>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</si>
  <si>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</si>
  <si>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</si>
  <si>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</si>
  <si>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</si>
  <si>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</si>
  <si>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</si>
  <si>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PARAFUSO CAB QUADRADA ACO GALV 1020 16 X 200 MM</t>
  </si>
  <si>
    <t>SAIDA HORIZONTAL P/ ELETRODUTO 3/4"</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</si>
  <si>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</si>
  <si>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</si>
  <si>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</si>
  <si>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</si>
  <si>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</si>
  <si>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</si>
  <si>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</si>
  <si>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</si>
  <si>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</si>
  <si>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</si>
  <si>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</si>
  <si>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</si>
  <si>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CONECTOR SPLIT-BOLT (KS) P/CABO 4MM2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</si>
  <si>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</si>
  <si>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</si>
  <si>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</si>
  <si>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</si>
  <si>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</si>
  <si>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</si>
  <si>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</si>
  <si>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</si>
  <si>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</si>
  <si>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</si>
  <si>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PARAFUSO CAB ABAULADA ACO GALV 1020 16X45MM</t>
  </si>
  <si>
    <t>PARAFUSO CAB ABAULADA ACO GALV 1020 16 X 125MM</t>
  </si>
  <si>
    <t>PORCA QUADRADA PARA PARAFUSO M16</t>
  </si>
  <si>
    <t>FITA ISOLANTE NR 33 - 19MM X 20M</t>
  </si>
  <si>
    <t>BOCAL PORCELANA C/ ROSCA P/ LAMPADA INCANDESCENTE</t>
  </si>
  <si>
    <t>SAPATILHA PARA CABO DE AÇO</t>
  </si>
  <si>
    <t>TAMPA DE FERRO R2 DIM. 1070X520MM PADRAO TELEBRAS (TRAFEGO LEVE)</t>
  </si>
  <si>
    <t>MAO FRANCESA PLANA GALVANIZADA 32 X 710MM</t>
  </si>
  <si>
    <t>SELA PARA CRUZETA DE MADEIRA</t>
  </si>
  <si>
    <t>CONECTOR SPLIT-BOLT (KS) P/CABO 35MM2</t>
  </si>
  <si>
    <t>CANTONEIRA ABAS IGUAIS DE FERRO ASTM A-36 - 3/16" X 1.1/2" X 1.1/2"</t>
  </si>
  <si>
    <t>PARAFUSO ABAULADO M16X150MM</t>
  </si>
  <si>
    <t>CABECOTE DE ALUMINIO FUNDIDO 3/4"</t>
  </si>
  <si>
    <t>CINTA CIRCULAR ACO GALVANIZADO 300MM</t>
  </si>
  <si>
    <t>CABECOTE DE ALUMINIO FUNDIDO 1 1/2"</t>
  </si>
  <si>
    <t>CABECOTE DE ALUMINIO FUNDIDO 1 1/4"</t>
  </si>
  <si>
    <t>CANTONEIRA ABAS IGUAIS DE FERRO ASTM A-36 - 3/16" X 1" X 1"</t>
  </si>
  <si>
    <t>SOQUETE ANTI-VIBRATORIO P/LAMP.FLUOR.PANAM/SIMILAR</t>
  </si>
  <si>
    <t>ARRUELA QUADRADA 36MM DE FURO 18MM</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</si>
  <si>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</si>
  <si>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</si>
  <si>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</si>
  <si>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</si>
  <si>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</si>
  <si>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</si>
  <si>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</si>
  <si>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</si>
  <si>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PARAFUSO ABAULADO M10X150MM</t>
  </si>
  <si>
    <t>ELETROC CH16 PERFURADA 300X100MM S/TAMPA</t>
  </si>
  <si>
    <t>CABECOTE EM ACO GALVANIZADO DE 3"</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</si>
  <si>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</si>
  <si>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</si>
  <si>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</si>
  <si>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</si>
  <si>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</si>
  <si>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</si>
  <si>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</si>
  <si>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</si>
  <si>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</si>
  <si>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</si>
  <si>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</si>
  <si>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</si>
  <si>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SAÍDA HORIZONTAL P/ ELETRODUTO Ø 2"</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</si>
  <si>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</si>
  <si>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</si>
  <si>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</si>
  <si>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</si>
  <si>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</si>
  <si>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</si>
  <si>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</si>
  <si>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</si>
  <si>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</si>
  <si>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</si>
  <si>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</si>
  <si>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TUBO DE CONCRETO SIMPLES DIAM. 30CM - PS1</t>
  </si>
  <si>
    <t>TUBO DE CONCRETO SIMPLES DIAM. 20CM - PS1</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</si>
  <si>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</si>
  <si>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</si>
  <si>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</si>
  <si>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</si>
  <si>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</si>
  <si>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</si>
  <si>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</si>
  <si>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</si>
  <si>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</si>
  <si>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</si>
  <si>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</si>
  <si>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</si>
  <si>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</si>
  <si>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</si>
  <si>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TUBO DE FERRO FUNDIDO DE 150MM</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</si>
  <si>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</si>
  <si>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</si>
  <si>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</si>
  <si>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</si>
  <si>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</si>
  <si>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</si>
  <si>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</si>
  <si>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</si>
  <si>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</si>
  <si>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</si>
  <si>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</si>
  <si>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</si>
  <si>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</si>
  <si>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</si>
  <si>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</si>
  <si>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</si>
  <si>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</si>
  <si>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</si>
  <si>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</si>
  <si>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</si>
  <si>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</si>
  <si>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</si>
  <si>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</si>
  <si>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</si>
  <si>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</si>
  <si>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</si>
  <si>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</si>
  <si>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</si>
  <si>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</si>
  <si>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</si>
  <si>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</si>
  <si>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</si>
  <si>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</si>
  <si>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</si>
  <si>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</si>
  <si>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</si>
  <si>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</si>
  <si>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</si>
  <si>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</si>
  <si>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</si>
  <si>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</si>
  <si>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</si>
  <si>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</si>
  <si>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</si>
  <si>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</si>
  <si>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</si>
  <si>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</si>
  <si>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</si>
  <si>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</si>
  <si>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</si>
  <si>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</si>
  <si>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</si>
  <si>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</si>
  <si>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</si>
  <si>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</si>
  <si>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</si>
  <si>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</si>
  <si>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</si>
  <si>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</si>
  <si>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</si>
  <si>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</si>
  <si>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</si>
  <si>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</si>
  <si>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</si>
  <si>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</si>
  <si>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</si>
  <si>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</si>
  <si>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</si>
  <si>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</si>
  <si>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</si>
  <si>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</si>
  <si>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</si>
  <si>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</si>
  <si>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</si>
  <si>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</si>
  <si>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</si>
  <si>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</si>
  <si>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</si>
  <si>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</si>
  <si>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</si>
  <si>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</si>
  <si>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</si>
  <si>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</si>
  <si>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</si>
  <si>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</si>
  <si>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</si>
  <si>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</si>
  <si>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</si>
  <si>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</si>
  <si>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</si>
  <si>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</si>
  <si>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</si>
  <si>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</si>
  <si>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</si>
  <si>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</si>
  <si>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</si>
  <si>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</si>
  <si>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CERA PARA BACIA SANITARIA</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</si>
  <si>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</si>
  <si>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</si>
  <si>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</si>
  <si>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</si>
  <si>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</si>
  <si>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</si>
  <si>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</si>
  <si>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</si>
  <si>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</si>
  <si>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</si>
  <si>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CAIXA ACOPLADA PARA BACIA LOUCA DECA REF. CD.00F</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</si>
  <si>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</si>
  <si>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</si>
  <si>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</si>
  <si>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</si>
  <si>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</si>
  <si>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</si>
  <si>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</si>
  <si>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MICTORIO DE LOUCA BRANCA</t>
  </si>
  <si>
    <t>PIA DE ACO INOXIDAVEL COM CUBA SIMPLES 1.50X0.58M</t>
  </si>
  <si>
    <t>PAPELEIRA DE LOUCA BRANCA 15X15CM</t>
  </si>
  <si>
    <t>SABONETEIRA DE LOUCA BRANCA 7.5X15CM</t>
  </si>
  <si>
    <t>SABONETEIRA DE LOUCA BRANCA SEM ALCA 15X15CM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</si>
  <si>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</si>
  <si>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</si>
  <si>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</si>
  <si>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</si>
  <si>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</si>
  <si>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</si>
  <si>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</si>
  <si>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</si>
  <si>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</si>
  <si>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</si>
  <si>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</si>
  <si>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</si>
  <si>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</si>
  <si>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</si>
  <si>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</si>
  <si>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</si>
  <si>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</si>
  <si>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</si>
  <si>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</si>
  <si>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</si>
  <si>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</si>
  <si>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</si>
  <si>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</si>
  <si>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</si>
  <si>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</si>
  <si>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</si>
  <si>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</si>
  <si>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</si>
  <si>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</si>
  <si>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</si>
  <si>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</si>
  <si>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</si>
  <si>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</si>
  <si>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</si>
  <si>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</si>
  <si>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</si>
  <si>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</si>
  <si>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</si>
  <si>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</si>
  <si>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</si>
  <si>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</si>
  <si>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</si>
  <si>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</si>
  <si>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</si>
  <si>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</si>
  <si>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</si>
  <si>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</si>
  <si>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</si>
  <si>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</si>
  <si>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MICTORIO LOUCA BRANCA C/ SIFÃO INTEGRADO M712</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</si>
  <si>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</si>
  <si>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</si>
  <si>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</si>
  <si>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</si>
  <si>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</si>
  <si>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</si>
  <si>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</si>
  <si>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</si>
  <si>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</si>
  <si>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</si>
  <si>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</si>
  <si>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</si>
  <si>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</si>
  <si>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</si>
  <si>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</si>
  <si>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</si>
  <si>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</si>
  <si>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</si>
  <si>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</si>
  <si>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</si>
  <si>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</si>
  <si>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</si>
  <si>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</si>
  <si>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</si>
  <si>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</si>
  <si>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</si>
  <si>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</si>
  <si>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</si>
  <si>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</si>
  <si>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</si>
  <si>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</si>
  <si>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</si>
  <si>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</si>
  <si>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</si>
  <si>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</si>
  <si>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</si>
  <si>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</si>
  <si>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</si>
  <si>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</si>
  <si>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</si>
  <si>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</si>
  <si>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</si>
  <si>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</si>
  <si>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</si>
  <si>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</si>
  <si>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</si>
  <si>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</si>
  <si>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</si>
  <si>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</si>
  <si>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</si>
  <si>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</si>
  <si>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</si>
  <si>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</si>
  <si>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</si>
  <si>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</si>
  <si>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</si>
  <si>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</si>
  <si>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</si>
  <si>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</si>
  <si>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</si>
  <si>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</si>
  <si>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</si>
  <si>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</si>
  <si>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</si>
  <si>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</si>
  <si>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</si>
  <si>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CORRIMAO EM TUBO FG,DIAM 3",COM CHUMB.A CADA 1.5 M</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</si>
  <si>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</si>
  <si>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</si>
  <si>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</si>
  <si>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</si>
  <si>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</si>
  <si>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</si>
  <si>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</si>
  <si>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</si>
  <si>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</si>
  <si>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</si>
  <si>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</si>
  <si>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DIGITAL "LOGO IOPES"</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</si>
  <si>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</si>
  <si>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</si>
  <si>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</si>
  <si>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</si>
  <si>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</si>
  <si>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</si>
  <si>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</si>
  <si>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</si>
  <si>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</si>
  <si>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</si>
  <si>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</si>
  <si>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</si>
  <si>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</si>
  <si>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</si>
  <si>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</si>
  <si>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</si>
  <si>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</si>
  <si>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</si>
  <si>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</si>
  <si>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</si>
  <si>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</si>
  <si>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</si>
  <si>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</si>
  <si>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</si>
  <si>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</si>
  <si>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</si>
  <si>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</si>
  <si>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</si>
  <si>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</si>
  <si>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</si>
  <si>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</si>
  <si>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</si>
  <si>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</si>
  <si>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</si>
  <si>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</si>
  <si>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</si>
  <si>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</si>
  <si>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</si>
  <si>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</si>
  <si>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</si>
  <si>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</si>
  <si>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</si>
  <si>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</si>
  <si>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</si>
  <si>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</si>
  <si>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</si>
  <si>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</si>
  <si>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</si>
  <si>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</si>
  <si>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</si>
  <si>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</si>
  <si>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</si>
  <si>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</si>
  <si>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</si>
  <si>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</si>
  <si>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</si>
  <si>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</si>
  <si>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</si>
  <si>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</si>
  <si>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</si>
  <si>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</si>
  <si>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</si>
  <si>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</si>
  <si>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</si>
  <si>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</si>
  <si>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</si>
  <si>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</si>
  <si>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</si>
  <si>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</si>
  <si>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</si>
  <si>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</si>
  <si>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</si>
  <si>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</si>
  <si>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</si>
  <si>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</si>
  <si>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</si>
  <si>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</si>
  <si>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</si>
  <si>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</si>
  <si>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</si>
  <si>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</si>
  <si>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</si>
  <si>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</si>
  <si>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</si>
  <si>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</si>
  <si>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</si>
  <si>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</si>
  <si>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</si>
  <si>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</si>
  <si>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</si>
  <si>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</si>
  <si>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</si>
  <si>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</si>
  <si>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</si>
  <si>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</si>
  <si>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</si>
  <si>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</si>
  <si>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</si>
  <si>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</si>
  <si>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</si>
  <si>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</si>
  <si>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</si>
  <si>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</si>
  <si>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</si>
  <si>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</si>
  <si>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</si>
  <si>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</si>
  <si>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</si>
  <si>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</si>
  <si>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</si>
  <si>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</si>
  <si>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</si>
  <si>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</si>
  <si>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</si>
  <si>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</si>
  <si>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</si>
  <si>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</si>
  <si>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</si>
  <si>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</si>
  <si>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</si>
  <si>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</si>
  <si>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</si>
  <si>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</si>
  <si>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</si>
  <si>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</si>
  <si>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EXTERNA, EXCLUSIVE MARCO</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</si>
  <si>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</si>
  <si>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</si>
  <si>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0.80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</si>
  <si>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</si>
  <si>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</si>
  <si>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</si>
  <si>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</si>
  <si>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</si>
  <si>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</si>
  <si>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</si>
  <si>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</si>
  <si>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</si>
  <si>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</si>
  <si>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</si>
  <si>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</si>
  <si>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</si>
  <si>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</si>
  <si>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</si>
  <si>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</si>
  <si>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</si>
  <si>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</si>
  <si>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</si>
  <si>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</si>
  <si>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</si>
  <si>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</si>
  <si>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</si>
  <si>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</si>
  <si>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</si>
  <si>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</si>
  <si>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</si>
  <si>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</si>
  <si>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</si>
  <si>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</si>
  <si>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</si>
  <si>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</si>
  <si>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</si>
  <si>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</si>
  <si>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</si>
  <si>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</si>
  <si>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</si>
  <si>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</si>
  <si>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</si>
  <si>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</si>
  <si>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</si>
  <si>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</si>
  <si>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</si>
  <si>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</si>
  <si>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</si>
  <si>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</si>
  <si>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@(CANCELADA-UTILIZAR SERVIÇO 151002) - Caixa de passagem de alvenaria de blocos cerâmicos 10 furos 10x20x20cm, dimensão de 50x50x50cm, com revestimento interno em chapisco e reboco, tampa de concreto esp. 5cm e lastro de brita 5cm</t>
  </si>
  <si>
    <t>ELETRODUTOS E CONEXÕES</t>
  </si>
  <si>
    <t>CHAVES, FUSIVEIS E DISJUNTORES</t>
  </si>
  <si>
    <t>Cabo de cobre termoplástico, com isolamento para 1000V, seção de 6 mm2</t>
  </si>
  <si>
    <t>Cabo de cobre termoplástico, com isolamento para 1000V, seção de 10 mm2</t>
  </si>
  <si>
    <t>Cabo de cobre termoplástico, com isolamento para 1000V, seção de 16 mm2</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</si>
  <si>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</si>
  <si>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</si>
  <si>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</si>
  <si>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</si>
  <si>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</si>
  <si>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</si>
  <si>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</si>
  <si>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47000W - 220/127V</t>
  </si>
  <si>
    <t>Padrão de entrada de energia elétrica, trifásico, entrada subterrânea, a 4 fios, carga instalada em muro de 41001 até 47000W - 220/127V, exclusive derivação de ramal de entrada subterrânea</t>
  </si>
  <si>
    <t>Padrão de entrada de energia elétrica, trifásico, entrada aérea, a 4 fios, carga instalada em muro de 47001 até 57000W - 220/127V</t>
  </si>
  <si>
    <t>Padrão de entrada de energia elétrica, trifásico, entrada subterrânea, a 4 fios, carga instalada em muro de 47001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</si>
  <si>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</si>
  <si>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</si>
  <si>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</si>
  <si>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</si>
  <si>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</si>
  <si>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</si>
  <si>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</si>
  <si>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</si>
  <si>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</si>
  <si>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</si>
  <si>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</si>
  <si>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Chapa perfurada(tela casa da moeda) BELINOX, largura 245 mm, espessura 1.5mm, ref. TEL-752,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</si>
  <si>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</si>
  <si>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</si>
  <si>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</si>
  <si>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</si>
  <si>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INSTALAÇÃO DE REDE LÓGICA</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</si>
  <si>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</si>
  <si>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</si>
  <si>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</si>
  <si>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</si>
  <si>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</si>
  <si>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</si>
  <si>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</si>
  <si>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</si>
  <si>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</si>
  <si>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</si>
  <si>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</si>
  <si>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</si>
  <si>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</si>
  <si>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</si>
  <si>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</si>
  <si>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</si>
  <si>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</si>
  <si>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</si>
  <si>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</si>
  <si>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</si>
  <si>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</si>
  <si>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</si>
  <si>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</si>
  <si>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</si>
  <si>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</si>
  <si>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</si>
  <si>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</si>
  <si>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</si>
  <si>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</si>
  <si>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</si>
  <si>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</si>
  <si>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</si>
  <si>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</si>
  <si>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</si>
  <si>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</si>
  <si>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</si>
  <si>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</si>
  <si>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</si>
  <si>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</si>
  <si>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</si>
  <si>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</si>
  <si>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</si>
  <si>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</si>
  <si>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</si>
  <si>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</si>
  <si>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</si>
  <si>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</si>
  <si>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</si>
  <si>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</si>
  <si>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CR</t>
  </si>
  <si>
    <t>!EM PROCESSO DE DESATIVACAO! DIVISORIA COLMEIA CEGA COM MONTANTE E RODAPE DE ALUMINIO ANODIZADO SIMPLES (SEM COLOCACAO)</t>
  </si>
  <si>
    <t xml:space="preserve">M2    </t>
  </si>
  <si>
    <t>AS</t>
  </si>
  <si>
    <t xml:space="preserve">H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</si>
  <si>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</si>
  <si>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</si>
  <si>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 xml:space="preserve">C </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</si>
  <si>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</si>
  <si>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</si>
  <si>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</si>
  <si>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</si>
  <si>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</si>
  <si>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</si>
  <si>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</si>
  <si>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 xml:space="preserve">KG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</si>
  <si>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</si>
  <si>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</si>
  <si>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</si>
  <si>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</si>
  <si>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</si>
  <si>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</si>
  <si>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</si>
  <si>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</si>
  <si>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</si>
  <si>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</si>
  <si>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</si>
  <si>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</si>
  <si>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</si>
  <si>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</si>
  <si>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</si>
  <si>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</si>
  <si>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</si>
  <si>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</si>
  <si>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</si>
  <si>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</si>
  <si>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</si>
  <si>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</si>
  <si>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</si>
  <si>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</si>
  <si>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</si>
  <si>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</si>
  <si>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</si>
  <si>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</si>
  <si>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</si>
  <si>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</si>
  <si>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</si>
  <si>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</si>
  <si>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</si>
  <si>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</si>
  <si>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</si>
  <si>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</si>
  <si>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</si>
  <si>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</si>
  <si>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</si>
  <si>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</si>
  <si>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</si>
  <si>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</si>
  <si>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</si>
  <si>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</si>
  <si>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</si>
  <si>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</si>
  <si>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</si>
  <si>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</si>
  <si>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 xml:space="preserve">L     </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</si>
  <si>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</si>
  <si>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</si>
  <si>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</si>
  <si>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</si>
  <si>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</si>
  <si>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</si>
  <si>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</si>
  <si>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</si>
  <si>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</si>
  <si>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</si>
  <si>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</si>
  <si>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</si>
  <si>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</si>
  <si>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</si>
  <si>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</si>
  <si>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</si>
  <si>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</si>
  <si>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</si>
  <si>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</si>
  <si>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</si>
  <si>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</si>
  <si>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</si>
  <si>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</si>
  <si>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</si>
  <si>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</si>
  <si>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</si>
  <si>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</si>
  <si>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</si>
  <si>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</si>
  <si>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</si>
  <si>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</si>
  <si>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</si>
  <si>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</si>
  <si>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</si>
  <si>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</si>
  <si>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</si>
  <si>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</si>
  <si>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</si>
  <si>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</si>
  <si>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</si>
  <si>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</si>
  <si>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</si>
  <si>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</si>
  <si>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</si>
  <si>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</si>
  <si>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</si>
  <si>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</si>
  <si>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</si>
  <si>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</si>
  <si>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</si>
  <si>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</si>
  <si>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</si>
  <si>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</si>
  <si>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</si>
  <si>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</si>
  <si>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</si>
  <si>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</si>
  <si>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</si>
  <si>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</si>
  <si>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</si>
  <si>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</si>
  <si>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</si>
  <si>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</si>
  <si>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</si>
  <si>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</si>
  <si>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</si>
  <si>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</si>
  <si>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</si>
  <si>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</si>
  <si>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</si>
  <si>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</si>
  <si>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</si>
  <si>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</si>
  <si>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</si>
  <si>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</si>
  <si>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</si>
  <si>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</si>
  <si>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</si>
  <si>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</si>
  <si>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</si>
  <si>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</si>
  <si>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</si>
  <si>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</si>
  <si>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</si>
  <si>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</si>
  <si>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</si>
  <si>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</si>
  <si>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</si>
  <si>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</si>
  <si>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</si>
  <si>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</si>
  <si>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</si>
  <si>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</si>
  <si>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</si>
  <si>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</si>
  <si>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</si>
  <si>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</si>
  <si>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</si>
  <si>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</si>
  <si>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</si>
  <si>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</si>
  <si>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</si>
  <si>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</si>
  <si>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</si>
  <si>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 xml:space="preserve">M3    </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</si>
  <si>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</si>
  <si>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</si>
  <si>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</si>
  <si>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</si>
  <si>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</si>
  <si>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</si>
  <si>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</si>
  <si>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</si>
  <si>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</si>
  <si>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</si>
  <si>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</si>
  <si>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</si>
  <si>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</si>
  <si>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</si>
  <si>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</si>
  <si>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</si>
  <si>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</si>
  <si>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</si>
  <si>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</si>
  <si>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</si>
  <si>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</si>
  <si>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</si>
  <si>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</si>
  <si>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</si>
  <si>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</si>
  <si>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</si>
  <si>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</si>
  <si>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</si>
  <si>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</si>
  <si>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</si>
  <si>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</si>
  <si>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</si>
  <si>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</si>
  <si>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</si>
  <si>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</si>
  <si>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</si>
  <si>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</si>
  <si>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</si>
  <si>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</si>
  <si>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</si>
  <si>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</si>
  <si>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</si>
  <si>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</si>
  <si>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</si>
  <si>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</si>
  <si>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</si>
  <si>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</si>
  <si>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</si>
  <si>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</si>
  <si>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</si>
  <si>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</si>
  <si>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</si>
  <si>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</si>
  <si>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</si>
  <si>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</si>
  <si>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</si>
  <si>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</si>
  <si>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</si>
  <si>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</si>
  <si>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</si>
  <si>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</si>
  <si>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</si>
  <si>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</si>
  <si>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</si>
  <si>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</si>
  <si>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</si>
  <si>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</si>
  <si>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</si>
  <si>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</si>
  <si>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</si>
  <si>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</si>
  <si>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</si>
  <si>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</si>
  <si>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</si>
  <si>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</si>
  <si>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</si>
  <si>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</si>
  <si>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</si>
  <si>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</si>
  <si>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</si>
  <si>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</si>
  <si>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</si>
  <si>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</si>
  <si>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</si>
  <si>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</si>
  <si>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</si>
  <si>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</si>
  <si>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</si>
  <si>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</si>
  <si>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</si>
  <si>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</si>
  <si>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</si>
  <si>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</si>
  <si>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</si>
  <si>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</si>
  <si>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</si>
  <si>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</si>
  <si>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</si>
  <si>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</si>
  <si>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</si>
  <si>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</si>
  <si>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</si>
  <si>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</si>
  <si>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</si>
  <si>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</si>
  <si>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</si>
  <si>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</si>
  <si>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</si>
  <si>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</si>
  <si>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</si>
  <si>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</si>
  <si>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</si>
  <si>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</si>
  <si>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</si>
  <si>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</si>
  <si>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</si>
  <si>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</si>
  <si>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</si>
  <si>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</si>
  <si>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</si>
  <si>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</si>
  <si>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</si>
  <si>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</si>
  <si>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</si>
  <si>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</si>
  <si>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</si>
  <si>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</si>
  <si>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</si>
  <si>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</si>
  <si>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</si>
  <si>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</si>
  <si>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</si>
  <si>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</si>
  <si>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</si>
  <si>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</si>
  <si>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</si>
  <si>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</si>
  <si>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</si>
  <si>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</si>
  <si>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</si>
  <si>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</si>
  <si>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</si>
  <si>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</si>
  <si>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</si>
  <si>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</si>
  <si>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</si>
  <si>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</si>
  <si>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</si>
  <si>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</si>
  <si>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</si>
  <si>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</si>
  <si>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</si>
  <si>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</si>
  <si>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</si>
  <si>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</si>
  <si>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</si>
  <si>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</si>
  <si>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</si>
  <si>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</si>
  <si>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</si>
  <si>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</si>
  <si>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</si>
  <si>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</si>
  <si>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</si>
  <si>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</si>
  <si>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</si>
  <si>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</si>
  <si>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</si>
  <si>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</si>
  <si>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</si>
  <si>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</si>
  <si>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</si>
  <si>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</si>
  <si>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</si>
  <si>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</si>
  <si>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</si>
  <si>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</si>
  <si>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</si>
  <si>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</si>
  <si>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</si>
  <si>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</si>
  <si>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</si>
  <si>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</si>
  <si>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</si>
  <si>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</si>
  <si>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</si>
  <si>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</si>
  <si>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</si>
  <si>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</si>
  <si>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</si>
  <si>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</si>
  <si>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</si>
  <si>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</si>
  <si>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</si>
  <si>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</si>
  <si>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</si>
  <si>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</si>
  <si>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</si>
  <si>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</si>
  <si>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</si>
  <si>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</si>
  <si>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</si>
  <si>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</si>
  <si>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</si>
  <si>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</si>
  <si>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</si>
  <si>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</si>
  <si>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</si>
  <si>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</si>
  <si>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</si>
  <si>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</si>
  <si>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</si>
  <si>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</si>
  <si>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</si>
  <si>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</si>
  <si>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</si>
  <si>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</si>
  <si>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</si>
  <si>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</si>
  <si>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</si>
  <si>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</si>
  <si>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</si>
  <si>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</si>
  <si>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</si>
  <si>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</si>
  <si>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</si>
  <si>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</si>
  <si>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</si>
  <si>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</si>
  <si>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</si>
  <si>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</si>
  <si>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</si>
  <si>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</si>
  <si>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</si>
  <si>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</si>
  <si>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</si>
  <si>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</si>
  <si>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</si>
  <si>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</si>
  <si>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</si>
  <si>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</si>
  <si>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</si>
  <si>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</si>
  <si>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</si>
  <si>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</si>
  <si>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</si>
  <si>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</si>
  <si>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</si>
  <si>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</si>
  <si>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</si>
  <si>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</si>
  <si>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</si>
  <si>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 xml:space="preserve">PAR   </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</si>
  <si>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</si>
  <si>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</si>
  <si>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</si>
  <si>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</si>
  <si>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</si>
  <si>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</si>
  <si>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</si>
  <si>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</si>
  <si>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</si>
  <si>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</si>
  <si>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</si>
  <si>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</si>
  <si>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</si>
  <si>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</si>
  <si>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</si>
  <si>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</si>
  <si>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</si>
  <si>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</si>
  <si>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</si>
  <si>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</si>
  <si>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</si>
  <si>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</si>
  <si>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</si>
  <si>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</si>
  <si>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</si>
  <si>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</si>
  <si>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</si>
  <si>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</si>
  <si>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</si>
  <si>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</si>
  <si>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</si>
  <si>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</si>
  <si>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</si>
  <si>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</si>
  <si>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</si>
  <si>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</si>
  <si>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</si>
  <si>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 xml:space="preserve">MIL   </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</si>
  <si>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</si>
  <si>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</si>
  <si>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</si>
  <si>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</si>
  <si>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</si>
  <si>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</si>
  <si>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</si>
  <si>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</si>
  <si>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</si>
  <si>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</si>
  <si>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</si>
  <si>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</si>
  <si>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</si>
  <si>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</si>
  <si>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</si>
  <si>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</si>
  <si>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</si>
  <si>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</si>
  <si>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</si>
  <si>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</si>
  <si>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</si>
  <si>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</si>
  <si>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</si>
  <si>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</si>
  <si>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</si>
  <si>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</si>
  <si>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</si>
  <si>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</si>
  <si>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</si>
  <si>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</si>
  <si>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</si>
  <si>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</si>
  <si>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</si>
  <si>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</si>
  <si>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</si>
  <si>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</si>
  <si>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</si>
  <si>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</si>
  <si>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</si>
  <si>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</si>
  <si>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</si>
  <si>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</si>
  <si>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</si>
  <si>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</si>
  <si>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</si>
  <si>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</si>
  <si>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</si>
  <si>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</si>
  <si>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</si>
  <si>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</si>
  <si>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</si>
  <si>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</si>
  <si>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</si>
  <si>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</si>
  <si>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</si>
  <si>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</si>
  <si>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</si>
  <si>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</si>
  <si>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</si>
  <si>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</si>
  <si>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</si>
  <si>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</si>
  <si>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</si>
  <si>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</si>
  <si>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</si>
  <si>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</si>
  <si>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</si>
  <si>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</si>
  <si>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</si>
  <si>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</si>
  <si>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</si>
  <si>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</si>
  <si>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</si>
  <si>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</si>
  <si>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</si>
  <si>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</si>
  <si>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</si>
  <si>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</si>
  <si>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</si>
  <si>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</si>
  <si>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</si>
  <si>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</si>
  <si>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</si>
  <si>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</si>
  <si>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</si>
  <si>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</si>
  <si>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</si>
  <si>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</si>
  <si>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</si>
  <si>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</si>
  <si>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</si>
  <si>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</si>
  <si>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</si>
  <si>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</si>
  <si>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</si>
  <si>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</si>
  <si>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</si>
  <si>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</si>
  <si>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</si>
  <si>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</si>
  <si>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</si>
  <si>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</si>
  <si>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</si>
  <si>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</si>
  <si>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</si>
  <si>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</si>
  <si>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</si>
  <si>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</si>
  <si>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</si>
  <si>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</si>
  <si>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</si>
  <si>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</si>
  <si>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</si>
  <si>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</si>
  <si>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</si>
  <si>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</si>
  <si>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</si>
  <si>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</si>
  <si>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</si>
  <si>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</si>
  <si>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</si>
  <si>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</si>
  <si>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</si>
  <si>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</si>
  <si>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</si>
  <si>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</si>
  <si>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</si>
  <si>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</si>
  <si>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</si>
  <si>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</si>
  <si>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</si>
  <si>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</si>
  <si>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</si>
  <si>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</si>
  <si>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</si>
  <si>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</si>
  <si>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</si>
  <si>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</si>
  <si>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</si>
  <si>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</si>
  <si>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</si>
  <si>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</si>
  <si>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</si>
  <si>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</si>
  <si>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</si>
  <si>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</si>
  <si>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</si>
  <si>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</si>
  <si>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</si>
  <si>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</si>
  <si>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</si>
  <si>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</si>
  <si>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</si>
  <si>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</si>
  <si>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</si>
  <si>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</si>
  <si>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</si>
  <si>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</si>
  <si>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</si>
  <si>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</si>
  <si>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</si>
  <si>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</si>
  <si>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</si>
  <si>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</si>
  <si>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</si>
  <si>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</si>
  <si>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</si>
  <si>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</si>
  <si>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</si>
  <si>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</si>
  <si>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</si>
  <si>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</si>
  <si>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</si>
  <si>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</si>
  <si>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</si>
  <si>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</si>
  <si>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</si>
  <si>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</si>
  <si>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</si>
  <si>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</si>
  <si>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</si>
  <si>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</si>
  <si>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</si>
  <si>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</si>
  <si>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</si>
  <si>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</si>
  <si>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</si>
  <si>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</si>
  <si>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</si>
  <si>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</si>
  <si>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</si>
  <si>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</si>
  <si>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</si>
  <si>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</si>
  <si>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</si>
  <si>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</si>
  <si>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</si>
  <si>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</si>
  <si>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</si>
  <si>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</si>
  <si>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</si>
  <si>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</si>
  <si>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</si>
  <si>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</si>
  <si>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</si>
  <si>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</si>
  <si>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</si>
  <si>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</si>
  <si>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</si>
  <si>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</si>
  <si>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</si>
  <si>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</si>
  <si>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</si>
  <si>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</si>
  <si>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</si>
  <si>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</si>
  <si>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</si>
  <si>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</si>
  <si>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</si>
  <si>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</si>
  <si>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</si>
  <si>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</si>
  <si>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</si>
  <si>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</si>
  <si>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</si>
  <si>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</si>
  <si>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</si>
  <si>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</si>
  <si>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</si>
  <si>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</si>
  <si>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</si>
  <si>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</si>
  <si>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</si>
  <si>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</si>
  <si>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</si>
  <si>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</si>
  <si>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</si>
  <si>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</si>
  <si>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</si>
  <si>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</si>
  <si>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</si>
  <si>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</si>
  <si>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</si>
  <si>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</si>
  <si>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</si>
  <si>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</si>
  <si>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</si>
  <si>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</si>
  <si>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</si>
  <si>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</si>
  <si>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</si>
  <si>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</si>
  <si>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</si>
  <si>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</si>
  <si>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</si>
  <si>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</si>
  <si>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</si>
  <si>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</si>
  <si>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</si>
  <si>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</si>
  <si>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</si>
  <si>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</si>
  <si>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</si>
  <si>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</si>
  <si>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</si>
  <si>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</si>
  <si>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</si>
  <si>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</si>
  <si>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</si>
  <si>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</si>
  <si>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</si>
  <si>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</si>
  <si>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</si>
  <si>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</si>
  <si>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</si>
  <si>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</si>
  <si>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</si>
  <si>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</si>
  <si>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</si>
  <si>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</si>
  <si>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</si>
  <si>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</si>
  <si>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</si>
  <si>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</si>
  <si>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</si>
  <si>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</si>
  <si>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</si>
  <si>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</si>
  <si>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</si>
  <si>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</si>
  <si>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</si>
  <si>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</si>
  <si>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</si>
  <si>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</si>
  <si>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</si>
  <si>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</si>
  <si>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</si>
  <si>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</si>
  <si>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</si>
  <si>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</si>
  <si>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</si>
  <si>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</si>
  <si>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</si>
  <si>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</si>
  <si>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</si>
  <si>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</si>
  <si>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</si>
  <si>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</si>
  <si>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</si>
  <si>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</si>
  <si>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</si>
  <si>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</si>
  <si>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</si>
  <si>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</si>
  <si>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</si>
  <si>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</si>
  <si>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</si>
  <si>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</si>
  <si>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</si>
  <si>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</si>
  <si>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</si>
  <si>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</si>
  <si>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</si>
  <si>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</si>
  <si>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</si>
  <si>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</si>
  <si>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</si>
  <si>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</si>
  <si>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</si>
  <si>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</si>
  <si>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</si>
  <si>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</si>
  <si>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</si>
  <si>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</si>
  <si>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</si>
  <si>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</si>
  <si>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</si>
  <si>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</si>
  <si>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</si>
  <si>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</si>
  <si>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</si>
  <si>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</si>
  <si>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</si>
  <si>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</si>
  <si>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</si>
  <si>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</si>
  <si>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</si>
  <si>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</si>
  <si>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</si>
  <si>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</si>
  <si>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</si>
  <si>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</si>
  <si>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</si>
  <si>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</si>
  <si>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</si>
  <si>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</si>
  <si>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</si>
  <si>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</si>
  <si>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</si>
  <si>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</si>
  <si>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</si>
  <si>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</si>
  <si>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</si>
  <si>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</si>
  <si>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</si>
  <si>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</si>
  <si>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</si>
  <si>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</si>
  <si>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</si>
  <si>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</si>
  <si>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</si>
  <si>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</si>
  <si>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</si>
  <si>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</si>
  <si>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</si>
  <si>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</si>
  <si>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</si>
  <si>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</si>
  <si>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</si>
  <si>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</si>
  <si>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</si>
  <si>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</si>
  <si>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</si>
  <si>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</si>
  <si>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</si>
  <si>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</si>
  <si>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</si>
  <si>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</si>
  <si>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</si>
  <si>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</si>
  <si>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</si>
  <si>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</si>
  <si>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</si>
  <si>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</si>
  <si>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</si>
  <si>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</si>
  <si>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</si>
  <si>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</si>
  <si>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</si>
  <si>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</si>
  <si>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</si>
  <si>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</si>
  <si>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</si>
  <si>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</si>
  <si>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</si>
  <si>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</si>
  <si>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</si>
  <si>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</si>
  <si>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</si>
  <si>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</si>
  <si>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</si>
  <si>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</si>
  <si>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</si>
  <si>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</si>
  <si>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</si>
  <si>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</si>
  <si>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</si>
  <si>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</si>
  <si>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</si>
  <si>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</si>
  <si>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</si>
  <si>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</si>
  <si>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</si>
  <si>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</si>
  <si>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</si>
  <si>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</si>
  <si>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</si>
  <si>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</si>
  <si>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</si>
  <si>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</si>
  <si>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</si>
  <si>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</si>
  <si>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</si>
  <si>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</si>
  <si>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</si>
  <si>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</si>
  <si>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</si>
  <si>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</si>
  <si>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</si>
  <si>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</si>
  <si>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</si>
  <si>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</si>
  <si>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</si>
  <si>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</si>
  <si>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</si>
  <si>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</si>
  <si>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</si>
  <si>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</si>
  <si>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</si>
  <si>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</si>
  <si>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</si>
  <si>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</si>
  <si>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</si>
  <si>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</si>
  <si>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</si>
  <si>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</si>
  <si>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</si>
  <si>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</si>
  <si>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</si>
  <si>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</si>
  <si>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</si>
  <si>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</si>
  <si>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</si>
  <si>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</si>
  <si>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</si>
  <si>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</si>
  <si>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</si>
  <si>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</si>
  <si>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</si>
  <si>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</si>
  <si>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</si>
  <si>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</si>
  <si>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</si>
  <si>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</si>
  <si>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</si>
  <si>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</si>
  <si>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</si>
  <si>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</si>
  <si>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</si>
  <si>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</si>
  <si>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</si>
  <si>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</si>
  <si>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</si>
  <si>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</si>
  <si>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</si>
  <si>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</si>
  <si>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</si>
  <si>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</si>
  <si>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</si>
  <si>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</si>
  <si>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</si>
  <si>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</si>
  <si>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</si>
  <si>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</si>
  <si>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</si>
  <si>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</si>
  <si>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</si>
  <si>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</si>
  <si>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</si>
  <si>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</si>
  <si>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</si>
  <si>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</si>
  <si>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</si>
  <si>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</si>
  <si>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</si>
  <si>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</si>
  <si>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</si>
  <si>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</si>
  <si>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</si>
  <si>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</si>
  <si>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</si>
  <si>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</si>
  <si>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</si>
  <si>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</si>
  <si>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</si>
  <si>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</si>
  <si>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</si>
  <si>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</si>
  <si>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</si>
  <si>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</si>
  <si>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</si>
  <si>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</si>
  <si>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</si>
  <si>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</si>
  <si>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</si>
  <si>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</si>
  <si>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</si>
  <si>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</si>
  <si>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</si>
  <si>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</si>
  <si>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</si>
  <si>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</si>
  <si>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</si>
  <si>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</si>
  <si>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</si>
  <si>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</si>
  <si>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</si>
  <si>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</si>
  <si>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</si>
  <si>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</si>
  <si>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</si>
  <si>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</si>
  <si>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</si>
  <si>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</si>
  <si>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</si>
  <si>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</si>
  <si>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</si>
  <si>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</si>
  <si>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</si>
  <si>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</si>
  <si>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</si>
  <si>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</si>
  <si>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</si>
  <si>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</si>
  <si>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</si>
  <si>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</si>
  <si>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</si>
  <si>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</si>
  <si>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</si>
  <si>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</si>
  <si>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</si>
  <si>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</si>
  <si>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</si>
  <si>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</si>
  <si>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</si>
  <si>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</si>
  <si>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</si>
  <si>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</si>
  <si>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</si>
  <si>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</si>
  <si>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</si>
  <si>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</si>
  <si>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</si>
  <si>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</si>
  <si>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</si>
  <si>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</si>
  <si>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</si>
  <si>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</si>
  <si>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</si>
  <si>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</si>
  <si>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</si>
  <si>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</si>
  <si>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</si>
  <si>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</si>
  <si>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</si>
  <si>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</si>
  <si>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</si>
  <si>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</si>
  <si>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</si>
  <si>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</si>
  <si>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</si>
  <si>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</si>
  <si>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</si>
  <si>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</si>
  <si>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</si>
  <si>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</si>
  <si>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</si>
  <si>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</si>
  <si>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</si>
  <si>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</si>
  <si>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</si>
  <si>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</si>
  <si>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</si>
  <si>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</si>
  <si>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</si>
  <si>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</si>
  <si>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</si>
  <si>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</si>
  <si>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</si>
  <si>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</si>
  <si>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</si>
  <si>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</si>
  <si>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</si>
  <si>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</si>
  <si>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</si>
  <si>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</si>
  <si>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</si>
  <si>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</si>
  <si>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</si>
  <si>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</si>
  <si>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</si>
  <si>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</si>
  <si>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</si>
  <si>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</si>
  <si>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</si>
  <si>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</si>
  <si>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</si>
  <si>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</si>
  <si>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</si>
  <si>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</si>
  <si>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</si>
  <si>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</si>
  <si>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</si>
  <si>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</si>
  <si>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</si>
  <si>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</si>
  <si>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</si>
  <si>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</si>
  <si>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</si>
  <si>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</si>
  <si>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</si>
  <si>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</si>
  <si>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</si>
  <si>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</si>
  <si>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</si>
  <si>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</si>
  <si>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</si>
  <si>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</si>
  <si>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</si>
  <si>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</si>
  <si>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</si>
  <si>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</si>
  <si>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</si>
  <si>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</si>
  <si>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</si>
  <si>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</si>
  <si>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</si>
  <si>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</si>
  <si>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</si>
  <si>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</si>
  <si>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</si>
  <si>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</si>
  <si>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</si>
  <si>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</si>
  <si>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</si>
  <si>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</si>
  <si>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</si>
  <si>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</si>
  <si>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</si>
  <si>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</si>
  <si>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</si>
  <si>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</si>
  <si>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</si>
  <si>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</si>
  <si>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</si>
  <si>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</si>
  <si>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</si>
  <si>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</si>
  <si>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</si>
  <si>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</si>
  <si>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</si>
  <si>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</si>
  <si>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</si>
  <si>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</si>
  <si>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</si>
  <si>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</si>
  <si>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</si>
  <si>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</si>
  <si>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</si>
  <si>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</si>
  <si>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</si>
  <si>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</si>
  <si>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</si>
  <si>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</si>
  <si>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</si>
  <si>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</si>
  <si>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</si>
  <si>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</si>
  <si>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</si>
  <si>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</si>
  <si>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</si>
  <si>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</si>
  <si>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</si>
  <si>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</si>
  <si>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</si>
  <si>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</si>
  <si>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</si>
  <si>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</si>
  <si>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</si>
  <si>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</si>
  <si>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</si>
  <si>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</si>
  <si>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</si>
  <si>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</si>
  <si>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</si>
  <si>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</si>
  <si>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</si>
  <si>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</si>
  <si>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</si>
  <si>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</si>
  <si>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</si>
  <si>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</si>
  <si>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</si>
  <si>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</si>
  <si>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</si>
  <si>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</si>
  <si>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</si>
  <si>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</si>
  <si>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</si>
  <si>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</si>
  <si>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</si>
  <si>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</si>
  <si>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</si>
  <si>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</si>
  <si>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</si>
  <si>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</si>
  <si>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</si>
  <si>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</si>
  <si>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</si>
  <si>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</si>
  <si>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</si>
  <si>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</si>
  <si>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</si>
  <si>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</si>
  <si>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</si>
  <si>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</si>
  <si>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</si>
  <si>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</si>
  <si>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</si>
  <si>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</si>
  <si>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</si>
  <si>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</si>
  <si>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</si>
  <si>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</si>
  <si>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</si>
  <si>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</si>
  <si>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</si>
  <si>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</si>
  <si>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</si>
  <si>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</si>
  <si>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</si>
  <si>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</si>
  <si>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</si>
  <si>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</si>
  <si>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</si>
  <si>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</si>
  <si>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</si>
  <si>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</si>
  <si>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</si>
  <si>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</si>
  <si>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</si>
  <si>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</si>
  <si>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</si>
  <si>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</si>
  <si>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</si>
  <si>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</si>
  <si>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</si>
  <si>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</si>
  <si>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</si>
  <si>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</si>
  <si>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</si>
  <si>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</si>
  <si>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</si>
  <si>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</si>
  <si>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</si>
  <si>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</si>
  <si>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</si>
  <si>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</si>
  <si>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</si>
  <si>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</si>
  <si>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</si>
  <si>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</si>
  <si>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</si>
  <si>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</si>
  <si>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</si>
  <si>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</si>
  <si>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</si>
  <si>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</si>
  <si>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</si>
  <si>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</si>
  <si>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</si>
  <si>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</si>
  <si>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</si>
  <si>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</si>
  <si>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</si>
  <si>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</si>
  <si>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</si>
  <si>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</si>
  <si>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</si>
  <si>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</si>
  <si>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</si>
  <si>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</si>
  <si>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</si>
  <si>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</si>
  <si>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</si>
  <si>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</si>
  <si>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</si>
  <si>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</si>
  <si>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</si>
  <si>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</si>
  <si>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</si>
  <si>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</si>
  <si>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</si>
  <si>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</si>
  <si>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</si>
  <si>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</si>
  <si>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</si>
  <si>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</si>
  <si>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</si>
  <si>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</si>
  <si>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</si>
  <si>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</si>
  <si>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</si>
  <si>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</si>
  <si>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</si>
  <si>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</si>
  <si>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</si>
  <si>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</si>
  <si>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</si>
  <si>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</si>
  <si>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</si>
  <si>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</si>
  <si>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</si>
  <si>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</si>
  <si>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</si>
  <si>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</si>
  <si>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</si>
  <si>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</si>
  <si>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</si>
  <si>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</si>
  <si>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</si>
  <si>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</si>
  <si>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</si>
  <si>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</si>
  <si>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</si>
  <si>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</si>
  <si>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</si>
  <si>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</si>
  <si>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</si>
  <si>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</si>
  <si>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</si>
  <si>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</si>
  <si>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</si>
  <si>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</si>
  <si>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</si>
  <si>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</si>
  <si>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</si>
  <si>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</si>
  <si>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</si>
  <si>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</si>
  <si>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</si>
  <si>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</si>
  <si>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</si>
  <si>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</si>
  <si>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</si>
  <si>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</si>
  <si>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</si>
  <si>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</si>
  <si>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</si>
  <si>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</si>
  <si>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</si>
  <si>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</si>
  <si>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</si>
  <si>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</si>
  <si>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</si>
  <si>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</si>
  <si>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</si>
  <si>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</si>
  <si>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</si>
  <si>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</si>
  <si>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</si>
  <si>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</si>
  <si>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</si>
  <si>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</si>
  <si>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</si>
  <si>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</si>
  <si>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</si>
  <si>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</si>
  <si>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</si>
  <si>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</si>
  <si>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</si>
  <si>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</si>
  <si>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</si>
  <si>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</si>
  <si>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</si>
  <si>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</si>
  <si>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</si>
  <si>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</si>
  <si>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</si>
  <si>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</si>
  <si>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</si>
  <si>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</si>
  <si>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</si>
  <si>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</si>
  <si>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</si>
  <si>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</si>
  <si>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</si>
  <si>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</si>
  <si>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</si>
  <si>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</si>
  <si>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</si>
  <si>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</si>
  <si>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</si>
  <si>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</si>
  <si>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</si>
  <si>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</si>
  <si>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</si>
  <si>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</si>
  <si>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</si>
  <si>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</si>
  <si>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</si>
  <si>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</si>
  <si>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</si>
  <si>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</si>
  <si>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</si>
  <si>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</si>
  <si>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</si>
  <si>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</si>
  <si>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</si>
  <si>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</si>
  <si>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</si>
  <si>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</si>
  <si>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</si>
  <si>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</si>
  <si>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</si>
  <si>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</si>
  <si>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</si>
  <si>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</si>
  <si>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</si>
  <si>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</si>
  <si>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</si>
  <si>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</si>
  <si>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</si>
  <si>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</si>
  <si>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</si>
  <si>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</si>
  <si>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</si>
  <si>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</si>
  <si>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</si>
  <si>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</si>
  <si>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</si>
  <si>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</si>
  <si>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</si>
  <si>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</si>
  <si>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</si>
  <si>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</si>
  <si>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</si>
  <si>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</si>
  <si>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</si>
  <si>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</si>
  <si>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</si>
  <si>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</si>
  <si>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</si>
  <si>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</si>
  <si>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</si>
  <si>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</si>
  <si>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</si>
  <si>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</si>
  <si>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</si>
  <si>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</si>
  <si>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</si>
  <si>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</si>
  <si>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</si>
  <si>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</si>
  <si>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</si>
  <si>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</si>
  <si>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</si>
  <si>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</si>
  <si>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</si>
  <si>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</si>
  <si>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</si>
  <si>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</si>
  <si>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</si>
  <si>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</si>
  <si>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</si>
  <si>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</si>
  <si>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</si>
  <si>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</si>
  <si>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</si>
  <si>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</si>
  <si>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</si>
  <si>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</si>
  <si>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</si>
  <si>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</si>
  <si>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</si>
  <si>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</si>
  <si>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</si>
  <si>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</si>
  <si>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</si>
  <si>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</si>
  <si>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</si>
  <si>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</si>
  <si>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</si>
  <si>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</si>
  <si>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</si>
  <si>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</si>
  <si>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</si>
  <si>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</si>
  <si>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</si>
  <si>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</si>
  <si>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</si>
  <si>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</si>
  <si>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</si>
  <si>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</si>
  <si>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</si>
  <si>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</si>
  <si>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</si>
  <si>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</si>
  <si>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</si>
  <si>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</si>
  <si>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</si>
  <si>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</si>
  <si>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</si>
  <si>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</si>
  <si>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</si>
  <si>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</si>
  <si>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</si>
  <si>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</si>
  <si>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</si>
  <si>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</si>
  <si>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</si>
  <si>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</si>
  <si>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</si>
  <si>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</si>
  <si>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</si>
  <si>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</si>
  <si>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</si>
  <si>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</si>
  <si>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</si>
  <si>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</si>
  <si>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</si>
  <si>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</si>
  <si>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</si>
  <si>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</si>
  <si>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</si>
  <si>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</si>
  <si>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</si>
  <si>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</si>
  <si>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</si>
  <si>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</si>
  <si>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</si>
  <si>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</si>
  <si>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</si>
  <si>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</si>
  <si>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</si>
  <si>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</si>
  <si>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</si>
  <si>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</si>
  <si>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</si>
  <si>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</si>
  <si>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</si>
  <si>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</si>
  <si>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</si>
  <si>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</si>
  <si>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</si>
  <si>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</si>
  <si>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</si>
  <si>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</si>
  <si>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</si>
  <si>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</si>
  <si>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</si>
  <si>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</si>
  <si>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</si>
  <si>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</si>
  <si>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</si>
  <si>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</si>
  <si>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</si>
  <si>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</si>
  <si>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</si>
  <si>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</si>
  <si>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</si>
  <si>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</si>
  <si>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</si>
  <si>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</si>
  <si>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</si>
  <si>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</si>
  <si>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</si>
  <si>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</si>
  <si>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</si>
  <si>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</si>
  <si>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</si>
  <si>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</si>
  <si>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</si>
  <si>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</si>
  <si>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</si>
  <si>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</si>
  <si>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</si>
  <si>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</si>
  <si>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</si>
  <si>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</si>
  <si>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</si>
  <si>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</si>
  <si>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</si>
  <si>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</si>
  <si>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</si>
  <si>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</si>
  <si>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</si>
  <si>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</si>
  <si>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</si>
  <si>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</si>
  <si>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</si>
  <si>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</si>
  <si>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</si>
  <si>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</si>
  <si>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</si>
  <si>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</si>
  <si>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</si>
  <si>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</si>
  <si>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</si>
  <si>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</si>
  <si>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</si>
  <si>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</si>
  <si>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</si>
  <si>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</si>
  <si>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</si>
  <si>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</si>
  <si>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</si>
  <si>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</si>
  <si>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</si>
  <si>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</si>
  <si>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</si>
  <si>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</si>
  <si>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</si>
  <si>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</si>
  <si>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</si>
  <si>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</si>
  <si>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</si>
  <si>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</si>
  <si>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</si>
  <si>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</si>
  <si>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</si>
  <si>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</si>
  <si>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</si>
  <si>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</si>
  <si>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</si>
  <si>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</si>
  <si>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</si>
  <si>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</si>
  <si>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</si>
  <si>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</si>
  <si>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</si>
  <si>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</si>
  <si>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</si>
  <si>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</si>
  <si>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</si>
  <si>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</si>
  <si>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</si>
  <si>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</si>
  <si>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</si>
  <si>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</si>
  <si>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</si>
  <si>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</si>
  <si>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</si>
  <si>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</si>
  <si>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</si>
  <si>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</si>
  <si>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</si>
  <si>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</si>
  <si>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</si>
  <si>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</si>
  <si>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</si>
  <si>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</si>
  <si>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</si>
  <si>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</si>
  <si>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</si>
  <si>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</si>
  <si>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</si>
  <si>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</si>
  <si>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</si>
  <si>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</si>
  <si>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</si>
  <si>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</si>
  <si>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</si>
  <si>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</si>
  <si>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</si>
  <si>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</si>
  <si>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</si>
  <si>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</si>
  <si>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</si>
  <si>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</si>
  <si>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</si>
  <si>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</si>
  <si>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</si>
  <si>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</si>
  <si>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</si>
  <si>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</si>
  <si>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</si>
  <si>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</si>
  <si>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</si>
  <si>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</si>
  <si>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</si>
  <si>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</si>
  <si>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</si>
  <si>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</si>
  <si>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</si>
  <si>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</si>
  <si>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</si>
  <si>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</si>
  <si>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</si>
  <si>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</si>
  <si>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</si>
  <si>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</si>
  <si>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</si>
  <si>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</si>
  <si>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</si>
  <si>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</si>
  <si>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</si>
  <si>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</si>
  <si>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</si>
  <si>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</si>
  <si>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</si>
  <si>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</si>
  <si>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</si>
  <si>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</si>
  <si>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</si>
  <si>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</si>
  <si>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</si>
  <si>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</si>
  <si>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</si>
  <si>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</si>
  <si>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</si>
  <si>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</si>
  <si>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</si>
  <si>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</si>
  <si>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</si>
  <si>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</si>
  <si>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</si>
  <si>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</si>
  <si>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</si>
  <si>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</si>
  <si>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</si>
  <si>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</si>
  <si>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</si>
  <si>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</si>
  <si>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</si>
  <si>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</si>
  <si>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</si>
  <si>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</si>
  <si>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</si>
  <si>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</si>
  <si>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</si>
  <si>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</si>
  <si>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</si>
  <si>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</si>
  <si>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</si>
  <si>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</si>
  <si>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</si>
  <si>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</si>
  <si>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</si>
  <si>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</si>
  <si>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</si>
  <si>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</si>
  <si>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</si>
  <si>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</si>
  <si>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</si>
  <si>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</si>
  <si>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</si>
  <si>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</si>
  <si>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</si>
  <si>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</si>
  <si>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</si>
  <si>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</si>
  <si>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</si>
  <si>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</si>
  <si>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</si>
  <si>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</si>
  <si>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</si>
  <si>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</si>
  <si>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</si>
  <si>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</si>
  <si>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</si>
  <si>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</si>
  <si>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</si>
  <si>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</si>
  <si>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</si>
  <si>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</si>
  <si>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</si>
  <si>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</si>
  <si>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</si>
  <si>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</si>
  <si>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</si>
  <si>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</si>
  <si>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</si>
  <si>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</si>
  <si>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</si>
  <si>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</si>
  <si>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</si>
  <si>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</si>
  <si>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</si>
  <si>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</si>
  <si>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</si>
  <si>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</si>
  <si>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</si>
  <si>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</si>
  <si>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</si>
  <si>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</si>
  <si>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</si>
  <si>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</si>
  <si>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</si>
  <si>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</si>
  <si>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</si>
  <si>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</si>
  <si>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</si>
  <si>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</si>
  <si>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</si>
  <si>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</si>
  <si>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</si>
  <si>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</si>
  <si>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</si>
  <si>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</si>
  <si>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</si>
  <si>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</si>
  <si>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</si>
  <si>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</si>
  <si>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</si>
  <si>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</si>
  <si>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</si>
  <si>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</si>
  <si>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</si>
  <si>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</si>
  <si>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</si>
  <si>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</si>
  <si>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</si>
  <si>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</si>
  <si>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</si>
  <si>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</si>
  <si>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</si>
  <si>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</si>
  <si>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</si>
  <si>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</si>
  <si>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</si>
  <si>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</si>
  <si>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</si>
  <si>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</si>
  <si>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</si>
  <si>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</si>
  <si>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</si>
  <si>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</si>
  <si>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</si>
  <si>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</si>
  <si>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</si>
  <si>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</si>
  <si>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</si>
  <si>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</si>
  <si>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</si>
  <si>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</si>
  <si>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</si>
  <si>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</si>
  <si>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</si>
  <si>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</si>
  <si>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</si>
  <si>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</si>
  <si>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</si>
  <si>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</si>
  <si>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</si>
  <si>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</si>
  <si>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</si>
  <si>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</si>
  <si>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</si>
  <si>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</si>
  <si>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</si>
  <si>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</si>
  <si>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</si>
  <si>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</si>
  <si>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</si>
  <si>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</si>
  <si>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</si>
  <si>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</si>
  <si>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</si>
  <si>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</si>
  <si>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</si>
  <si>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</si>
  <si>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</si>
  <si>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</si>
  <si>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</si>
  <si>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</si>
  <si>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</si>
  <si>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</si>
  <si>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</si>
  <si>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</si>
  <si>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</si>
  <si>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</si>
  <si>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</si>
  <si>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</si>
  <si>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</si>
  <si>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</si>
  <si>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</si>
  <si>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</si>
  <si>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</si>
  <si>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</si>
  <si>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</si>
  <si>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</si>
  <si>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</si>
  <si>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</si>
  <si>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</si>
  <si>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</si>
  <si>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</si>
  <si>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</si>
  <si>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</si>
  <si>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</si>
  <si>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</si>
  <si>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</si>
  <si>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</si>
  <si>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</si>
  <si>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</si>
  <si>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</si>
  <si>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</si>
  <si>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</si>
  <si>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</si>
  <si>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</si>
  <si>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</si>
  <si>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</si>
  <si>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</si>
  <si>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</si>
  <si>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</si>
  <si>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</si>
  <si>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</si>
  <si>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</si>
  <si>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</si>
  <si>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</si>
  <si>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</si>
  <si>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</si>
  <si>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</si>
  <si>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</si>
  <si>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</si>
  <si>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</si>
  <si>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</si>
  <si>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</si>
  <si>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</si>
  <si>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</si>
  <si>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</si>
  <si>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</si>
  <si>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</si>
  <si>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</si>
  <si>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</si>
  <si>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</si>
  <si>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</si>
  <si>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</si>
  <si>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</si>
  <si>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</si>
  <si>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</si>
  <si>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</si>
  <si>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</si>
  <si>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</si>
  <si>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</si>
  <si>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</si>
  <si>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</si>
  <si>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</si>
  <si>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</si>
  <si>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</si>
  <si>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</si>
  <si>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</si>
  <si>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</si>
  <si>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</si>
  <si>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</si>
  <si>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</si>
  <si>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</si>
  <si>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</si>
  <si>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</si>
  <si>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</si>
  <si>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</si>
  <si>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</si>
  <si>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</si>
  <si>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</si>
  <si>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</si>
  <si>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</si>
  <si>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</si>
  <si>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</si>
  <si>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</si>
  <si>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</si>
  <si>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</si>
  <si>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</si>
  <si>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</si>
  <si>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</si>
  <si>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</si>
  <si>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</si>
  <si>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</si>
  <si>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</si>
  <si>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</si>
  <si>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</si>
  <si>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</si>
  <si>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</si>
  <si>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</si>
  <si>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</si>
  <si>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</si>
  <si>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</si>
  <si>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</si>
  <si>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</si>
  <si>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</si>
  <si>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</si>
  <si>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</si>
  <si>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</si>
  <si>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</si>
  <si>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</si>
  <si>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</si>
  <si>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</si>
  <si>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</si>
  <si>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</si>
  <si>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</si>
  <si>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</si>
  <si>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</si>
  <si>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</si>
  <si>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</si>
  <si>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</si>
  <si>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</si>
  <si>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</si>
  <si>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</si>
  <si>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</si>
  <si>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</si>
  <si>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</si>
  <si>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</si>
  <si>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</si>
  <si>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</si>
  <si>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</si>
  <si>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</si>
  <si>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</si>
  <si>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</si>
  <si>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</si>
  <si>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</si>
  <si>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</si>
  <si>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</si>
  <si>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</si>
  <si>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</si>
  <si>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</si>
  <si>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</si>
  <si>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</si>
  <si>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</si>
  <si>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</si>
  <si>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</si>
  <si>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</si>
  <si>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</si>
  <si>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</si>
  <si>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</si>
  <si>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</si>
  <si>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</si>
  <si>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</si>
  <si>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</si>
  <si>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</si>
  <si>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</si>
  <si>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</si>
  <si>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</si>
  <si>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</si>
  <si>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</si>
  <si>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</si>
  <si>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</si>
  <si>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</si>
  <si>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</si>
  <si>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</si>
  <si>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</si>
  <si>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</si>
  <si>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</si>
  <si>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</si>
  <si>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</si>
  <si>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</si>
  <si>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</si>
  <si>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</si>
  <si>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</si>
  <si>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</si>
  <si>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</si>
  <si>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</si>
  <si>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</si>
  <si>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</si>
  <si>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</si>
  <si>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</si>
  <si>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</si>
  <si>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</si>
  <si>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</si>
  <si>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</si>
  <si>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</si>
  <si>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</si>
  <si>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</si>
  <si>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</si>
  <si>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</si>
  <si>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</si>
  <si>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</si>
  <si>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</si>
  <si>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</si>
  <si>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</si>
  <si>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</si>
  <si>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</si>
  <si>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</si>
  <si>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</si>
  <si>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</si>
  <si>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</si>
  <si>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</si>
  <si>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</si>
  <si>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</si>
  <si>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</si>
  <si>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</si>
  <si>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</si>
  <si>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</si>
  <si>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</si>
  <si>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</si>
  <si>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</si>
  <si>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</si>
  <si>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</si>
  <si>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</si>
  <si>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</si>
  <si>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</si>
  <si>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</si>
  <si>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</si>
  <si>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</si>
  <si>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</si>
  <si>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</si>
  <si>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</si>
  <si>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</si>
  <si>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</si>
  <si>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</si>
  <si>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</si>
  <si>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</si>
  <si>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</si>
  <si>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</si>
  <si>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</si>
  <si>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</si>
  <si>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</si>
  <si>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</si>
  <si>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</si>
  <si>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</si>
  <si>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</si>
  <si>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</si>
  <si>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</si>
  <si>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</si>
  <si>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</si>
  <si>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</si>
  <si>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</si>
  <si>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</si>
  <si>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</si>
  <si>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</si>
  <si>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</si>
  <si>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</si>
  <si>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</si>
  <si>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</si>
  <si>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</si>
  <si>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</si>
  <si>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</si>
  <si>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</si>
  <si>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</si>
  <si>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</si>
  <si>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</si>
  <si>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</si>
  <si>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</si>
  <si>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</si>
  <si>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</si>
  <si>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</si>
  <si>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</si>
  <si>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</si>
  <si>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</si>
  <si>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</si>
  <si>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</si>
  <si>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</si>
  <si>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</si>
  <si>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</si>
  <si>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</si>
  <si>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</si>
  <si>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</si>
  <si>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</si>
  <si>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</si>
  <si>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</si>
  <si>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</si>
  <si>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</si>
  <si>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</si>
  <si>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</si>
  <si>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</si>
  <si>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</si>
  <si>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</si>
  <si>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</si>
  <si>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</si>
  <si>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</si>
  <si>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</si>
  <si>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</si>
  <si>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</si>
  <si>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</si>
  <si>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</si>
  <si>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</si>
  <si>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</si>
  <si>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</si>
  <si>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</si>
  <si>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</si>
  <si>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</si>
  <si>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</si>
  <si>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</si>
  <si>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</si>
  <si>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</si>
  <si>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</si>
  <si>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</si>
  <si>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</si>
  <si>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</si>
  <si>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</si>
  <si>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</si>
  <si>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</si>
  <si>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</si>
  <si>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</si>
  <si>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</si>
  <si>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</si>
  <si>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</si>
  <si>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</si>
  <si>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</si>
  <si>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</si>
  <si>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</si>
  <si>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</si>
  <si>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</si>
  <si>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</si>
  <si>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</si>
  <si>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</si>
  <si>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</si>
  <si>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</si>
  <si>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</si>
  <si>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</si>
  <si>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</si>
  <si>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</si>
  <si>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</si>
  <si>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</si>
  <si>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</si>
  <si>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</si>
  <si>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</si>
  <si>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</si>
  <si>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</si>
  <si>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</si>
  <si>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</si>
  <si>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</si>
  <si>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</si>
  <si>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</si>
  <si>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</si>
  <si>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</si>
  <si>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</si>
  <si>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</si>
  <si>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</si>
  <si>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</si>
  <si>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</si>
  <si>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</si>
  <si>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</si>
  <si>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</si>
  <si>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</si>
  <si>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</si>
  <si>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</si>
  <si>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</si>
  <si>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</si>
  <si>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</si>
  <si>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</si>
  <si>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</si>
  <si>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</si>
  <si>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</si>
  <si>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</si>
  <si>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</si>
  <si>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</si>
  <si>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</si>
  <si>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</si>
  <si>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</si>
  <si>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</si>
  <si>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</si>
  <si>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</si>
  <si>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</si>
  <si>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</si>
  <si>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</si>
  <si>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</si>
  <si>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</si>
  <si>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</si>
  <si>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</si>
  <si>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</si>
  <si>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</si>
  <si>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</si>
  <si>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</si>
  <si>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</si>
  <si>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</si>
  <si>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</si>
  <si>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</si>
  <si>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</si>
  <si>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</si>
  <si>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</si>
  <si>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</si>
  <si>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</si>
  <si>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</si>
  <si>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</si>
  <si>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</si>
  <si>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</si>
  <si>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</si>
  <si>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</si>
  <si>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</si>
  <si>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</si>
  <si>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</si>
  <si>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</si>
  <si>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</si>
  <si>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</si>
  <si>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</si>
  <si>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</si>
  <si>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</si>
  <si>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</si>
  <si>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</si>
  <si>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</si>
  <si>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</si>
  <si>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</si>
  <si>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</si>
  <si>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</si>
  <si>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</si>
  <si>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</si>
  <si>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</si>
  <si>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</si>
  <si>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</si>
  <si>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</si>
  <si>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</si>
  <si>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</si>
  <si>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</si>
  <si>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</si>
  <si>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</si>
  <si>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</si>
  <si>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</si>
  <si>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</si>
  <si>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</si>
  <si>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</si>
  <si>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</si>
  <si>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</si>
  <si>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</si>
  <si>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</si>
  <si>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</si>
  <si>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</si>
  <si>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</si>
  <si>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</si>
  <si>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</si>
  <si>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</si>
  <si>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</si>
  <si>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</si>
  <si>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</si>
  <si>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</si>
  <si>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</si>
  <si>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</si>
  <si>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</si>
  <si>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</si>
  <si>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</si>
  <si>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</si>
  <si>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</si>
  <si>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</si>
  <si>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</si>
  <si>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</si>
  <si>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</si>
  <si>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</si>
  <si>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</si>
  <si>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</si>
  <si>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</si>
  <si>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</si>
  <si>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</si>
  <si>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</si>
  <si>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</si>
  <si>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</si>
  <si>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</si>
  <si>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</si>
  <si>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</si>
  <si>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</si>
  <si>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</si>
  <si>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</si>
  <si>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</si>
  <si>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</si>
  <si>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</si>
  <si>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</si>
  <si>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</si>
  <si>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</si>
  <si>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</si>
  <si>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</si>
  <si>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</si>
  <si>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</si>
  <si>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</si>
  <si>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</si>
  <si>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</si>
  <si>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</si>
  <si>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</si>
  <si>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</si>
  <si>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</si>
  <si>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</si>
  <si>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</si>
  <si>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</si>
  <si>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</si>
  <si>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</si>
  <si>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</si>
  <si>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</si>
  <si>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</si>
  <si>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</si>
  <si>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</si>
  <si>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</si>
  <si>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</si>
  <si>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</si>
  <si>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</si>
  <si>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</si>
  <si>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</si>
  <si>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</si>
  <si>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</si>
  <si>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</si>
  <si>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</si>
  <si>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</si>
  <si>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</si>
  <si>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</si>
  <si>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</si>
  <si>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</si>
  <si>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</si>
  <si>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</si>
  <si>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</si>
  <si>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</si>
  <si>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</si>
  <si>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</si>
  <si>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</si>
  <si>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</si>
  <si>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</si>
  <si>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</si>
  <si>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</si>
  <si>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</si>
  <si>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</si>
  <si>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</si>
  <si>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</si>
  <si>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</si>
  <si>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</si>
  <si>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</si>
  <si>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</si>
  <si>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</si>
  <si>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</si>
  <si>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</si>
  <si>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</si>
  <si>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</si>
  <si>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</si>
  <si>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</si>
  <si>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</si>
  <si>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</si>
  <si>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</si>
  <si>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</si>
  <si>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</si>
  <si>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</si>
  <si>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</si>
  <si>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</si>
  <si>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</si>
  <si>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</si>
  <si>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</si>
  <si>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</si>
  <si>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</si>
  <si>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</si>
  <si>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</si>
  <si>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</si>
  <si>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</si>
  <si>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</si>
  <si>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</si>
  <si>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</si>
  <si>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</si>
  <si>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</si>
  <si>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</si>
  <si>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</si>
  <si>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</si>
  <si>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</si>
  <si>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</si>
  <si>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</si>
  <si>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</si>
  <si>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</si>
  <si>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</si>
  <si>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</si>
  <si>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</si>
  <si>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</si>
  <si>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</si>
  <si>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</si>
  <si>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</si>
  <si>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</si>
  <si>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</si>
  <si>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</si>
  <si>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</si>
  <si>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</si>
  <si>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</si>
  <si>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</si>
  <si>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</si>
  <si>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</si>
  <si>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</si>
  <si>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</si>
  <si>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</si>
  <si>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</si>
  <si>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</si>
  <si>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</si>
  <si>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</si>
  <si>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</si>
  <si>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</si>
  <si>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</si>
  <si>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</si>
  <si>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</si>
  <si>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</si>
  <si>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</si>
  <si>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</si>
  <si>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</si>
  <si>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</si>
  <si>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</si>
  <si>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</si>
  <si>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</si>
  <si>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</si>
  <si>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</si>
  <si>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</si>
  <si>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</si>
  <si>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</si>
  <si>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</si>
  <si>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</si>
  <si>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</si>
  <si>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</si>
  <si>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</si>
  <si>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</si>
  <si>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</si>
  <si>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</si>
  <si>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</si>
  <si>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</si>
  <si>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</si>
  <si>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</si>
  <si>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</si>
  <si>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</si>
  <si>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</si>
  <si>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</si>
  <si>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</si>
  <si>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</si>
  <si>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</si>
  <si>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</si>
  <si>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</si>
  <si>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</si>
  <si>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</si>
  <si>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</si>
  <si>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</si>
  <si>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</si>
  <si>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</si>
  <si>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</si>
  <si>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</si>
  <si>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</si>
  <si>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</si>
  <si>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</si>
  <si>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</si>
  <si>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</si>
  <si>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</si>
  <si>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</si>
  <si>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</si>
  <si>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</si>
  <si>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</si>
  <si>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</si>
  <si>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</si>
  <si>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</si>
  <si>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</si>
  <si>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</si>
  <si>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</si>
  <si>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</si>
  <si>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</si>
  <si>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</si>
  <si>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</si>
  <si>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</si>
  <si>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</si>
  <si>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</si>
  <si>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</si>
  <si>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</si>
  <si>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</si>
  <si>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</si>
  <si>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</si>
  <si>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</si>
  <si>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</si>
  <si>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</si>
  <si>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</si>
  <si>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</si>
  <si>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</si>
  <si>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</si>
  <si>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</si>
  <si>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</si>
  <si>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</si>
  <si>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</si>
  <si>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</si>
  <si>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</si>
  <si>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</si>
  <si>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</si>
  <si>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</si>
  <si>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</si>
  <si>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</si>
  <si>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</si>
  <si>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</si>
  <si>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</si>
  <si>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</si>
  <si>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</si>
  <si>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</si>
  <si>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</si>
  <si>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</si>
  <si>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</si>
  <si>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</si>
  <si>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</si>
  <si>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</si>
  <si>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</si>
  <si>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</si>
  <si>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</si>
  <si>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</si>
  <si>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</si>
  <si>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</si>
  <si>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</si>
  <si>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</si>
  <si>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</si>
  <si>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</si>
  <si>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</si>
  <si>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</si>
  <si>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</si>
  <si>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</si>
  <si>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</si>
  <si>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</si>
  <si>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</si>
  <si>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</si>
  <si>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</si>
  <si>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</si>
  <si>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</si>
  <si>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</si>
  <si>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</si>
  <si>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</si>
  <si>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</si>
  <si>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</si>
  <si>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</si>
  <si>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</si>
  <si>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</si>
  <si>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</si>
  <si>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</si>
  <si>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</si>
  <si>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</si>
  <si>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</si>
  <si>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</si>
  <si>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</si>
  <si>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</si>
  <si>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</si>
  <si>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</si>
  <si>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</si>
  <si>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</si>
  <si>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</si>
  <si>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</si>
  <si>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</si>
  <si>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</si>
  <si>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</si>
  <si>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</si>
  <si>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</si>
  <si>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</si>
  <si>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</si>
  <si>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</si>
  <si>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</si>
  <si>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</si>
  <si>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</si>
  <si>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</si>
  <si>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</si>
  <si>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</si>
  <si>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</si>
  <si>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</si>
  <si>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</si>
  <si>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</si>
  <si>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</si>
  <si>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</si>
  <si>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</si>
  <si>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</si>
  <si>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</si>
  <si>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</si>
  <si>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</si>
  <si>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</si>
  <si>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</si>
  <si>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</si>
  <si>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</si>
  <si>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</si>
  <si>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</si>
  <si>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</si>
  <si>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</si>
  <si>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</si>
  <si>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</si>
  <si>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</si>
  <si>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</si>
  <si>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</si>
  <si>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</si>
  <si>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</si>
  <si>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</si>
  <si>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</si>
  <si>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</si>
  <si>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</si>
  <si>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</si>
  <si>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</si>
  <si>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</si>
  <si>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</si>
  <si>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</si>
  <si>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</si>
  <si>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</si>
  <si>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</si>
  <si>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</si>
  <si>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</si>
  <si>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</si>
  <si>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</si>
  <si>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</si>
  <si>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</si>
  <si>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</si>
  <si>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</si>
  <si>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</si>
  <si>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</si>
  <si>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</si>
  <si>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</si>
  <si>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</si>
  <si>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</si>
  <si>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</si>
  <si>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</si>
  <si>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</si>
  <si>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</si>
  <si>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</si>
  <si>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</si>
  <si>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</si>
  <si>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</si>
  <si>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</si>
  <si>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</si>
  <si>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</si>
  <si>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</si>
  <si>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</si>
  <si>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</si>
  <si>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</si>
  <si>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</si>
  <si>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</si>
  <si>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</si>
  <si>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</si>
  <si>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</si>
  <si>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</si>
  <si>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</si>
  <si>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</si>
  <si>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</si>
  <si>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</si>
  <si>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</si>
  <si>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</si>
  <si>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</si>
  <si>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</si>
  <si>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</si>
  <si>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</si>
  <si>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</si>
  <si>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</si>
  <si>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</si>
  <si>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</si>
  <si>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</si>
  <si>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</si>
  <si>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</si>
  <si>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</si>
  <si>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</si>
  <si>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</si>
  <si>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</si>
  <si>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</si>
  <si>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</si>
  <si>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</si>
  <si>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</si>
  <si>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</si>
  <si>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</si>
  <si>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</si>
  <si>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</si>
  <si>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</si>
  <si>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</si>
  <si>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</si>
  <si>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</si>
  <si>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</si>
  <si>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</si>
  <si>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</si>
  <si>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</si>
  <si>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</si>
  <si>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</si>
  <si>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</si>
  <si>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</si>
  <si>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</si>
  <si>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</si>
  <si>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</si>
  <si>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</si>
  <si>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</si>
  <si>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</si>
  <si>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</si>
  <si>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</si>
  <si>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</si>
  <si>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</si>
  <si>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</si>
  <si>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</si>
  <si>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</si>
  <si>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</si>
  <si>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</si>
  <si>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</si>
  <si>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</si>
  <si>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</si>
  <si>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</si>
  <si>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</si>
  <si>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</si>
  <si>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</si>
  <si>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</si>
  <si>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</si>
  <si>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</si>
  <si>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</si>
  <si>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</si>
  <si>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</si>
  <si>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</si>
  <si>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</si>
  <si>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</si>
  <si>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</si>
  <si>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</si>
  <si>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</si>
  <si>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</si>
  <si>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</si>
  <si>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</si>
  <si>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</si>
  <si>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</si>
  <si>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</si>
  <si>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</si>
  <si>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</si>
  <si>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</si>
  <si>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</si>
  <si>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</si>
  <si>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</si>
  <si>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</si>
  <si>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</si>
  <si>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</si>
  <si>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</si>
  <si>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</si>
  <si>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</si>
  <si>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</si>
  <si>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</si>
  <si>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</si>
  <si>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</si>
  <si>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</si>
  <si>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</si>
  <si>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</si>
  <si>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</si>
  <si>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</si>
  <si>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</si>
  <si>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</si>
  <si>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</si>
  <si>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</si>
  <si>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</si>
  <si>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</si>
  <si>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</si>
  <si>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</si>
  <si>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</si>
  <si>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</si>
  <si>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</si>
  <si>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</si>
  <si>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</si>
  <si>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</si>
  <si>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</si>
  <si>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</si>
  <si>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</si>
  <si>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</si>
  <si>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</si>
  <si>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</si>
  <si>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</si>
  <si>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</si>
  <si>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</si>
  <si>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</si>
  <si>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</si>
  <si>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</si>
  <si>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</si>
  <si>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</si>
  <si>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</si>
  <si>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</si>
  <si>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</si>
  <si>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</si>
  <si>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</si>
  <si>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</si>
  <si>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</si>
  <si>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</si>
  <si>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</si>
  <si>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</si>
  <si>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</si>
  <si>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</si>
  <si>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</si>
  <si>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</si>
  <si>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</si>
  <si>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</si>
  <si>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</si>
  <si>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</si>
  <si>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</si>
  <si>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</si>
  <si>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</si>
  <si>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</si>
  <si>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</si>
  <si>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</si>
  <si>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</si>
  <si>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</si>
  <si>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</si>
  <si>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</si>
  <si>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</si>
  <si>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</si>
  <si>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</si>
  <si>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</si>
  <si>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</si>
  <si>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</si>
  <si>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</si>
  <si>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</si>
  <si>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</si>
  <si>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</si>
  <si>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</si>
  <si>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</si>
  <si>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</si>
  <si>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</si>
  <si>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</si>
  <si>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</si>
  <si>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</si>
  <si>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</si>
  <si>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</si>
  <si>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</si>
  <si>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</si>
  <si>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</si>
  <si>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</si>
  <si>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</si>
  <si>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</si>
  <si>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</si>
  <si>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</si>
  <si>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</si>
  <si>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</si>
  <si>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</si>
  <si>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</si>
  <si>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</si>
  <si>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</si>
  <si>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</si>
  <si>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</si>
  <si>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</si>
  <si>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</si>
  <si>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</si>
  <si>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</si>
  <si>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</si>
  <si>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</si>
  <si>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</si>
  <si>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</si>
  <si>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</si>
  <si>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</si>
  <si>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</si>
  <si>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</si>
  <si>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</si>
  <si>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</si>
  <si>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</si>
  <si>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</si>
  <si>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</si>
  <si>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</si>
  <si>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</si>
  <si>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</si>
  <si>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</si>
  <si>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</si>
  <si>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</si>
  <si>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</si>
  <si>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</si>
  <si>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</si>
  <si>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</si>
  <si>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</si>
  <si>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</si>
  <si>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</si>
  <si>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</si>
  <si>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</si>
  <si>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</si>
  <si>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</si>
  <si>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</si>
  <si>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</si>
  <si>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</si>
  <si>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</si>
  <si>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</si>
  <si>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</si>
  <si>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</si>
  <si>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</si>
  <si>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</si>
  <si>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</si>
  <si>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</si>
  <si>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</si>
  <si>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</si>
  <si>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</si>
  <si>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</si>
  <si>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</si>
  <si>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</si>
  <si>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 xml:space="preserve">18L   </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</si>
  <si>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</si>
  <si>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</si>
  <si>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</si>
  <si>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</si>
  <si>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</si>
  <si>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</si>
  <si>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</si>
  <si>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</si>
  <si>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</si>
  <si>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</si>
  <si>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</si>
  <si>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</si>
  <si>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</si>
  <si>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</si>
  <si>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</si>
  <si>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</si>
  <si>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</si>
  <si>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</si>
  <si>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</si>
  <si>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</si>
  <si>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</si>
  <si>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</si>
  <si>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</si>
  <si>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</si>
  <si>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</si>
  <si>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</si>
  <si>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</si>
  <si>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</si>
  <si>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</si>
  <si>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</si>
  <si>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</si>
  <si>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</si>
  <si>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</si>
  <si>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</si>
  <si>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</si>
  <si>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</si>
  <si>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</si>
  <si>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</si>
  <si>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</si>
  <si>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</si>
  <si>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</si>
  <si>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</si>
  <si>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</si>
  <si>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</si>
  <si>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</si>
  <si>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</si>
  <si>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</si>
  <si>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</si>
  <si>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</si>
  <si>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</si>
  <si>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</si>
  <si>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</si>
  <si>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</si>
  <si>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</si>
  <si>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</si>
  <si>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</si>
  <si>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</si>
  <si>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</si>
  <si>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</si>
  <si>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</si>
  <si>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</si>
  <si>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</si>
  <si>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</si>
  <si>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</si>
  <si>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</si>
  <si>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</si>
  <si>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</si>
  <si>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</si>
  <si>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</si>
  <si>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</si>
  <si>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</si>
  <si>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</si>
  <si>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</si>
  <si>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</si>
  <si>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</si>
  <si>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</si>
  <si>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</si>
  <si>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</si>
  <si>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</si>
  <si>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</si>
  <si>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</si>
  <si>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</si>
  <si>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</si>
  <si>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</si>
  <si>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</si>
  <si>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</si>
  <si>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</si>
  <si>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</si>
  <si>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</si>
  <si>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</si>
  <si>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</si>
  <si>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</si>
  <si>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</si>
  <si>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</si>
  <si>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</si>
  <si>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</si>
  <si>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</si>
  <si>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</si>
  <si>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</si>
  <si>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</si>
  <si>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</si>
  <si>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</si>
  <si>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</si>
  <si>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</si>
  <si>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</si>
  <si>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</si>
  <si>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</si>
  <si>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</si>
  <si>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</si>
  <si>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</si>
  <si>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</si>
  <si>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</si>
  <si>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</si>
  <si>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</si>
  <si>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</si>
  <si>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</si>
  <si>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</si>
  <si>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</si>
  <si>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</si>
  <si>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</si>
  <si>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</si>
  <si>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</si>
  <si>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</si>
  <si>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</si>
  <si>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</si>
  <si>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</si>
  <si>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</si>
  <si>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</si>
  <si>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</si>
  <si>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</si>
  <si>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</si>
  <si>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</si>
  <si>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</si>
  <si>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</si>
  <si>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</si>
  <si>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</si>
  <si>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</si>
  <si>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</si>
  <si>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</si>
  <si>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</si>
  <si>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</si>
  <si>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</si>
  <si>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</si>
  <si>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</si>
  <si>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</si>
  <si>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</si>
  <si>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</si>
  <si>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</si>
  <si>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</si>
  <si>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</si>
  <si>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</si>
  <si>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</si>
  <si>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</si>
  <si>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</si>
  <si>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</si>
  <si>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</si>
  <si>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</si>
  <si>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</si>
  <si>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</si>
  <si>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</si>
  <si>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</si>
  <si>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</si>
  <si>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</si>
  <si>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</si>
  <si>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</si>
  <si>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</si>
  <si>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</si>
  <si>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</si>
  <si>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</si>
  <si>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</si>
  <si>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</si>
  <si>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</si>
  <si>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</si>
  <si>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</si>
  <si>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</si>
  <si>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</si>
  <si>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</si>
  <si>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</si>
  <si>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</si>
  <si>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</si>
  <si>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</si>
  <si>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</si>
  <si>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</si>
  <si>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</si>
  <si>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</si>
  <si>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</si>
  <si>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</si>
  <si>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</si>
  <si>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</si>
  <si>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</si>
  <si>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</si>
  <si>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</si>
  <si>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</si>
  <si>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</si>
  <si>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</si>
  <si>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</si>
  <si>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</si>
  <si>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</si>
  <si>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</si>
  <si>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</si>
  <si>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</si>
  <si>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</si>
  <si>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</si>
  <si>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</si>
  <si>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</si>
  <si>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</si>
  <si>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</si>
  <si>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</si>
  <si>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</si>
  <si>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</si>
  <si>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</si>
  <si>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</si>
  <si>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</si>
  <si>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</si>
  <si>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</si>
  <si>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</si>
  <si>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</si>
  <si>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</si>
  <si>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</si>
  <si>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</si>
  <si>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</si>
  <si>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</si>
  <si>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</si>
  <si>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</si>
  <si>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</si>
  <si>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</si>
  <si>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</si>
  <si>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</si>
  <si>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</si>
  <si>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</si>
  <si>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</si>
  <si>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</si>
  <si>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</si>
  <si>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</si>
  <si>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</si>
  <si>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</si>
  <si>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</si>
  <si>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</si>
  <si>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</si>
  <si>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</si>
  <si>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</si>
  <si>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</si>
  <si>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</si>
  <si>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</si>
  <si>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</si>
  <si>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</si>
  <si>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</si>
  <si>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</si>
  <si>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</si>
  <si>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</si>
  <si>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</si>
  <si>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</si>
  <si>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</si>
  <si>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</si>
  <si>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</si>
  <si>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</si>
  <si>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</si>
  <si>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</si>
  <si>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</si>
  <si>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</si>
  <si>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</si>
  <si>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</si>
  <si>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</si>
  <si>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</si>
  <si>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</si>
  <si>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</si>
  <si>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</si>
  <si>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</si>
  <si>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</si>
  <si>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</si>
  <si>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</si>
  <si>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</si>
  <si>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</si>
  <si>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</si>
  <si>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</si>
  <si>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</si>
  <si>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</si>
  <si>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</si>
  <si>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</si>
  <si>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</si>
  <si>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</si>
  <si>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</si>
  <si>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</si>
  <si>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</si>
  <si>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</si>
  <si>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</si>
  <si>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</si>
  <si>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</si>
  <si>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</si>
  <si>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</si>
  <si>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</si>
  <si>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</si>
  <si>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</si>
  <si>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</si>
  <si>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</si>
  <si>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</si>
  <si>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</si>
  <si>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</si>
  <si>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</si>
  <si>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</si>
  <si>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</si>
  <si>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</si>
  <si>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</si>
  <si>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</si>
  <si>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</si>
  <si>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</si>
  <si>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</si>
  <si>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</si>
  <si>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</si>
  <si>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</si>
  <si>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</si>
  <si>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</si>
  <si>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</si>
  <si>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</si>
  <si>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</si>
  <si>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</si>
  <si>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</si>
  <si>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</si>
  <si>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</si>
  <si>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</si>
  <si>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</si>
  <si>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</si>
  <si>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</si>
  <si>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</si>
  <si>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</si>
  <si>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</si>
  <si>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</si>
  <si>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</si>
  <si>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</si>
  <si>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</si>
  <si>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</si>
  <si>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</si>
  <si>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</si>
  <si>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</si>
  <si>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</si>
  <si>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</si>
  <si>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</si>
  <si>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</si>
  <si>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</si>
  <si>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</si>
  <si>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</si>
  <si>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</si>
  <si>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</si>
  <si>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</si>
  <si>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</si>
  <si>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</si>
  <si>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</si>
  <si>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</si>
  <si>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</si>
  <si>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</si>
  <si>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</si>
  <si>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</si>
  <si>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</si>
  <si>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</si>
  <si>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</si>
  <si>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</si>
  <si>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</si>
  <si>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</si>
  <si>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</si>
  <si>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</si>
  <si>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</si>
  <si>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</si>
  <si>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</si>
  <si>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</si>
  <si>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</si>
  <si>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</si>
  <si>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</si>
  <si>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</si>
  <si>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</si>
  <si>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</si>
  <si>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</si>
  <si>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</si>
  <si>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</si>
  <si>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</si>
  <si>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</si>
  <si>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</si>
  <si>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</si>
  <si>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</si>
  <si>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</si>
  <si>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</si>
  <si>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</si>
  <si>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</si>
  <si>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</si>
  <si>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</si>
  <si>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</si>
  <si>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</si>
  <si>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</si>
  <si>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</si>
  <si>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</si>
  <si>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</si>
  <si>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</si>
  <si>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</si>
  <si>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</si>
  <si>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</si>
  <si>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</si>
  <si>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</si>
  <si>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</si>
  <si>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</si>
  <si>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</si>
  <si>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</si>
  <si>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</si>
  <si>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</si>
  <si>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</si>
  <si>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</si>
  <si>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</si>
  <si>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</si>
  <si>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</si>
  <si>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</si>
  <si>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</si>
  <si>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</si>
  <si>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</si>
  <si>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</si>
  <si>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</si>
  <si>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</si>
  <si>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</si>
  <si>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</si>
  <si>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</si>
  <si>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</si>
  <si>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</si>
  <si>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</si>
  <si>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</si>
  <si>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</si>
  <si>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</si>
  <si>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</si>
  <si>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</si>
  <si>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</si>
  <si>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</si>
  <si>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</si>
  <si>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</si>
  <si>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</si>
  <si>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</si>
  <si>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</si>
  <si>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</si>
  <si>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</si>
  <si>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</si>
  <si>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</si>
  <si>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</si>
  <si>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</si>
  <si>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</si>
  <si>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</si>
  <si>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</si>
  <si>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</si>
  <si>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</si>
  <si>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</si>
  <si>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</si>
  <si>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</si>
  <si>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</si>
  <si>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</si>
  <si>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</si>
  <si>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</si>
  <si>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</si>
  <si>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</si>
  <si>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</si>
  <si>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</si>
  <si>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</si>
  <si>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</si>
  <si>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</si>
  <si>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</si>
  <si>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</si>
  <si>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</si>
  <si>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</si>
  <si>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</si>
  <si>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</si>
  <si>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</si>
  <si>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</si>
  <si>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</si>
  <si>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</si>
  <si>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</si>
  <si>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</si>
  <si>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</si>
  <si>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</si>
  <si>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</si>
  <si>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</si>
  <si>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</si>
  <si>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</si>
  <si>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</si>
  <si>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</si>
  <si>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</si>
  <si>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</si>
  <si>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</si>
  <si>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</si>
  <si>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</si>
  <si>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</si>
  <si>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</si>
  <si>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</si>
  <si>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</si>
  <si>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</si>
  <si>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</si>
  <si>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</si>
  <si>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</si>
  <si>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</si>
  <si>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</si>
  <si>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</si>
  <si>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</si>
  <si>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</si>
  <si>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</si>
  <si>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</si>
  <si>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</si>
  <si>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</si>
  <si>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</si>
  <si>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</si>
  <si>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</si>
  <si>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</si>
  <si>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</si>
  <si>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</si>
  <si>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</si>
  <si>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</si>
  <si>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</si>
  <si>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</si>
  <si>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</si>
  <si>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</si>
  <si>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</si>
  <si>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</si>
  <si>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</si>
  <si>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</si>
  <si>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</si>
  <si>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</si>
  <si>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</si>
  <si>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</si>
  <si>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</si>
  <si>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</si>
  <si>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</si>
  <si>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</si>
  <si>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</si>
  <si>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</si>
  <si>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</si>
  <si>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</si>
  <si>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</si>
  <si>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</si>
  <si>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</si>
  <si>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</si>
  <si>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</si>
  <si>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</si>
  <si>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</si>
  <si>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</si>
  <si>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</si>
  <si>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</si>
  <si>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</si>
  <si>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</si>
  <si>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</si>
  <si>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</si>
  <si>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</si>
  <si>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</si>
  <si>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</si>
  <si>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</si>
  <si>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</si>
  <si>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</si>
  <si>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</si>
  <si>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</si>
  <si>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</si>
  <si>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</si>
  <si>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</si>
  <si>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</si>
  <si>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</si>
  <si>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</si>
  <si>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</si>
  <si>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</si>
  <si>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</si>
  <si>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</si>
  <si>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</si>
  <si>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</si>
  <si>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</si>
  <si>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</si>
  <si>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</si>
  <si>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</si>
  <si>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</si>
  <si>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</si>
  <si>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</si>
  <si>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</si>
  <si>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</si>
  <si>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</si>
  <si>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</si>
  <si>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</si>
  <si>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</si>
  <si>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</si>
  <si>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</si>
  <si>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</si>
  <si>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</si>
  <si>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</si>
  <si>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</si>
  <si>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</si>
  <si>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</si>
  <si>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</si>
  <si>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</si>
  <si>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</si>
  <si>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</si>
  <si>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</si>
  <si>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</si>
  <si>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</si>
  <si>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</si>
  <si>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</si>
  <si>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</si>
  <si>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</si>
  <si>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</si>
  <si>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</si>
  <si>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</si>
  <si>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</si>
  <si>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</si>
  <si>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</si>
  <si>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</si>
  <si>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</si>
  <si>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</si>
  <si>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</si>
  <si>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</si>
  <si>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</si>
  <si>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</si>
  <si>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</si>
  <si>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</si>
  <si>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</si>
  <si>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</si>
  <si>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</si>
  <si>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</si>
  <si>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</si>
  <si>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</si>
  <si>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</si>
  <si>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</si>
  <si>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</si>
  <si>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</si>
  <si>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</si>
  <si>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</si>
  <si>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</si>
  <si>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</si>
  <si>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</si>
  <si>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</si>
  <si>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</si>
  <si>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</si>
  <si>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</si>
  <si>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</si>
  <si>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</si>
  <si>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</si>
  <si>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</si>
  <si>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</si>
  <si>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</si>
  <si>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</si>
  <si>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</si>
  <si>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</si>
  <si>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</si>
  <si>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</si>
  <si>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</si>
  <si>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</si>
  <si>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</si>
  <si>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</si>
  <si>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</si>
  <si>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</si>
  <si>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</si>
  <si>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</si>
  <si>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</si>
  <si>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</si>
  <si>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</si>
  <si>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</si>
  <si>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</si>
  <si>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</si>
  <si>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</si>
  <si>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</si>
  <si>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</si>
  <si>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</si>
  <si>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</si>
  <si>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</si>
  <si>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</si>
  <si>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</si>
  <si>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</si>
  <si>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</si>
  <si>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</si>
  <si>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</si>
  <si>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</si>
  <si>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</si>
  <si>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</si>
  <si>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</si>
  <si>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</si>
  <si>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</si>
  <si>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</si>
  <si>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</si>
  <si>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</si>
  <si>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</si>
  <si>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</si>
  <si>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</si>
  <si>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</si>
  <si>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</si>
  <si>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</si>
  <si>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</si>
  <si>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</si>
  <si>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</si>
  <si>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</si>
  <si>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</si>
  <si>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</si>
  <si>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</si>
  <si>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</si>
  <si>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</si>
  <si>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</si>
  <si>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</si>
  <si>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</si>
  <si>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</si>
  <si>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</si>
  <si>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</si>
  <si>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</si>
  <si>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</si>
  <si>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</si>
  <si>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</si>
  <si>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</si>
  <si>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</si>
  <si>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</si>
  <si>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</si>
  <si>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</si>
  <si>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</si>
  <si>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</si>
  <si>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</si>
  <si>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</si>
  <si>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</si>
  <si>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</si>
  <si>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</si>
  <si>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</si>
  <si>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</si>
  <si>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</si>
  <si>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</si>
  <si>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</si>
  <si>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</si>
  <si>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</si>
  <si>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</si>
  <si>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</si>
  <si>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</si>
  <si>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</si>
  <si>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</si>
  <si>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</si>
  <si>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</si>
  <si>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</si>
  <si>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</si>
  <si>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</si>
  <si>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</si>
  <si>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</si>
  <si>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</si>
  <si>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</si>
  <si>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</si>
  <si>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</si>
  <si>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</si>
  <si>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</si>
  <si>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</si>
  <si>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</si>
  <si>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</si>
  <si>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</si>
  <si>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</si>
  <si>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</si>
  <si>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</si>
  <si>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</si>
  <si>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</si>
  <si>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</si>
  <si>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</si>
  <si>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</si>
  <si>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</si>
  <si>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</si>
  <si>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</si>
  <si>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</si>
  <si>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</si>
  <si>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</si>
  <si>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</si>
  <si>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</si>
  <si>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</si>
  <si>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</si>
  <si>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</si>
  <si>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</si>
  <si>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</si>
  <si>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</si>
  <si>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</si>
  <si>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</si>
  <si>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</si>
  <si>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</si>
  <si>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</si>
  <si>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</si>
  <si>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</si>
  <si>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</si>
  <si>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</si>
  <si>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</si>
  <si>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</si>
  <si>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</si>
  <si>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</si>
  <si>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</si>
  <si>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</si>
  <si>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</si>
  <si>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</si>
  <si>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</si>
  <si>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</si>
  <si>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</si>
  <si>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</si>
  <si>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</si>
  <si>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</si>
  <si>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</si>
  <si>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</si>
  <si>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</si>
  <si>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</si>
  <si>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</si>
  <si>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</si>
  <si>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</si>
  <si>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</si>
  <si>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</si>
  <si>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</si>
  <si>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</si>
  <si>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</si>
  <si>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</si>
  <si>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</si>
  <si>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</si>
  <si>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</si>
  <si>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</si>
  <si>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</si>
  <si>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</si>
  <si>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</si>
  <si>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</si>
  <si>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</si>
  <si>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</si>
  <si>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</si>
  <si>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</si>
  <si>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</si>
  <si>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</si>
  <si>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</si>
  <si>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</si>
  <si>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</si>
  <si>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</si>
  <si>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</si>
  <si>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</si>
  <si>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</si>
  <si>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</si>
  <si>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</si>
  <si>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</si>
  <si>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</si>
  <si>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</si>
  <si>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</si>
  <si>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</si>
  <si>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</si>
  <si>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</si>
  <si>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</si>
  <si>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</si>
  <si>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</si>
  <si>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</si>
  <si>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</si>
  <si>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</si>
  <si>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</si>
  <si>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</si>
  <si>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</si>
  <si>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</si>
  <si>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</si>
  <si>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</si>
  <si>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</si>
  <si>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</si>
  <si>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</si>
  <si>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</si>
  <si>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</si>
  <si>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</si>
  <si>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</si>
  <si>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</si>
  <si>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</si>
  <si>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</si>
  <si>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</si>
  <si>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</si>
  <si>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</si>
  <si>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</si>
  <si>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</si>
  <si>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</si>
  <si>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</si>
  <si>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</si>
  <si>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</si>
  <si>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</si>
  <si>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</si>
  <si>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</si>
  <si>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</si>
  <si>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</si>
  <si>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</si>
  <si>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</si>
  <si>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</si>
  <si>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</si>
  <si>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</si>
  <si>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</si>
  <si>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</si>
  <si>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</si>
  <si>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</si>
  <si>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</si>
  <si>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</si>
  <si>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</si>
  <si>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</si>
  <si>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</si>
  <si>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</si>
  <si>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</si>
  <si>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</si>
  <si>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</si>
  <si>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</si>
  <si>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</si>
  <si>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</si>
  <si>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</si>
  <si>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</si>
  <si>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</si>
  <si>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</si>
  <si>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</si>
  <si>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</si>
  <si>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</si>
  <si>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</si>
  <si>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</si>
  <si>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</si>
  <si>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</si>
  <si>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</si>
  <si>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</si>
  <si>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</si>
  <si>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</si>
  <si>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</si>
  <si>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</si>
  <si>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</si>
  <si>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</si>
  <si>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</si>
  <si>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</si>
  <si>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</si>
  <si>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</si>
  <si>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</si>
  <si>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</si>
  <si>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</si>
  <si>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</si>
  <si>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</si>
  <si>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</si>
  <si>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</si>
  <si>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</si>
  <si>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</si>
  <si>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</si>
  <si>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</si>
  <si>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</si>
  <si>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</si>
  <si>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</si>
  <si>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</si>
  <si>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</si>
  <si>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</si>
  <si>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</si>
  <si>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</si>
  <si>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</si>
  <si>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</si>
  <si>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</si>
  <si>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</si>
  <si>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</si>
  <si>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</si>
  <si>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</si>
  <si>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</si>
  <si>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</si>
  <si>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</si>
  <si>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</si>
  <si>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</si>
  <si>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</si>
  <si>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</si>
  <si>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</si>
  <si>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</si>
  <si>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</si>
  <si>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</si>
  <si>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</si>
  <si>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</si>
  <si>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</si>
  <si>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</si>
  <si>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</si>
  <si>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</si>
  <si>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</si>
  <si>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</si>
  <si>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</si>
  <si>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</si>
  <si>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</si>
  <si>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</si>
  <si>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</si>
  <si>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</si>
  <si>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</si>
  <si>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</si>
  <si>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</si>
  <si>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</si>
  <si>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</si>
  <si>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</si>
  <si>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</si>
  <si>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</si>
  <si>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</si>
  <si>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</si>
  <si>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</si>
  <si>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</si>
  <si>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</si>
  <si>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</si>
  <si>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</si>
  <si>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</si>
  <si>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</si>
  <si>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</si>
  <si>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</si>
  <si>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</si>
  <si>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</si>
  <si>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</si>
  <si>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</si>
  <si>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</si>
  <si>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</si>
  <si>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</si>
  <si>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</si>
  <si>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</si>
  <si>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</si>
  <si>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</si>
  <si>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</si>
  <si>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</si>
  <si>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</si>
  <si>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</si>
  <si>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</si>
  <si>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</si>
  <si>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</si>
  <si>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</si>
  <si>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</si>
  <si>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</si>
  <si>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</si>
  <si>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</si>
  <si>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</si>
  <si>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</si>
  <si>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</si>
  <si>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</si>
  <si>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</si>
  <si>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</si>
  <si>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</si>
  <si>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</si>
  <si>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</si>
  <si>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</si>
  <si>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</si>
  <si>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</si>
  <si>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</si>
  <si>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</si>
  <si>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</si>
  <si>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</si>
  <si>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</si>
  <si>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</si>
  <si>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</si>
  <si>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</si>
  <si>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</si>
  <si>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</si>
  <si>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</si>
  <si>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</si>
  <si>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</si>
  <si>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</si>
  <si>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</si>
  <si>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</si>
  <si>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</si>
  <si>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</si>
  <si>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</si>
  <si>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</si>
  <si>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</si>
  <si>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</si>
  <si>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</si>
  <si>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</si>
  <si>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</si>
  <si>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</si>
  <si>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</si>
  <si>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</si>
  <si>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</si>
  <si>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</si>
  <si>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</si>
  <si>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</si>
  <si>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</si>
  <si>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</si>
  <si>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</si>
  <si>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</si>
  <si>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</si>
  <si>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</si>
  <si>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</si>
  <si>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</si>
  <si>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</si>
  <si>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</si>
  <si>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</si>
  <si>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</si>
  <si>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</si>
  <si>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</si>
  <si>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</si>
  <si>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</si>
  <si>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</si>
  <si>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</si>
  <si>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</si>
  <si>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</si>
  <si>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</si>
  <si>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</si>
  <si>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</si>
  <si>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</si>
  <si>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</si>
  <si>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</si>
  <si>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</si>
  <si>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</si>
  <si>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</si>
  <si>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</si>
  <si>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</si>
  <si>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</si>
  <si>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</si>
  <si>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</si>
  <si>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</si>
  <si>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</si>
  <si>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</si>
  <si>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</si>
  <si>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</si>
  <si>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</si>
  <si>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</si>
  <si>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</si>
  <si>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</si>
  <si>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</si>
  <si>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</si>
  <si>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</si>
  <si>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</si>
  <si>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</si>
  <si>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</si>
  <si>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</si>
  <si>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</si>
  <si>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</si>
  <si>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</si>
  <si>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</si>
  <si>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</si>
  <si>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</si>
  <si>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</si>
  <si>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</si>
  <si>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</si>
  <si>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</si>
  <si>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</si>
  <si>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</si>
  <si>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</si>
  <si>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</si>
  <si>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</si>
  <si>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</si>
  <si>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</si>
  <si>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</si>
  <si>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</si>
  <si>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</si>
  <si>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</si>
  <si>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</si>
  <si>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</si>
  <si>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</si>
  <si>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</si>
  <si>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</si>
  <si>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</si>
  <si>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</si>
  <si>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</si>
  <si>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</si>
  <si>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</si>
  <si>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</si>
  <si>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</si>
  <si>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</si>
  <si>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</si>
  <si>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</si>
  <si>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</si>
  <si>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</si>
  <si>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</si>
  <si>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</si>
  <si>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</si>
  <si>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</si>
  <si>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</si>
  <si>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</si>
  <si>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</si>
  <si>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</si>
  <si>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</si>
  <si>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</si>
  <si>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</si>
  <si>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</si>
  <si>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</si>
  <si>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</si>
  <si>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</si>
  <si>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</si>
  <si>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</si>
  <si>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</si>
  <si>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</si>
  <si>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</si>
  <si>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</si>
  <si>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</si>
  <si>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</si>
  <si>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</si>
  <si>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</si>
  <si>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</si>
  <si>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</si>
  <si>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</si>
  <si>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</si>
  <si>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</si>
  <si>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</si>
  <si>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</si>
  <si>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</si>
  <si>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</si>
  <si>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</si>
  <si>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</si>
  <si>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</si>
  <si>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</si>
  <si>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</si>
  <si>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</si>
  <si>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</si>
  <si>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</si>
  <si>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</si>
  <si>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</si>
  <si>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</si>
  <si>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</si>
  <si>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</si>
  <si>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</si>
  <si>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</si>
  <si>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</si>
  <si>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</si>
  <si>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</si>
  <si>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</si>
  <si>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</si>
  <si>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</si>
  <si>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</si>
  <si>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</si>
  <si>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</si>
  <si>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</si>
  <si>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</si>
  <si>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</si>
  <si>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</si>
  <si>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</si>
  <si>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</si>
  <si>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</si>
  <si>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</si>
  <si>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</si>
  <si>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</si>
  <si>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</si>
  <si>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</si>
  <si>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</si>
  <si>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</si>
  <si>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</si>
  <si>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</si>
  <si>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</si>
  <si>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</si>
  <si>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</si>
  <si>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</si>
  <si>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</si>
  <si>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</si>
  <si>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</si>
  <si>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</si>
  <si>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</si>
  <si>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</si>
  <si>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</si>
  <si>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</si>
  <si>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</si>
  <si>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</si>
  <si>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</si>
  <si>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</si>
  <si>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</si>
  <si>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</si>
  <si>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</si>
  <si>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</si>
  <si>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</si>
  <si>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</si>
  <si>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</si>
  <si>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</si>
  <si>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</si>
  <si>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</si>
  <si>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</si>
  <si>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</si>
  <si>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</si>
  <si>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</si>
  <si>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</si>
  <si>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</si>
  <si>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</si>
  <si>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</si>
  <si>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</si>
  <si>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</si>
  <si>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</si>
  <si>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</si>
  <si>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</si>
  <si>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</si>
  <si>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</si>
  <si>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</si>
  <si>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</si>
  <si>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</si>
  <si>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</si>
  <si>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</si>
  <si>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</si>
  <si>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</si>
  <si>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</si>
  <si>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</si>
  <si>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</si>
  <si>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</si>
  <si>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</si>
  <si>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</si>
  <si>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</si>
  <si>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</si>
  <si>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</si>
  <si>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</si>
  <si>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</si>
  <si>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</si>
  <si>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</si>
  <si>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</si>
  <si>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</si>
  <si>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</si>
  <si>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</si>
  <si>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</si>
  <si>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</si>
  <si>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</si>
  <si>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</si>
  <si>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</si>
  <si>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</si>
  <si>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</si>
  <si>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</si>
  <si>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</si>
  <si>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</si>
  <si>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</si>
  <si>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</si>
  <si>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</si>
  <si>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</si>
  <si>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</si>
  <si>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</si>
  <si>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</si>
  <si>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</si>
  <si>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</si>
  <si>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</si>
  <si>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</si>
  <si>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</si>
  <si>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</si>
  <si>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</si>
  <si>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</si>
  <si>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</si>
  <si>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</si>
  <si>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</si>
  <si>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</si>
  <si>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</si>
  <si>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</si>
  <si>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</si>
  <si>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</si>
  <si>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</si>
  <si>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</si>
  <si>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</si>
  <si>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</si>
  <si>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</si>
  <si>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</si>
  <si>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</si>
  <si>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</si>
  <si>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</si>
  <si>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</si>
  <si>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</si>
  <si>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</si>
  <si>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</si>
  <si>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</si>
  <si>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</si>
  <si>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</si>
  <si>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</si>
  <si>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</si>
  <si>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</si>
  <si>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</si>
  <si>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</si>
  <si>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</si>
  <si>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</si>
  <si>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</si>
  <si>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</si>
  <si>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</si>
  <si>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</si>
  <si>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</si>
  <si>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</si>
  <si>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</si>
  <si>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</si>
  <si>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</si>
  <si>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</si>
  <si>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</si>
  <si>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</si>
  <si>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</si>
  <si>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</si>
  <si>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</si>
  <si>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</si>
  <si>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</si>
  <si>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</si>
  <si>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</si>
  <si>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</si>
  <si>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</si>
  <si>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</si>
  <si>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</si>
  <si>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</si>
  <si>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</si>
  <si>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</si>
  <si>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</si>
  <si>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</si>
  <si>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</si>
  <si>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</si>
  <si>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</si>
  <si>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</si>
  <si>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</si>
  <si>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</si>
  <si>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</si>
  <si>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</si>
  <si>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</si>
  <si>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</si>
  <si>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</si>
  <si>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</si>
  <si>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</si>
  <si>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</si>
  <si>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</si>
  <si>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</si>
  <si>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</si>
  <si>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</si>
  <si>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</si>
  <si>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</si>
  <si>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</si>
  <si>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</si>
  <si>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</si>
  <si>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</si>
  <si>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</si>
  <si>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</si>
  <si>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</si>
  <si>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</si>
  <si>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</si>
  <si>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</si>
  <si>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</si>
  <si>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</si>
  <si>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</si>
  <si>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</si>
  <si>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</si>
  <si>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</si>
  <si>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</si>
  <si>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</si>
  <si>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</si>
  <si>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</si>
  <si>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</si>
  <si>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</si>
  <si>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</si>
  <si>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</si>
  <si>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</si>
  <si>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</si>
  <si>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</si>
  <si>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</si>
  <si>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</si>
  <si>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</si>
  <si>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</si>
  <si>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</si>
  <si>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</si>
  <si>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</si>
  <si>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</si>
  <si>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</si>
  <si>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</si>
  <si>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</si>
  <si>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</si>
  <si>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</si>
  <si>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</si>
  <si>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</si>
  <si>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</si>
  <si>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</si>
  <si>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</si>
  <si>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</si>
  <si>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</si>
  <si>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</si>
  <si>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</si>
  <si>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</si>
  <si>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</si>
  <si>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</si>
  <si>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</si>
  <si>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</si>
  <si>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</si>
  <si>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</si>
  <si>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</si>
  <si>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</si>
  <si>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</si>
  <si>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</si>
  <si>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</si>
  <si>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</si>
  <si>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</si>
  <si>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</si>
  <si>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</si>
  <si>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</si>
  <si>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</si>
  <si>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</si>
  <si>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</si>
  <si>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</si>
  <si>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</si>
  <si>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</si>
  <si>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</si>
  <si>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</si>
  <si>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</si>
  <si>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</si>
  <si>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</si>
  <si>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</si>
  <si>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</si>
  <si>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</si>
  <si>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</si>
  <si>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</si>
  <si>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</si>
  <si>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</si>
  <si>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</si>
  <si>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</si>
  <si>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</si>
  <si>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</si>
  <si>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</si>
  <si>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</si>
  <si>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</si>
  <si>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</si>
  <si>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</si>
  <si>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</si>
  <si>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</si>
  <si>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</si>
  <si>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</si>
  <si>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</si>
  <si>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</si>
  <si>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</si>
  <si>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</si>
  <si>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</si>
  <si>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</si>
  <si>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</si>
  <si>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</si>
  <si>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</si>
  <si>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</si>
  <si>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</si>
  <si>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</si>
  <si>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</si>
  <si>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</si>
  <si>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</si>
  <si>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</si>
  <si>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</si>
  <si>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</si>
  <si>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</si>
  <si>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</si>
  <si>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</si>
  <si>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</si>
  <si>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</si>
  <si>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</si>
  <si>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</si>
  <si>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</si>
  <si>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</si>
  <si>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</si>
  <si>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</si>
  <si>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</si>
  <si>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</si>
  <si>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</si>
  <si>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</si>
  <si>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</si>
  <si>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</si>
  <si>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</si>
  <si>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</si>
  <si>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</si>
  <si>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</si>
  <si>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</si>
  <si>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</si>
  <si>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</si>
  <si>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</si>
  <si>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</si>
  <si>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</si>
  <si>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</si>
  <si>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</si>
  <si>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</si>
  <si>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</si>
  <si>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</si>
  <si>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</si>
  <si>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</si>
  <si>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</si>
  <si>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</si>
  <si>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</si>
  <si>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</si>
  <si>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</si>
  <si>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</si>
  <si>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</si>
  <si>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</si>
  <si>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</si>
  <si>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</si>
  <si>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</si>
  <si>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</si>
  <si>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</si>
  <si>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</si>
  <si>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</si>
  <si>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</si>
  <si>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</si>
  <si>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</si>
  <si>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</si>
  <si>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</si>
  <si>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</si>
  <si>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</si>
  <si>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</si>
  <si>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</si>
  <si>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</si>
  <si>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</si>
  <si>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</si>
  <si>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</si>
  <si>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</si>
  <si>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</si>
  <si>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</si>
  <si>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</si>
  <si>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</si>
  <si>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</si>
  <si>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</si>
  <si>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</si>
  <si>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</si>
  <si>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</si>
  <si>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</si>
  <si>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</si>
  <si>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</si>
  <si>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</si>
  <si>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</si>
  <si>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</si>
  <si>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</si>
  <si>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</si>
  <si>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</si>
  <si>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</si>
  <si>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</si>
  <si>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</si>
  <si>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</si>
  <si>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</si>
  <si>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</si>
  <si>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</si>
  <si>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</si>
  <si>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</si>
  <si>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</si>
  <si>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</si>
  <si>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</si>
  <si>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</si>
  <si>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</si>
  <si>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</si>
  <si>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</si>
  <si>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</si>
  <si>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</si>
  <si>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</si>
  <si>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</si>
  <si>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</si>
  <si>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</si>
  <si>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</si>
  <si>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</si>
  <si>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</si>
  <si>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</si>
  <si>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</si>
  <si>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</si>
  <si>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</si>
  <si>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</si>
  <si>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</si>
  <si>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</si>
  <si>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</si>
  <si>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</si>
  <si>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</si>
  <si>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</si>
  <si>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</si>
  <si>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</si>
  <si>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</si>
  <si>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</si>
  <si>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</si>
  <si>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</si>
  <si>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</si>
  <si>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</si>
  <si>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</si>
  <si>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</si>
  <si>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</si>
  <si>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</si>
  <si>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</si>
  <si>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</si>
  <si>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</si>
  <si>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</si>
  <si>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</si>
  <si>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</si>
  <si>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</si>
  <si>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</si>
  <si>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</si>
  <si>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</si>
  <si>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</si>
  <si>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</si>
  <si>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</si>
  <si>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</si>
  <si>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</si>
  <si>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</si>
  <si>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</si>
  <si>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</si>
  <si>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</si>
  <si>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</si>
  <si>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</si>
  <si>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</si>
  <si>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</si>
  <si>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</si>
  <si>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</si>
  <si>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</si>
  <si>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</si>
  <si>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</si>
  <si>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</si>
  <si>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</si>
  <si>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</si>
  <si>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</si>
  <si>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</si>
  <si>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</si>
  <si>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</si>
  <si>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</si>
  <si>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</si>
  <si>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</si>
  <si>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</si>
  <si>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</si>
  <si>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</si>
  <si>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</si>
  <si>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</si>
  <si>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</si>
  <si>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</si>
  <si>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</si>
  <si>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</si>
  <si>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</si>
  <si>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</si>
  <si>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</si>
  <si>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</si>
  <si>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</si>
  <si>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</si>
  <si>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</si>
  <si>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</si>
  <si>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</si>
  <si>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</si>
  <si>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</si>
  <si>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</si>
  <si>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</si>
  <si>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</si>
  <si>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</si>
  <si>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</si>
  <si>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</si>
  <si>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</si>
  <si>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</si>
  <si>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</si>
  <si>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</si>
  <si>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</si>
  <si>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</si>
  <si>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</si>
  <si>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</si>
  <si>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</si>
  <si>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</si>
  <si>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</si>
  <si>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</si>
  <si>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</si>
  <si>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</si>
  <si>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</si>
  <si>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</si>
  <si>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</si>
  <si>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</si>
  <si>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</si>
  <si>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</si>
  <si>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</si>
  <si>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</si>
  <si>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</si>
  <si>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</si>
  <si>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</si>
  <si>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</si>
  <si>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</si>
  <si>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</si>
  <si>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</si>
  <si>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</si>
  <si>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</si>
  <si>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</si>
  <si>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</si>
  <si>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</si>
  <si>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</si>
  <si>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</si>
  <si>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</si>
  <si>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</si>
  <si>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</si>
  <si>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</si>
  <si>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</si>
  <si>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</si>
  <si>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</si>
  <si>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</si>
  <si>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</si>
  <si>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</si>
  <si>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</si>
  <si>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</si>
  <si>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</si>
  <si>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</si>
  <si>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</si>
  <si>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</si>
  <si>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</si>
  <si>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</si>
  <si>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</si>
  <si>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</si>
  <si>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</si>
  <si>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</si>
  <si>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</si>
  <si>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</si>
  <si>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</si>
  <si>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</si>
  <si>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</si>
  <si>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</si>
  <si>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</si>
  <si>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</si>
  <si>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</si>
  <si>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</si>
  <si>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</si>
  <si>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</si>
  <si>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</si>
  <si>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</si>
  <si>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</si>
  <si>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</si>
  <si>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</si>
  <si>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</si>
  <si>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</si>
  <si>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</si>
  <si>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</si>
  <si>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</si>
  <si>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</si>
  <si>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</si>
  <si>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</si>
  <si>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</si>
  <si>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</si>
  <si>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</si>
  <si>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</si>
  <si>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</si>
  <si>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</si>
  <si>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</si>
  <si>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</si>
  <si>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</si>
  <si>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</si>
  <si>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</si>
  <si>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</si>
  <si>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</si>
  <si>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</si>
  <si>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</si>
  <si>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</si>
  <si>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</si>
  <si>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</si>
  <si>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</si>
  <si>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</si>
  <si>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</si>
  <si>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</si>
  <si>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</si>
  <si>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</si>
  <si>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</si>
  <si>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</si>
  <si>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</si>
  <si>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</si>
  <si>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</si>
  <si>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</si>
  <si>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</si>
  <si>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</si>
  <si>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</si>
  <si>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</si>
  <si>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</si>
  <si>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</si>
  <si>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</si>
  <si>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</si>
  <si>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</si>
  <si>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</si>
  <si>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</si>
  <si>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</si>
  <si>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</si>
  <si>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</si>
  <si>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</si>
  <si>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</si>
  <si>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</si>
  <si>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</si>
  <si>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</si>
  <si>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</si>
  <si>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</si>
  <si>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</si>
  <si>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</si>
  <si>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</si>
  <si>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</si>
  <si>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</si>
  <si>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</si>
  <si>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</si>
  <si>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</si>
  <si>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</si>
  <si>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</si>
  <si>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</si>
  <si>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</si>
  <si>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</si>
  <si>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</si>
  <si>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</si>
  <si>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</si>
  <si>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</si>
  <si>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</si>
  <si>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</si>
  <si>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</si>
  <si>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</si>
  <si>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</si>
  <si>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</si>
  <si>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</si>
  <si>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</si>
  <si>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</si>
  <si>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</si>
  <si>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</si>
  <si>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</si>
  <si>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</si>
  <si>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</si>
  <si>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</si>
  <si>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</si>
  <si>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</si>
  <si>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</si>
  <si>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</si>
  <si>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</si>
  <si>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</si>
  <si>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</si>
  <si>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</si>
  <si>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</si>
  <si>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</si>
  <si>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</si>
  <si>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</si>
  <si>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</si>
  <si>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</si>
  <si>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</si>
  <si>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</si>
  <si>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</si>
  <si>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</si>
  <si>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</si>
  <si>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</si>
  <si>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</si>
  <si>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</si>
  <si>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</si>
  <si>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</si>
  <si>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</si>
  <si>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</si>
  <si>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</si>
  <si>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</si>
  <si>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</si>
  <si>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</si>
  <si>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</si>
  <si>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</si>
  <si>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</si>
  <si>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</si>
  <si>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</si>
  <si>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</si>
  <si>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</si>
  <si>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</si>
  <si>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</si>
  <si>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</si>
  <si>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</si>
  <si>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</si>
  <si>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</si>
  <si>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</si>
  <si>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</si>
  <si>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</si>
  <si>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</si>
  <si>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</si>
  <si>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</si>
  <si>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</si>
  <si>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</si>
  <si>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</si>
  <si>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</si>
  <si>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</si>
  <si>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</si>
  <si>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</si>
  <si>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</si>
  <si>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</si>
  <si>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</si>
  <si>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</si>
  <si>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</si>
  <si>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</si>
  <si>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</si>
  <si>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</si>
  <si>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</si>
  <si>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</si>
  <si>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</si>
  <si>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</si>
  <si>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</si>
  <si>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</si>
  <si>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</si>
  <si>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</si>
  <si>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</si>
  <si>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</si>
  <si>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</si>
  <si>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</si>
  <si>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</si>
  <si>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</si>
  <si>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</si>
  <si>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</si>
  <si>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</si>
  <si>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</si>
  <si>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</si>
  <si>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</si>
  <si>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</si>
  <si>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</si>
  <si>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</si>
  <si>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</si>
  <si>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</si>
  <si>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</si>
  <si>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</si>
  <si>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</si>
  <si>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</si>
  <si>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</si>
  <si>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</si>
  <si>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</si>
  <si>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</si>
  <si>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</si>
  <si>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</si>
  <si>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</si>
  <si>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</si>
  <si>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</si>
  <si>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</si>
  <si>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</si>
  <si>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</si>
  <si>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</si>
  <si>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</si>
  <si>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</si>
  <si>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</si>
  <si>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</si>
  <si>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</si>
  <si>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</si>
  <si>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</si>
  <si>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</si>
  <si>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</si>
  <si>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</si>
  <si>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</si>
  <si>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</si>
  <si>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</si>
  <si>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</si>
  <si>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</si>
  <si>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</si>
  <si>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</si>
  <si>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</si>
  <si>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</si>
  <si>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</si>
  <si>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</si>
  <si>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</si>
  <si>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</si>
  <si>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</si>
  <si>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</si>
  <si>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</si>
  <si>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</si>
  <si>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</si>
  <si>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</si>
  <si>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</si>
  <si>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</si>
  <si>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</si>
  <si>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</si>
  <si>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</si>
  <si>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</si>
  <si>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</si>
  <si>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</si>
  <si>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</si>
  <si>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</si>
  <si>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</si>
  <si>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</si>
  <si>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</si>
  <si>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</si>
  <si>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</si>
  <si>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</si>
  <si>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</si>
  <si>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</si>
  <si>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</si>
  <si>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</si>
  <si>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</si>
  <si>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</si>
  <si>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</si>
  <si>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</si>
  <si>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</si>
  <si>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</si>
  <si>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</si>
  <si>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</si>
  <si>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</si>
  <si>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</si>
  <si>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</si>
  <si>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</si>
  <si>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</si>
  <si>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</si>
  <si>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</si>
  <si>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</si>
  <si>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</si>
  <si>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</si>
  <si>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</si>
  <si>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</si>
  <si>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</si>
  <si>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</si>
  <si>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</si>
  <si>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</si>
  <si>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</si>
  <si>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</si>
  <si>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</si>
  <si>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</si>
  <si>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</si>
  <si>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</si>
  <si>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</si>
  <si>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</si>
  <si>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</si>
  <si>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</si>
  <si>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</si>
  <si>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</si>
  <si>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</si>
  <si>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</si>
  <si>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</si>
  <si>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</si>
  <si>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</si>
  <si>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</si>
  <si>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</si>
  <si>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</si>
  <si>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</si>
  <si>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</si>
  <si>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</si>
  <si>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</si>
  <si>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</si>
  <si>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</si>
  <si>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</si>
  <si>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</si>
  <si>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</si>
  <si>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</si>
  <si>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</si>
  <si>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</si>
  <si>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</si>
  <si>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</si>
  <si>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</si>
  <si>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</si>
  <si>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</si>
  <si>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</si>
  <si>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</si>
  <si>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</si>
  <si>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</si>
  <si>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</si>
  <si>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</si>
  <si>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</si>
  <si>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</si>
  <si>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</si>
  <si>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</si>
  <si>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</si>
  <si>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</si>
  <si>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</si>
  <si>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</si>
  <si>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</si>
  <si>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</si>
  <si>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</si>
  <si>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</si>
  <si>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</si>
  <si>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</si>
  <si>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</si>
  <si>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</si>
  <si>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</si>
  <si>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</si>
  <si>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</si>
  <si>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</si>
  <si>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</si>
  <si>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</si>
  <si>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</si>
  <si>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</si>
  <si>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</si>
  <si>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</si>
  <si>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</si>
  <si>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</si>
  <si>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</si>
  <si>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</si>
  <si>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</si>
  <si>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</si>
  <si>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</si>
  <si>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</si>
  <si>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</si>
  <si>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</si>
  <si>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</si>
  <si>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</si>
  <si>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</si>
  <si>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</si>
  <si>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</si>
  <si>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</si>
  <si>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</si>
  <si>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</si>
  <si>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</si>
  <si>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</si>
  <si>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</si>
  <si>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</si>
  <si>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</si>
  <si>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</si>
  <si>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</si>
  <si>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</si>
  <si>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</si>
  <si>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</si>
  <si>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</si>
  <si>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</si>
  <si>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</si>
  <si>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</si>
  <si>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</si>
  <si>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</si>
  <si>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</si>
  <si>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</si>
  <si>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</si>
  <si>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</si>
  <si>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</si>
  <si>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</si>
  <si>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</si>
  <si>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</si>
  <si>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</si>
  <si>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</si>
  <si>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</si>
  <si>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</si>
  <si>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</si>
  <si>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</si>
  <si>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</si>
  <si>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</si>
  <si>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</si>
  <si>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</si>
  <si>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</si>
  <si>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</si>
  <si>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</si>
  <si>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</si>
  <si>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</si>
  <si>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</si>
  <si>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</si>
  <si>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</si>
  <si>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</si>
  <si>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</si>
  <si>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</si>
  <si>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</si>
  <si>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</si>
  <si>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</si>
  <si>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</si>
  <si>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</si>
  <si>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</si>
  <si>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</si>
  <si>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</si>
  <si>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</si>
  <si>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</si>
  <si>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</si>
  <si>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</si>
  <si>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</si>
  <si>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</si>
  <si>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</si>
  <si>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</si>
  <si>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</si>
  <si>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</si>
  <si>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</si>
  <si>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</si>
  <si>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</si>
  <si>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</si>
  <si>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</si>
  <si>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</si>
  <si>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</si>
  <si>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</si>
  <si>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</si>
  <si>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</si>
  <si>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</si>
  <si>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</si>
  <si>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</si>
  <si>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</si>
  <si>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</si>
  <si>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</si>
  <si>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</si>
  <si>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</si>
  <si>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</si>
  <si>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</si>
  <si>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</si>
  <si>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</si>
  <si>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</si>
  <si>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</si>
  <si>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</si>
  <si>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</si>
  <si>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</si>
  <si>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</si>
  <si>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</si>
  <si>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</si>
  <si>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</si>
  <si>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</si>
  <si>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</si>
  <si>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</si>
  <si>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</si>
  <si>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</si>
  <si>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</si>
  <si>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</si>
  <si>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</si>
  <si>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</si>
  <si>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</si>
  <si>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</si>
  <si>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</si>
  <si>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</si>
  <si>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</si>
  <si>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</si>
  <si>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</si>
  <si>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</si>
  <si>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</si>
  <si>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</si>
  <si>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</si>
  <si>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</si>
  <si>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</si>
  <si>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</si>
  <si>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</si>
  <si>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</si>
  <si>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</si>
  <si>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</si>
  <si>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</si>
  <si>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</si>
  <si>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</si>
  <si>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</si>
  <si>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</si>
  <si>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</si>
  <si>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</si>
  <si>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</si>
  <si>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</si>
  <si>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</si>
  <si>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</si>
  <si>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</si>
  <si>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</si>
  <si>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</si>
  <si>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</si>
  <si>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</si>
  <si>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</si>
  <si>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</si>
  <si>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</si>
  <si>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</si>
  <si>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</si>
  <si>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</si>
  <si>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</si>
  <si>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</si>
  <si>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</si>
  <si>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</si>
  <si>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</si>
  <si>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</si>
  <si>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</si>
  <si>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</si>
  <si>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</si>
  <si>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</si>
  <si>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</si>
  <si>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</si>
  <si>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</si>
  <si>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</si>
  <si>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</si>
  <si>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</si>
  <si>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</si>
  <si>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</si>
  <si>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</si>
  <si>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</si>
  <si>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</si>
  <si>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</si>
  <si>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</si>
  <si>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</si>
  <si>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</si>
  <si>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</si>
  <si>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</si>
  <si>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</si>
  <si>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</si>
  <si>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</si>
  <si>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</si>
  <si>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</si>
  <si>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</si>
  <si>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</si>
  <si>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</si>
  <si>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</si>
  <si>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</si>
  <si>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</si>
  <si>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</si>
  <si>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</si>
  <si>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</si>
  <si>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</si>
  <si>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</si>
  <si>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</si>
  <si>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</si>
  <si>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</si>
  <si>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</si>
  <si>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</si>
  <si>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</si>
  <si>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</si>
  <si>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</si>
  <si>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</si>
  <si>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</si>
  <si>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</si>
  <si>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</si>
  <si>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</si>
  <si>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</si>
  <si>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</si>
  <si>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</si>
  <si>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</si>
  <si>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</si>
  <si>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</si>
  <si>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</si>
  <si>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</si>
  <si>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</si>
  <si>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</si>
  <si>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</si>
  <si>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</si>
  <si>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</si>
  <si>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</si>
  <si>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</si>
  <si>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</si>
  <si>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</si>
  <si>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</si>
  <si>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</si>
  <si>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</si>
  <si>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</si>
  <si>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</si>
  <si>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</si>
  <si>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</si>
  <si>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</si>
  <si>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</si>
  <si>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</si>
  <si>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</si>
  <si>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</si>
  <si>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</si>
  <si>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</si>
  <si>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</si>
  <si>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</si>
  <si>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</si>
  <si>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</si>
  <si>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</si>
  <si>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</si>
  <si>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</si>
  <si>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</si>
  <si>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</si>
  <si>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</si>
  <si>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</si>
  <si>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</si>
  <si>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</si>
  <si>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</si>
  <si>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</si>
  <si>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</si>
  <si>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</si>
  <si>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</si>
  <si>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</si>
  <si>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</si>
  <si>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</si>
  <si>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</si>
  <si>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</si>
  <si>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</si>
  <si>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</si>
  <si>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</si>
  <si>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</si>
  <si>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</si>
  <si>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</si>
  <si>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</si>
  <si>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</si>
  <si>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</si>
  <si>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</si>
  <si>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</si>
  <si>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</si>
  <si>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</si>
  <si>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</si>
  <si>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</si>
  <si>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</si>
  <si>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</si>
  <si>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</si>
  <si>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</si>
  <si>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</si>
  <si>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</si>
  <si>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</si>
  <si>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</si>
  <si>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</si>
  <si>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</si>
  <si>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</si>
  <si>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</si>
  <si>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</si>
  <si>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</si>
  <si>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</si>
  <si>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</si>
  <si>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</si>
  <si>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</si>
  <si>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</si>
  <si>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</si>
  <si>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</si>
  <si>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</si>
  <si>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</si>
  <si>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</si>
  <si>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</si>
  <si>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</si>
  <si>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</si>
  <si>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</si>
  <si>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</si>
  <si>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</si>
  <si>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</si>
  <si>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</si>
  <si>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</si>
  <si>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</si>
  <si>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</si>
  <si>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</si>
  <si>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</si>
  <si>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</si>
  <si>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</si>
  <si>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</si>
  <si>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</si>
  <si>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</si>
  <si>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</si>
  <si>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</si>
  <si>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</si>
  <si>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</si>
  <si>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</si>
  <si>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</si>
  <si>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</si>
  <si>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</si>
  <si>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</si>
  <si>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</si>
  <si>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</si>
  <si>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</si>
  <si>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</si>
  <si>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</si>
  <si>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</si>
  <si>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</si>
  <si>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</si>
  <si>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</si>
  <si>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</si>
  <si>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</si>
  <si>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</si>
  <si>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</si>
  <si>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</si>
  <si>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</si>
  <si>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</si>
  <si>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</si>
  <si>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</si>
  <si>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</si>
  <si>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</si>
  <si>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</si>
  <si>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</si>
  <si>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</si>
  <si>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</si>
  <si>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</si>
  <si>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</si>
  <si>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</si>
  <si>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</si>
  <si>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</si>
  <si>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</si>
  <si>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</si>
  <si>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</si>
  <si>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</si>
  <si>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</si>
  <si>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</si>
  <si>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</si>
  <si>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</si>
  <si>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</si>
  <si>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</si>
  <si>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</si>
  <si>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</si>
  <si>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</si>
  <si>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</si>
  <si>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</si>
  <si>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</si>
  <si>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</si>
  <si>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</si>
  <si>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</si>
  <si>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</si>
  <si>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</si>
  <si>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</si>
  <si>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</si>
  <si>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</si>
  <si>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</si>
  <si>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</si>
  <si>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</si>
  <si>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</si>
  <si>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</si>
  <si>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</si>
  <si>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</si>
  <si>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</si>
  <si>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</si>
  <si>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</si>
  <si>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</si>
  <si>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</si>
  <si>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</si>
  <si>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</si>
  <si>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</si>
  <si>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</si>
  <si>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</si>
  <si>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</si>
  <si>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</si>
  <si>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</si>
  <si>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</si>
  <si>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</si>
  <si>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</si>
  <si>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</si>
  <si>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</si>
  <si>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</si>
  <si>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</si>
  <si>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</si>
  <si>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</si>
  <si>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</si>
  <si>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</si>
  <si>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</si>
  <si>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</si>
  <si>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</si>
  <si>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</si>
  <si>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</si>
  <si>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</si>
  <si>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</si>
  <si>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</si>
  <si>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</si>
  <si>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</si>
  <si>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</si>
  <si>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</si>
  <si>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</si>
  <si>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</si>
  <si>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</si>
  <si>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</si>
  <si>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</si>
  <si>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</si>
  <si>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</si>
  <si>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</si>
  <si>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</si>
  <si>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</si>
  <si>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</si>
  <si>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</si>
  <si>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</si>
  <si>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</si>
  <si>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</si>
  <si>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</si>
  <si>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</si>
  <si>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</si>
  <si>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</si>
  <si>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</si>
  <si>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</si>
  <si>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</si>
  <si>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</si>
  <si>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</si>
  <si>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</si>
  <si>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</si>
  <si>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</si>
  <si>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</si>
  <si>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</si>
  <si>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</si>
  <si>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</si>
  <si>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</si>
  <si>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</si>
  <si>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</si>
  <si>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</si>
  <si>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</si>
  <si>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</si>
  <si>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</si>
  <si>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</si>
  <si>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</si>
  <si>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</si>
  <si>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</si>
  <si>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</si>
  <si>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</si>
  <si>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</si>
  <si>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</si>
  <si>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</si>
  <si>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</si>
  <si>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</si>
  <si>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</si>
  <si>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</si>
  <si>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</si>
  <si>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</si>
  <si>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</si>
  <si>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</si>
  <si>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</si>
  <si>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</si>
  <si>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</si>
  <si>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</si>
  <si>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</si>
  <si>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</si>
  <si>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</si>
  <si>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</si>
  <si>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</si>
  <si>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</si>
  <si>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</si>
  <si>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</si>
  <si>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</si>
  <si>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</si>
  <si>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</si>
  <si>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</si>
  <si>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</si>
  <si>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</si>
  <si>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</si>
  <si>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</si>
  <si>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</si>
  <si>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</si>
  <si>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</si>
  <si>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</si>
  <si>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</si>
  <si>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</si>
  <si>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</si>
  <si>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</si>
  <si>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</si>
  <si>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</si>
  <si>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</si>
  <si>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</si>
  <si>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</si>
  <si>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</si>
  <si>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</si>
  <si>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</si>
  <si>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</si>
  <si>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</si>
  <si>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</si>
  <si>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</si>
  <si>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</si>
  <si>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</si>
  <si>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</si>
  <si>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</si>
  <si>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</si>
  <si>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</si>
  <si>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</si>
  <si>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</si>
  <si>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</si>
  <si>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</si>
  <si>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</si>
  <si>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</si>
  <si>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</si>
  <si>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</si>
  <si>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</si>
  <si>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</si>
  <si>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</si>
  <si>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</si>
  <si>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</si>
  <si>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</si>
  <si>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</si>
  <si>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</si>
  <si>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</si>
  <si>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</si>
  <si>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</si>
  <si>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</si>
  <si>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</si>
  <si>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</si>
  <si>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</si>
  <si>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</si>
  <si>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</si>
  <si>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</si>
  <si>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</si>
  <si>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</si>
  <si>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</si>
  <si>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</si>
  <si>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</si>
  <si>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</si>
  <si>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</si>
  <si>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</si>
  <si>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</si>
  <si>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</si>
  <si>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</si>
  <si>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</si>
  <si>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</si>
  <si>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</si>
  <si>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</si>
  <si>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</si>
  <si>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</si>
  <si>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</si>
  <si>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</si>
  <si>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</si>
  <si>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</si>
  <si>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</si>
  <si>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</si>
  <si>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</si>
  <si>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</si>
  <si>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</si>
  <si>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</si>
  <si>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</si>
  <si>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</si>
  <si>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</si>
  <si>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</si>
  <si>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</si>
  <si>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</si>
  <si>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</si>
  <si>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</si>
  <si>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</si>
  <si>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</si>
  <si>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</si>
  <si>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</si>
  <si>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</si>
  <si>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</si>
  <si>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</si>
  <si>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</si>
  <si>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</si>
  <si>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</si>
  <si>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</si>
  <si>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</si>
  <si>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</si>
  <si>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</si>
  <si>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</si>
  <si>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</si>
  <si>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</si>
  <si>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</si>
  <si>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</si>
  <si>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</si>
  <si>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</si>
  <si>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</si>
  <si>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</si>
  <si>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</si>
  <si>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</si>
  <si>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</si>
  <si>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</si>
  <si>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</si>
  <si>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</si>
  <si>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</si>
  <si>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</si>
  <si>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</si>
  <si>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</si>
  <si>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</si>
  <si>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</si>
  <si>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</si>
  <si>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</si>
  <si>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</si>
  <si>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</si>
  <si>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</si>
  <si>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</si>
  <si>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</si>
  <si>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</si>
  <si>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</si>
  <si>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</si>
  <si>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</si>
  <si>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</si>
  <si>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</si>
  <si>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</si>
  <si>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</si>
  <si>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</si>
  <si>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</si>
  <si>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</si>
  <si>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</si>
  <si>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</si>
  <si>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</si>
  <si>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</si>
  <si>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</si>
  <si>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</si>
  <si>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</si>
  <si>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</si>
  <si>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</si>
  <si>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</si>
  <si>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</si>
  <si>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</si>
  <si>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</si>
  <si>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</si>
  <si>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</si>
  <si>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</si>
  <si>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</si>
  <si>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</si>
  <si>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</si>
  <si>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</si>
  <si>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</si>
  <si>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</si>
  <si>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</si>
  <si>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</si>
  <si>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</si>
  <si>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</si>
  <si>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</si>
  <si>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</si>
  <si>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</si>
  <si>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</si>
  <si>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</si>
  <si>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</si>
  <si>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</si>
  <si>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</si>
  <si>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</si>
  <si>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</si>
  <si>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</si>
  <si>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</si>
  <si>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</si>
  <si>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</si>
  <si>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</si>
  <si>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</si>
  <si>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</si>
  <si>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</si>
  <si>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</si>
  <si>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</si>
  <si>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</si>
  <si>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</si>
  <si>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</si>
  <si>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</si>
  <si>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</si>
  <si>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</si>
  <si>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</si>
  <si>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</si>
  <si>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</si>
  <si>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</si>
  <si>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</si>
  <si>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</si>
  <si>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</si>
  <si>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</si>
  <si>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</si>
  <si>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</si>
  <si>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</si>
  <si>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</si>
  <si>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</si>
  <si>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</si>
  <si>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</si>
  <si>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</si>
  <si>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</si>
  <si>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</si>
  <si>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</si>
  <si>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</si>
  <si>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</si>
  <si>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</si>
  <si>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</si>
  <si>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</si>
  <si>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</si>
  <si>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</si>
  <si>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</si>
  <si>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</si>
  <si>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</si>
  <si>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</si>
  <si>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</si>
  <si>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</si>
  <si>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</si>
  <si>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</si>
  <si>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</si>
  <si>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</si>
  <si>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</si>
  <si>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</si>
  <si>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</si>
  <si>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</si>
  <si>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</si>
  <si>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</si>
  <si>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</si>
  <si>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</si>
  <si>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</si>
  <si>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</si>
  <si>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</si>
  <si>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</si>
  <si>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</si>
  <si>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</si>
  <si>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</si>
  <si>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</si>
  <si>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</si>
  <si>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</si>
  <si>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</si>
  <si>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</si>
  <si>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</si>
  <si>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</si>
  <si>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</si>
  <si>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</si>
  <si>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</si>
  <si>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</si>
  <si>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</si>
  <si>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</si>
  <si>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</si>
  <si>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</si>
  <si>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</si>
  <si>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</si>
  <si>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</si>
  <si>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</si>
  <si>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</si>
  <si>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</si>
  <si>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</si>
  <si>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</si>
  <si>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</si>
  <si>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</si>
  <si>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</si>
  <si>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</si>
  <si>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</si>
  <si>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</si>
  <si>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</si>
  <si>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</si>
  <si>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</si>
  <si>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</si>
  <si>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</si>
  <si>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</si>
  <si>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</si>
  <si>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</si>
  <si>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</si>
  <si>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</si>
  <si>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</si>
  <si>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</si>
  <si>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</si>
  <si>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</si>
  <si>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</si>
  <si>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</si>
  <si>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</si>
  <si>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</si>
  <si>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</si>
  <si>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</si>
  <si>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</si>
  <si>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</si>
  <si>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</si>
  <si>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</si>
  <si>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</si>
  <si>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</si>
  <si>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</si>
  <si>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</si>
  <si>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</si>
  <si>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</si>
  <si>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</si>
  <si>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</si>
  <si>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</si>
  <si>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</si>
  <si>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</si>
  <si>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</si>
  <si>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</si>
  <si>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</si>
  <si>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</si>
  <si>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</si>
  <si>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</si>
  <si>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</si>
  <si>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</si>
  <si>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</si>
  <si>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</si>
  <si>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</si>
  <si>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</si>
  <si>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</si>
  <si>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</si>
  <si>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</si>
  <si>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</si>
  <si>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</si>
  <si>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</si>
  <si>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</si>
  <si>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</si>
  <si>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</si>
  <si>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</si>
  <si>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</si>
  <si>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</si>
  <si>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</si>
  <si>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</si>
  <si>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</si>
  <si>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</si>
  <si>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</si>
  <si>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</si>
  <si>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</si>
  <si>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</si>
  <si>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</si>
  <si>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</si>
  <si>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</si>
  <si>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</si>
  <si>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</si>
  <si>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</si>
  <si>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</si>
  <si>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</si>
  <si>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</si>
  <si>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</si>
  <si>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</si>
  <si>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</si>
  <si>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</si>
  <si>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</si>
  <si>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</si>
  <si>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</si>
  <si>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</si>
  <si>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</si>
  <si>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</si>
  <si>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</si>
  <si>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</si>
  <si>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</si>
  <si>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</si>
  <si>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</si>
  <si>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</si>
  <si>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</si>
  <si>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</si>
  <si>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</si>
  <si>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</si>
  <si>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</si>
  <si>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</si>
  <si>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</si>
  <si>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</si>
  <si>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</si>
  <si>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</si>
  <si>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</si>
  <si>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</si>
  <si>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</si>
  <si>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</si>
  <si>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</si>
  <si>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</si>
  <si>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</si>
  <si>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</si>
  <si>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</si>
  <si>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</si>
  <si>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</si>
  <si>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</si>
  <si>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</si>
  <si>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</si>
  <si>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</si>
  <si>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</si>
  <si>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</si>
  <si>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</si>
  <si>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</si>
  <si>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</si>
  <si>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</si>
  <si>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</si>
  <si>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</si>
  <si>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</si>
  <si>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</si>
  <si>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</si>
  <si>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</si>
  <si>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</si>
  <si>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</si>
  <si>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</si>
  <si>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</si>
  <si>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</si>
  <si>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</si>
  <si>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73881/1</t>
  </si>
  <si>
    <t>EXECUCAO DE DRENO COM MANTA GEOTEXTIL 200 G/M2</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</si>
  <si>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</si>
  <si>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</si>
  <si>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</si>
  <si>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</si>
  <si>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</si>
  <si>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</si>
  <si>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</si>
  <si>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</si>
  <si>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</si>
  <si>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</si>
  <si>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</si>
  <si>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</si>
  <si>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</si>
  <si>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</si>
  <si>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</si>
  <si>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</si>
  <si>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</si>
  <si>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</si>
  <si>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</si>
  <si>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</si>
  <si>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</si>
  <si>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</si>
  <si>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</si>
  <si>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</si>
  <si>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</si>
  <si>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</si>
  <si>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</si>
  <si>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</si>
  <si>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</si>
  <si>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</si>
  <si>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</si>
  <si>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</si>
  <si>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</si>
  <si>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</si>
  <si>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</si>
  <si>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</si>
  <si>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</si>
  <si>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</si>
  <si>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</si>
  <si>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</si>
  <si>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</si>
  <si>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</si>
  <si>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</si>
  <si>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</si>
  <si>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</si>
  <si>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</si>
  <si>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</si>
  <si>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</si>
  <si>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</si>
  <si>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</si>
  <si>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</si>
  <si>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</si>
  <si>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</si>
  <si>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</si>
  <si>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</si>
  <si>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</si>
  <si>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</si>
  <si>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</si>
  <si>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</si>
  <si>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</si>
  <si>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</si>
  <si>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</si>
  <si>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</si>
  <si>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</si>
  <si>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</si>
  <si>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</si>
  <si>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</si>
  <si>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</si>
  <si>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</si>
  <si>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</si>
  <si>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</si>
  <si>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</si>
  <si>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</si>
  <si>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</si>
  <si>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</si>
  <si>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</si>
  <si>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</si>
  <si>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</si>
  <si>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</si>
  <si>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</si>
  <si>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</si>
  <si>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</si>
  <si>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</si>
  <si>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</si>
  <si>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</si>
  <si>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</si>
  <si>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</si>
  <si>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</si>
  <si>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</si>
  <si>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</si>
  <si>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</si>
  <si>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</si>
  <si>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</si>
  <si>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</si>
  <si>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</si>
  <si>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</si>
  <si>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</si>
  <si>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</si>
  <si>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</si>
  <si>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</si>
  <si>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</si>
  <si>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</si>
  <si>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</si>
  <si>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</si>
  <si>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</si>
  <si>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</si>
  <si>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</si>
  <si>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</si>
  <si>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</si>
  <si>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</si>
  <si>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</si>
  <si>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</si>
  <si>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</si>
  <si>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</si>
  <si>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</si>
  <si>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</si>
  <si>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</si>
  <si>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</si>
  <si>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</si>
  <si>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</si>
  <si>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</si>
  <si>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</si>
  <si>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</si>
  <si>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</si>
  <si>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</si>
  <si>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</si>
  <si>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</si>
  <si>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</si>
  <si>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</si>
  <si>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</si>
  <si>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</si>
  <si>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</si>
  <si>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</si>
  <si>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</si>
  <si>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</si>
  <si>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</si>
  <si>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</si>
  <si>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</si>
  <si>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</si>
  <si>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</si>
  <si>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</si>
  <si>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</si>
  <si>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</si>
  <si>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</si>
  <si>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</si>
  <si>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</si>
  <si>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</si>
  <si>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</si>
  <si>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</si>
  <si>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</si>
  <si>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</si>
  <si>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</si>
  <si>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</si>
  <si>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</si>
  <si>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</si>
  <si>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</si>
  <si>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</si>
  <si>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</si>
  <si>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</si>
  <si>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</si>
  <si>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</si>
  <si>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</si>
  <si>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</si>
  <si>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</si>
  <si>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</si>
  <si>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</si>
  <si>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</si>
  <si>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</si>
  <si>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</si>
  <si>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</si>
  <si>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</si>
  <si>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</si>
  <si>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</si>
  <si>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</si>
  <si>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</si>
  <si>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</si>
  <si>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</si>
  <si>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</si>
  <si>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</si>
  <si>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</si>
  <si>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</si>
  <si>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</si>
  <si>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</si>
  <si>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</si>
  <si>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</si>
  <si>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</si>
  <si>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</si>
  <si>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</si>
  <si>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</si>
  <si>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</si>
  <si>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</si>
  <si>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</si>
  <si>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</si>
  <si>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</si>
  <si>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</si>
  <si>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</si>
  <si>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</si>
  <si>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</si>
  <si>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</si>
  <si>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</si>
  <si>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</si>
  <si>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</si>
  <si>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</si>
  <si>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</si>
  <si>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</si>
  <si>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</si>
  <si>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</si>
  <si>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</si>
  <si>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</si>
  <si>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</si>
  <si>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</si>
  <si>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</si>
  <si>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</si>
  <si>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</si>
  <si>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</si>
  <si>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</si>
  <si>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</si>
  <si>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</si>
  <si>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</si>
  <si>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</si>
  <si>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</si>
  <si>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</si>
  <si>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</si>
  <si>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</si>
  <si>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</si>
  <si>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</si>
  <si>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</si>
  <si>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</si>
  <si>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</si>
  <si>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</si>
  <si>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</si>
  <si>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</si>
  <si>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</si>
  <si>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</si>
  <si>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</si>
  <si>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</si>
  <si>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</si>
  <si>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</si>
  <si>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</si>
  <si>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</si>
  <si>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</si>
  <si>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</si>
  <si>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</si>
  <si>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</si>
  <si>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</si>
  <si>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</si>
  <si>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</si>
  <si>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</si>
  <si>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</si>
  <si>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</si>
  <si>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</si>
  <si>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</si>
  <si>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</si>
  <si>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</si>
  <si>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</si>
  <si>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</si>
  <si>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</si>
  <si>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</si>
  <si>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</si>
  <si>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</si>
  <si>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</si>
  <si>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</si>
  <si>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</si>
  <si>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</si>
  <si>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</si>
  <si>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</si>
  <si>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</si>
  <si>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</si>
  <si>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</si>
  <si>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</si>
  <si>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</si>
  <si>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</si>
  <si>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</si>
  <si>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</si>
  <si>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</si>
  <si>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</si>
  <si>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</si>
  <si>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</si>
  <si>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</si>
  <si>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</si>
  <si>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</si>
  <si>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</si>
  <si>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</si>
  <si>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</si>
  <si>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</si>
  <si>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</si>
  <si>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</si>
  <si>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</si>
  <si>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</si>
  <si>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</si>
  <si>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</si>
  <si>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</si>
  <si>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</si>
  <si>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</si>
  <si>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</si>
  <si>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</si>
  <si>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</si>
  <si>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</si>
  <si>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</si>
  <si>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</si>
  <si>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</si>
  <si>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</si>
  <si>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</si>
  <si>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</si>
  <si>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</si>
  <si>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</si>
  <si>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</si>
  <si>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</si>
  <si>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</si>
  <si>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</si>
  <si>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</si>
  <si>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</si>
  <si>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</si>
  <si>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</si>
  <si>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</si>
  <si>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</si>
  <si>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</si>
  <si>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</si>
  <si>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</si>
  <si>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</si>
  <si>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</si>
  <si>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</si>
  <si>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</si>
  <si>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</si>
  <si>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</si>
  <si>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</si>
  <si>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</si>
  <si>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</si>
  <si>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</si>
  <si>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</si>
  <si>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</si>
  <si>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</si>
  <si>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</si>
  <si>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</si>
  <si>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</si>
  <si>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</si>
  <si>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</si>
  <si>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</si>
  <si>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</si>
  <si>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</si>
  <si>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</si>
  <si>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</si>
  <si>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</si>
  <si>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</si>
  <si>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</si>
  <si>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</si>
  <si>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</si>
  <si>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</si>
  <si>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</si>
  <si>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</si>
  <si>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</si>
  <si>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</si>
  <si>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</si>
  <si>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</si>
  <si>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</si>
  <si>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</si>
  <si>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</si>
  <si>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</si>
  <si>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</si>
  <si>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</si>
  <si>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</si>
  <si>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</si>
  <si>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</si>
  <si>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</si>
  <si>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</si>
  <si>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</si>
  <si>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</si>
  <si>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</si>
  <si>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</si>
  <si>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</si>
  <si>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</si>
  <si>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</si>
  <si>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</si>
  <si>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</si>
  <si>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</si>
  <si>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</si>
  <si>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</si>
  <si>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</si>
  <si>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</si>
  <si>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</si>
  <si>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</si>
  <si>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</si>
  <si>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</si>
  <si>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</si>
  <si>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</si>
  <si>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</si>
  <si>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</si>
  <si>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</si>
  <si>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</si>
  <si>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</si>
  <si>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</si>
  <si>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</si>
  <si>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</si>
  <si>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</si>
  <si>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</si>
  <si>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</si>
  <si>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</si>
  <si>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</si>
  <si>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</si>
  <si>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</si>
  <si>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</si>
  <si>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</si>
  <si>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</si>
  <si>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</si>
  <si>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</si>
  <si>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</si>
  <si>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</si>
  <si>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</si>
  <si>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</si>
  <si>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</si>
  <si>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</si>
  <si>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</si>
  <si>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</si>
  <si>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</si>
  <si>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</si>
  <si>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</si>
  <si>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</si>
  <si>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</si>
  <si>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</si>
  <si>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</si>
  <si>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</si>
  <si>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</si>
  <si>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</si>
  <si>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</si>
  <si>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</si>
  <si>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</si>
  <si>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</si>
  <si>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</si>
  <si>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</si>
  <si>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</si>
  <si>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</si>
  <si>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</si>
  <si>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</si>
  <si>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</si>
  <si>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</si>
  <si>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</si>
  <si>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</si>
  <si>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</si>
  <si>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</si>
  <si>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</si>
  <si>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</si>
  <si>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</si>
  <si>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</si>
  <si>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</si>
  <si>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</si>
  <si>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</si>
  <si>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</si>
  <si>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</si>
  <si>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</si>
  <si>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</si>
  <si>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</si>
  <si>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</si>
  <si>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</si>
  <si>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</si>
  <si>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</si>
  <si>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</si>
  <si>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</si>
  <si>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</si>
  <si>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</si>
  <si>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</si>
  <si>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</si>
  <si>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</si>
  <si>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</si>
  <si>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</si>
  <si>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</si>
  <si>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</si>
  <si>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</si>
  <si>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</si>
  <si>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</si>
  <si>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</si>
  <si>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</si>
  <si>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</si>
  <si>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</si>
  <si>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</si>
  <si>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</si>
  <si>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</si>
  <si>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</si>
  <si>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</si>
  <si>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</si>
  <si>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</si>
  <si>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</si>
  <si>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</si>
  <si>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</si>
  <si>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</si>
  <si>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</si>
  <si>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</si>
  <si>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</si>
  <si>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</si>
  <si>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</si>
  <si>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</si>
  <si>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</si>
  <si>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</si>
  <si>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</si>
  <si>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</si>
  <si>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</si>
  <si>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</si>
  <si>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</si>
  <si>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</si>
  <si>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</si>
  <si>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</si>
  <si>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</si>
  <si>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</si>
  <si>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</si>
  <si>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</si>
  <si>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</si>
  <si>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</si>
  <si>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</si>
  <si>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</si>
  <si>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</si>
  <si>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</si>
  <si>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</si>
  <si>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</si>
  <si>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</si>
  <si>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</si>
  <si>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</si>
  <si>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</si>
  <si>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</si>
  <si>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</si>
  <si>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</si>
  <si>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</si>
  <si>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</si>
  <si>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</si>
  <si>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</si>
  <si>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</si>
  <si>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</si>
  <si>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</si>
  <si>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</si>
  <si>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</si>
  <si>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</si>
  <si>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</si>
  <si>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</si>
  <si>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</si>
  <si>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</si>
  <si>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</si>
  <si>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</si>
  <si>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</si>
  <si>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</si>
  <si>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</si>
  <si>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</si>
  <si>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</si>
  <si>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</si>
  <si>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</si>
  <si>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</si>
  <si>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</si>
  <si>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</si>
  <si>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</si>
  <si>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</si>
  <si>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</si>
  <si>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</si>
  <si>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</si>
  <si>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</si>
  <si>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</si>
  <si>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</si>
  <si>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</si>
  <si>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</si>
  <si>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</si>
  <si>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</si>
  <si>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</si>
  <si>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</si>
  <si>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</si>
  <si>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</si>
  <si>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</si>
  <si>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</si>
  <si>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</si>
  <si>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</si>
  <si>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</si>
  <si>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</si>
  <si>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</si>
  <si>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</si>
  <si>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</si>
  <si>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</si>
  <si>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</si>
  <si>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</si>
  <si>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</si>
  <si>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</si>
  <si>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</si>
  <si>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</si>
  <si>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</si>
  <si>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</si>
  <si>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</si>
  <si>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</si>
  <si>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</si>
  <si>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</si>
  <si>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</si>
  <si>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</si>
  <si>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</si>
  <si>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</si>
  <si>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</si>
  <si>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</si>
  <si>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</si>
  <si>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</si>
  <si>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</si>
  <si>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</si>
  <si>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</si>
  <si>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</si>
  <si>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</si>
  <si>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</si>
  <si>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</si>
  <si>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</si>
  <si>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</si>
  <si>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</si>
  <si>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</si>
  <si>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</si>
  <si>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</si>
  <si>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</si>
  <si>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</si>
  <si>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</si>
  <si>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</si>
  <si>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</si>
  <si>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</si>
  <si>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</si>
  <si>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</si>
  <si>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</si>
  <si>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</si>
  <si>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</si>
  <si>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</si>
  <si>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</si>
  <si>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</si>
  <si>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</si>
  <si>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</si>
  <si>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</si>
  <si>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</si>
  <si>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</si>
  <si>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</si>
  <si>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</si>
  <si>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</si>
  <si>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</si>
  <si>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</si>
  <si>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</si>
  <si>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</si>
  <si>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</si>
  <si>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</si>
  <si>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</si>
  <si>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</si>
  <si>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</si>
  <si>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</si>
  <si>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</si>
  <si>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</si>
  <si>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</si>
  <si>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</si>
  <si>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</si>
  <si>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</si>
  <si>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</si>
  <si>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</si>
  <si>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</si>
  <si>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</si>
  <si>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</si>
  <si>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</si>
  <si>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</si>
  <si>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</si>
  <si>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</si>
  <si>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</si>
  <si>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</si>
  <si>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</si>
  <si>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</si>
  <si>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</si>
  <si>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</si>
  <si>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</si>
  <si>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</si>
  <si>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</si>
  <si>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</si>
  <si>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</si>
  <si>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</si>
  <si>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</si>
  <si>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</si>
  <si>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</si>
  <si>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</si>
  <si>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</si>
  <si>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</si>
  <si>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</si>
  <si>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</si>
  <si>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</si>
  <si>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</si>
  <si>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</si>
  <si>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</si>
  <si>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</si>
  <si>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</si>
  <si>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</si>
  <si>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</si>
  <si>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</si>
  <si>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</si>
  <si>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</si>
  <si>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</si>
  <si>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</si>
  <si>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</si>
  <si>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</si>
  <si>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</si>
  <si>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</si>
  <si>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</si>
  <si>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</si>
  <si>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</si>
  <si>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</si>
  <si>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</si>
  <si>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</si>
  <si>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</si>
  <si>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</si>
  <si>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</si>
  <si>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</si>
  <si>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</si>
  <si>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</si>
  <si>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</si>
  <si>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</si>
  <si>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</si>
  <si>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</si>
  <si>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</si>
  <si>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</si>
  <si>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</si>
  <si>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</si>
  <si>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</si>
  <si>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</si>
  <si>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</si>
  <si>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</si>
  <si>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</si>
  <si>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</si>
  <si>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</si>
  <si>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</si>
  <si>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</si>
  <si>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</si>
  <si>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</si>
  <si>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</si>
  <si>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</si>
  <si>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</si>
  <si>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</si>
  <si>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</si>
  <si>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</si>
  <si>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</si>
  <si>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</si>
  <si>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</si>
  <si>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</si>
  <si>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</si>
  <si>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</si>
  <si>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</si>
  <si>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</si>
  <si>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</si>
  <si>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</si>
  <si>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</si>
  <si>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</si>
  <si>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</si>
  <si>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</si>
  <si>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</si>
  <si>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</si>
  <si>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</si>
  <si>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</si>
  <si>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</si>
  <si>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</si>
  <si>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</si>
  <si>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</si>
  <si>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</si>
  <si>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</si>
  <si>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</si>
  <si>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</si>
  <si>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</si>
  <si>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</si>
  <si>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</si>
  <si>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</si>
  <si>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</si>
  <si>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</si>
  <si>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</si>
  <si>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</si>
  <si>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</si>
  <si>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</si>
  <si>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</si>
  <si>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</si>
  <si>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</si>
  <si>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</si>
  <si>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</si>
  <si>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</si>
  <si>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</si>
  <si>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</si>
  <si>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</si>
  <si>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</si>
  <si>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</si>
  <si>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</si>
  <si>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</si>
  <si>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</si>
  <si>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</si>
  <si>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</si>
  <si>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</si>
  <si>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</si>
  <si>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</si>
  <si>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</si>
  <si>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</si>
  <si>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</si>
  <si>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</si>
  <si>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</si>
  <si>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</si>
  <si>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</si>
  <si>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</si>
  <si>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</si>
  <si>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</si>
  <si>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</si>
  <si>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</si>
  <si>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</si>
  <si>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</si>
  <si>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</si>
  <si>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</si>
  <si>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</si>
  <si>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</si>
  <si>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</si>
  <si>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</si>
  <si>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</si>
  <si>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</si>
  <si>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</si>
  <si>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</si>
  <si>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</si>
  <si>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</si>
  <si>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</si>
  <si>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</si>
  <si>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</si>
  <si>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</si>
  <si>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</si>
  <si>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</si>
  <si>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</si>
  <si>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</si>
  <si>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</si>
  <si>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</si>
  <si>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</si>
  <si>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</si>
  <si>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</si>
  <si>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</si>
  <si>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</si>
  <si>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</si>
  <si>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</si>
  <si>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</si>
  <si>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</si>
  <si>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</si>
  <si>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</si>
  <si>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</si>
  <si>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</si>
  <si>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</si>
  <si>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</si>
  <si>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</si>
  <si>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</si>
  <si>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</si>
  <si>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</si>
  <si>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</si>
  <si>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</si>
  <si>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</si>
  <si>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</si>
  <si>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</si>
  <si>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</si>
  <si>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</si>
  <si>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</si>
  <si>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</si>
  <si>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</si>
  <si>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</si>
  <si>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</si>
  <si>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</si>
  <si>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</si>
  <si>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</si>
  <si>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</si>
  <si>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</si>
  <si>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</si>
  <si>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</si>
  <si>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</si>
  <si>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</si>
  <si>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</si>
  <si>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</si>
  <si>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</si>
  <si>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</si>
  <si>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</si>
  <si>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</si>
  <si>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</si>
  <si>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</si>
  <si>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</si>
  <si>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</si>
  <si>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</si>
  <si>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</si>
  <si>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</si>
  <si>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</si>
  <si>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</si>
  <si>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</si>
  <si>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</si>
  <si>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</si>
  <si>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</si>
  <si>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</si>
  <si>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</si>
  <si>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</si>
  <si>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</si>
  <si>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</si>
  <si>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</si>
  <si>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</si>
  <si>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</si>
  <si>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</si>
  <si>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</si>
  <si>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</si>
  <si>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</si>
  <si>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</si>
  <si>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</si>
  <si>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</si>
  <si>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</si>
  <si>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</si>
  <si>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</si>
  <si>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</si>
  <si>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</si>
  <si>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</si>
  <si>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</si>
  <si>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</si>
  <si>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</si>
  <si>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</si>
  <si>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</si>
  <si>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</si>
  <si>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</si>
  <si>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</si>
  <si>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</si>
  <si>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</si>
  <si>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</si>
  <si>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</si>
  <si>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</si>
  <si>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</si>
  <si>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</si>
  <si>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</si>
  <si>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</si>
  <si>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</si>
  <si>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</si>
  <si>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</si>
  <si>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</si>
  <si>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</si>
  <si>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</si>
  <si>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</si>
  <si>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</si>
  <si>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</si>
  <si>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</si>
  <si>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</si>
  <si>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</si>
  <si>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</si>
  <si>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</si>
  <si>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</si>
  <si>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</si>
  <si>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</si>
  <si>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</si>
  <si>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</si>
  <si>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</si>
  <si>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</si>
  <si>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</si>
  <si>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</si>
  <si>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</si>
  <si>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</si>
  <si>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</si>
  <si>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</si>
  <si>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</si>
  <si>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</si>
  <si>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</si>
  <si>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</si>
  <si>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</si>
  <si>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</si>
  <si>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</si>
  <si>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</si>
  <si>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</si>
  <si>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</si>
  <si>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</si>
  <si>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</si>
  <si>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</si>
  <si>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</si>
  <si>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</si>
  <si>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</si>
  <si>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</si>
  <si>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</si>
  <si>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</si>
  <si>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</si>
  <si>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</si>
  <si>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</si>
  <si>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</si>
  <si>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</si>
  <si>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</si>
  <si>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</si>
  <si>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</si>
  <si>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</si>
  <si>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</si>
  <si>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</si>
  <si>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</si>
  <si>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</si>
  <si>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</si>
  <si>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</si>
  <si>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</si>
  <si>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</si>
  <si>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</si>
  <si>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</si>
  <si>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</si>
  <si>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</si>
  <si>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</si>
  <si>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</si>
  <si>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</si>
  <si>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</si>
  <si>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</si>
  <si>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</si>
  <si>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</si>
  <si>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</si>
  <si>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</si>
  <si>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</si>
  <si>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</si>
  <si>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</si>
  <si>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</si>
  <si>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</si>
  <si>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</si>
  <si>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</si>
  <si>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</si>
  <si>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</si>
  <si>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</si>
  <si>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</si>
  <si>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</si>
  <si>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</si>
  <si>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</si>
  <si>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</si>
  <si>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</si>
  <si>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</si>
  <si>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</si>
  <si>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</si>
  <si>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</si>
  <si>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</si>
  <si>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</si>
  <si>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</si>
  <si>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</si>
  <si>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</si>
  <si>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</si>
  <si>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</si>
  <si>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</si>
  <si>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</si>
  <si>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</si>
  <si>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</si>
  <si>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</si>
  <si>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</si>
  <si>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</si>
  <si>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</si>
  <si>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</si>
  <si>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</si>
  <si>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</si>
  <si>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</si>
  <si>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</si>
  <si>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</si>
  <si>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</si>
  <si>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</si>
  <si>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</si>
  <si>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</si>
  <si>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</si>
  <si>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</si>
  <si>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</si>
  <si>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</si>
  <si>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</si>
  <si>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</si>
  <si>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</si>
  <si>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</si>
  <si>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</si>
  <si>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</si>
  <si>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</si>
  <si>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</si>
  <si>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</si>
  <si>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</si>
  <si>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</si>
  <si>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</si>
  <si>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</si>
  <si>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</si>
  <si>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</si>
  <si>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</si>
  <si>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</si>
  <si>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</si>
  <si>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</si>
  <si>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</si>
  <si>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</si>
  <si>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</si>
  <si>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</si>
  <si>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</si>
  <si>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</si>
  <si>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</si>
  <si>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</si>
  <si>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</si>
  <si>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</si>
  <si>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</si>
  <si>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</si>
  <si>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</si>
  <si>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</si>
  <si>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</si>
  <si>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</si>
  <si>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</si>
  <si>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</si>
  <si>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</si>
  <si>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</si>
  <si>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</si>
  <si>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</si>
  <si>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</si>
  <si>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</si>
  <si>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</si>
  <si>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</si>
  <si>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</si>
  <si>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</si>
  <si>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</si>
  <si>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</si>
  <si>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</si>
  <si>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</si>
  <si>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</si>
  <si>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</si>
  <si>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</si>
  <si>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</si>
  <si>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</si>
  <si>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</si>
  <si>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</si>
  <si>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</si>
  <si>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</si>
  <si>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</si>
  <si>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</si>
  <si>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</si>
  <si>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</si>
  <si>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</si>
  <si>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</si>
  <si>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</si>
  <si>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</si>
  <si>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</si>
  <si>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</si>
  <si>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</si>
  <si>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</si>
  <si>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</si>
  <si>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</si>
  <si>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</si>
  <si>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</si>
  <si>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</si>
  <si>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</si>
  <si>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</si>
  <si>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</si>
  <si>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</si>
  <si>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</si>
  <si>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</si>
  <si>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</si>
  <si>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</si>
  <si>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</si>
  <si>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</si>
  <si>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</si>
  <si>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</si>
  <si>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</si>
  <si>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</si>
  <si>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</si>
  <si>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</si>
  <si>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</si>
  <si>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</si>
  <si>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</si>
  <si>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</si>
  <si>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</si>
  <si>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</si>
  <si>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</si>
  <si>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</si>
  <si>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</si>
  <si>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</si>
  <si>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</si>
  <si>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</si>
  <si>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</si>
  <si>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</si>
  <si>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</si>
  <si>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</si>
  <si>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</si>
  <si>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</si>
  <si>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</si>
  <si>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</si>
  <si>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</si>
  <si>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</si>
  <si>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</si>
  <si>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</si>
  <si>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</si>
  <si>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</si>
  <si>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</si>
  <si>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</si>
  <si>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</si>
  <si>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</si>
  <si>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</si>
  <si>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</si>
  <si>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</si>
  <si>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</si>
  <si>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</si>
  <si>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</si>
  <si>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</si>
  <si>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</si>
  <si>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</si>
  <si>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</si>
  <si>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</si>
  <si>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</si>
  <si>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</si>
  <si>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</si>
  <si>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</si>
  <si>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</si>
  <si>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</si>
  <si>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</si>
  <si>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</si>
  <si>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</si>
  <si>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</si>
  <si>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</si>
  <si>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</si>
  <si>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</si>
  <si>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</si>
  <si>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</si>
  <si>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</si>
  <si>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</si>
  <si>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</si>
  <si>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</si>
  <si>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</si>
  <si>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</si>
  <si>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</si>
  <si>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</si>
  <si>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</si>
  <si>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</si>
  <si>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</si>
  <si>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</si>
  <si>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</si>
  <si>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</si>
  <si>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</si>
  <si>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</si>
  <si>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</si>
  <si>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</si>
  <si>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</si>
  <si>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</si>
  <si>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</si>
  <si>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</si>
  <si>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</si>
  <si>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</si>
  <si>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</si>
  <si>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</si>
  <si>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</si>
  <si>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</si>
  <si>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</si>
  <si>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</si>
  <si>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</si>
  <si>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</si>
  <si>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</si>
  <si>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</si>
  <si>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</si>
  <si>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</si>
  <si>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</si>
  <si>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</si>
  <si>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</si>
  <si>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</si>
  <si>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</si>
  <si>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</si>
  <si>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</si>
  <si>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</si>
  <si>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</si>
  <si>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</si>
  <si>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</si>
  <si>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</si>
  <si>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</si>
  <si>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</si>
  <si>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</si>
  <si>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</si>
  <si>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</si>
  <si>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</si>
  <si>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</si>
  <si>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</si>
  <si>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</si>
  <si>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</si>
  <si>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</si>
  <si>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</si>
  <si>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</si>
  <si>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</si>
  <si>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</si>
  <si>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</si>
  <si>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</si>
  <si>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</si>
  <si>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</si>
  <si>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</si>
  <si>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</si>
  <si>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</si>
  <si>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</si>
  <si>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</si>
  <si>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</si>
  <si>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</si>
  <si>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</si>
  <si>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</si>
  <si>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</si>
  <si>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</si>
  <si>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</si>
  <si>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</si>
  <si>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</si>
  <si>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</si>
  <si>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</si>
  <si>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</si>
  <si>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</si>
  <si>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</si>
  <si>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</si>
  <si>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</si>
  <si>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</si>
  <si>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</si>
  <si>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</si>
  <si>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</si>
  <si>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</si>
  <si>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</si>
  <si>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</si>
  <si>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</si>
  <si>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</si>
  <si>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</si>
  <si>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</si>
  <si>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</si>
  <si>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</si>
  <si>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</si>
  <si>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</si>
  <si>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</si>
  <si>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</si>
  <si>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</si>
  <si>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</si>
  <si>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</si>
  <si>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</si>
  <si>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</si>
  <si>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</si>
  <si>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</si>
  <si>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</si>
  <si>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</si>
  <si>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</si>
  <si>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</si>
  <si>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</si>
  <si>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</si>
  <si>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</si>
  <si>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</si>
  <si>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</si>
  <si>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</si>
  <si>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</si>
  <si>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</si>
  <si>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</si>
  <si>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</si>
  <si>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</si>
  <si>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</si>
  <si>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</si>
  <si>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</si>
  <si>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</si>
  <si>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</si>
  <si>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</si>
  <si>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</si>
  <si>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</si>
  <si>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</si>
  <si>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</si>
  <si>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</si>
  <si>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</si>
  <si>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</si>
  <si>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</si>
  <si>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</si>
  <si>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</si>
  <si>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</si>
  <si>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</si>
  <si>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</si>
  <si>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</si>
  <si>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</si>
  <si>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</si>
  <si>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</si>
  <si>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</si>
  <si>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</si>
  <si>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</si>
  <si>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</si>
  <si>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</si>
  <si>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</si>
  <si>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</si>
  <si>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</si>
  <si>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</si>
  <si>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</si>
  <si>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</si>
  <si>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</si>
  <si>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</si>
  <si>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</si>
  <si>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</si>
  <si>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</si>
  <si>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</si>
  <si>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</si>
  <si>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</si>
  <si>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</si>
  <si>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</si>
  <si>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</si>
  <si>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</si>
  <si>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</si>
  <si>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</si>
  <si>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</si>
  <si>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</si>
  <si>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</si>
  <si>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</si>
  <si>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</si>
  <si>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</si>
  <si>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</si>
  <si>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</si>
  <si>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</si>
  <si>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</si>
  <si>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</si>
  <si>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</si>
  <si>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</si>
  <si>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</si>
  <si>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</si>
  <si>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</si>
  <si>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</si>
  <si>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</si>
  <si>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</si>
  <si>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</si>
  <si>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</si>
  <si>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</si>
  <si>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</si>
  <si>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</si>
  <si>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</si>
  <si>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</si>
  <si>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</si>
  <si>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</si>
  <si>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</si>
  <si>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</si>
  <si>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</si>
  <si>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</si>
  <si>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</si>
  <si>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</si>
  <si>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</si>
  <si>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</si>
  <si>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</si>
  <si>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</si>
  <si>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</si>
  <si>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</si>
  <si>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</si>
  <si>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</si>
  <si>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</si>
  <si>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</si>
  <si>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</si>
  <si>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</si>
  <si>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</si>
  <si>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</si>
  <si>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</si>
  <si>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</si>
  <si>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</si>
  <si>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</si>
  <si>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</si>
  <si>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</si>
  <si>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</si>
  <si>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</si>
  <si>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</si>
  <si>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</si>
  <si>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</si>
  <si>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</si>
  <si>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</si>
  <si>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</si>
  <si>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</si>
  <si>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</si>
  <si>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</si>
  <si>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</si>
  <si>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</si>
  <si>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</si>
  <si>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</si>
  <si>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</si>
  <si>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</si>
  <si>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</si>
  <si>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</si>
  <si>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</si>
  <si>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</si>
  <si>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</si>
  <si>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</si>
  <si>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</si>
  <si>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</si>
  <si>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</si>
  <si>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</si>
  <si>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</si>
  <si>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</si>
  <si>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</si>
  <si>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</si>
  <si>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</si>
  <si>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</si>
  <si>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</si>
  <si>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</si>
  <si>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</si>
  <si>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</si>
  <si>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</si>
  <si>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</si>
  <si>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</si>
  <si>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</si>
  <si>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</si>
  <si>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</si>
  <si>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</si>
  <si>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</si>
  <si>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</si>
  <si>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</si>
  <si>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</si>
  <si>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</si>
  <si>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</si>
  <si>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</si>
  <si>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</si>
  <si>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</si>
  <si>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</si>
  <si>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</si>
  <si>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</si>
  <si>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</si>
  <si>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</si>
  <si>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</si>
  <si>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</si>
  <si>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</si>
  <si>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</si>
  <si>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</si>
  <si>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</si>
  <si>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</si>
  <si>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</si>
  <si>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</si>
  <si>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</si>
  <si>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</si>
  <si>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</si>
  <si>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</si>
  <si>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</si>
  <si>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</si>
  <si>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</si>
  <si>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</si>
  <si>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</si>
  <si>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</si>
  <si>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</si>
  <si>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</si>
  <si>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</si>
  <si>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</si>
  <si>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</si>
  <si>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</si>
  <si>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</si>
  <si>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</si>
  <si>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</si>
  <si>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</si>
  <si>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</si>
  <si>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</si>
  <si>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</si>
  <si>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</si>
  <si>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</si>
  <si>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</si>
  <si>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</si>
  <si>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</si>
  <si>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</si>
  <si>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</si>
  <si>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</si>
  <si>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</si>
  <si>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</si>
  <si>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</si>
  <si>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</si>
  <si>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</si>
  <si>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</si>
  <si>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</si>
  <si>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</si>
  <si>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</si>
  <si>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</si>
  <si>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</si>
  <si>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</si>
  <si>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</si>
  <si>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</si>
  <si>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</si>
  <si>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</si>
  <si>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</si>
  <si>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</si>
  <si>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</si>
  <si>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</si>
  <si>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</si>
  <si>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</si>
  <si>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</si>
  <si>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</si>
  <si>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</si>
  <si>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</si>
  <si>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</si>
  <si>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</si>
  <si>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</si>
  <si>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</si>
  <si>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</si>
  <si>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</si>
  <si>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</si>
  <si>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</si>
  <si>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</si>
  <si>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</si>
  <si>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</si>
  <si>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</si>
  <si>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</si>
  <si>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</si>
  <si>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</si>
  <si>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</si>
  <si>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</si>
  <si>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</si>
  <si>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</si>
  <si>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</si>
  <si>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</si>
  <si>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</si>
  <si>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</si>
  <si>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</si>
  <si>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</si>
  <si>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</si>
  <si>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</si>
  <si>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</si>
  <si>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</si>
  <si>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</si>
  <si>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</si>
  <si>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</si>
  <si>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</si>
  <si>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</si>
  <si>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</si>
  <si>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</si>
  <si>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</si>
  <si>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</si>
  <si>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</si>
  <si>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</si>
  <si>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</si>
  <si>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</si>
  <si>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</si>
  <si>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</si>
  <si>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</si>
  <si>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</si>
  <si>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</si>
  <si>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</si>
  <si>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</si>
  <si>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</si>
  <si>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</si>
  <si>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</si>
  <si>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</si>
  <si>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</si>
  <si>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</si>
  <si>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</si>
  <si>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</si>
  <si>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</si>
  <si>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</si>
  <si>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</si>
  <si>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</si>
  <si>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</si>
  <si>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</si>
  <si>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</si>
  <si>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</si>
  <si>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</si>
  <si>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</si>
  <si>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</si>
  <si>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</si>
  <si>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</si>
  <si>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</si>
  <si>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</si>
  <si>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</si>
  <si>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</si>
  <si>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</si>
  <si>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</si>
  <si>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</si>
  <si>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</si>
  <si>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</si>
  <si>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</si>
  <si>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</si>
  <si>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</si>
  <si>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</si>
  <si>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</si>
  <si>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</si>
  <si>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</si>
  <si>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</si>
  <si>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</si>
  <si>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</si>
  <si>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</si>
  <si>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</si>
  <si>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</si>
  <si>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</si>
  <si>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</si>
  <si>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</si>
  <si>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</si>
  <si>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</si>
  <si>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</si>
  <si>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</si>
  <si>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</si>
  <si>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</si>
  <si>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</si>
  <si>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</si>
  <si>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</si>
  <si>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</si>
  <si>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</si>
  <si>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</si>
  <si>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</si>
  <si>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</si>
  <si>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</si>
  <si>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</si>
  <si>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</si>
  <si>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</si>
  <si>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</si>
  <si>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</si>
  <si>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</si>
  <si>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</si>
  <si>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</si>
  <si>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</si>
  <si>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</si>
  <si>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</si>
  <si>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</si>
  <si>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</si>
  <si>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</si>
  <si>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</si>
  <si>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</si>
  <si>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</si>
  <si>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</si>
  <si>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</si>
  <si>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</si>
  <si>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</si>
  <si>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</si>
  <si>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</si>
  <si>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</si>
  <si>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</si>
  <si>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</si>
  <si>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</si>
  <si>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</si>
  <si>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</si>
  <si>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</si>
  <si>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</si>
  <si>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</si>
  <si>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</si>
  <si>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</si>
  <si>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</si>
  <si>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</si>
  <si>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</si>
  <si>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</si>
  <si>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</si>
  <si>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</si>
  <si>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</si>
  <si>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</si>
  <si>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</si>
  <si>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</si>
  <si>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</si>
  <si>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</si>
  <si>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</si>
  <si>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</si>
  <si>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</si>
  <si>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</si>
  <si>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</si>
  <si>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</si>
  <si>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</si>
  <si>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</si>
  <si>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</si>
  <si>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</si>
  <si>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</si>
  <si>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</si>
  <si>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</si>
  <si>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</si>
  <si>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</si>
  <si>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</si>
  <si>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</si>
  <si>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</si>
  <si>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</si>
  <si>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</si>
  <si>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</si>
  <si>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</si>
  <si>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</si>
  <si>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</si>
  <si>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</si>
  <si>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</si>
  <si>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</si>
  <si>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</si>
  <si>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</si>
  <si>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</si>
  <si>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</si>
  <si>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</si>
  <si>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</si>
  <si>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</si>
  <si>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</si>
  <si>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</si>
  <si>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</si>
  <si>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</si>
  <si>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</si>
  <si>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</si>
  <si>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</si>
  <si>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</si>
  <si>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</si>
  <si>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</si>
  <si>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</si>
  <si>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</si>
  <si>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</si>
  <si>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</si>
  <si>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</si>
  <si>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</si>
  <si>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</si>
  <si>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</si>
  <si>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</si>
  <si>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</si>
  <si>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</si>
  <si>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</si>
  <si>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</si>
  <si>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</si>
  <si>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</si>
  <si>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</si>
  <si>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</si>
  <si>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</si>
  <si>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</si>
  <si>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</si>
  <si>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</si>
  <si>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</si>
  <si>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</si>
  <si>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</si>
  <si>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</si>
  <si>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</si>
  <si>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</si>
  <si>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</si>
  <si>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</si>
  <si>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</si>
  <si>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</si>
  <si>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</si>
  <si>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</si>
  <si>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</si>
  <si>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</si>
  <si>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</si>
  <si>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</si>
  <si>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</si>
  <si>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</si>
  <si>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</si>
  <si>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</si>
  <si>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</si>
  <si>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</si>
  <si>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</si>
  <si>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</si>
  <si>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</si>
  <si>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</si>
  <si>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</si>
  <si>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</si>
  <si>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</si>
  <si>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</si>
  <si>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</si>
  <si>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</si>
  <si>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</si>
  <si>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</si>
  <si>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</si>
  <si>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</si>
  <si>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</si>
  <si>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</si>
  <si>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</si>
  <si>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</si>
  <si>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</si>
  <si>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</si>
  <si>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</si>
  <si>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</si>
  <si>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</si>
  <si>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</si>
  <si>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</si>
  <si>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</si>
  <si>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</si>
  <si>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</si>
  <si>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</si>
  <si>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</si>
  <si>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</si>
  <si>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</si>
  <si>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</si>
  <si>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</si>
  <si>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</si>
  <si>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</si>
  <si>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</si>
  <si>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</si>
  <si>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</si>
  <si>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</si>
  <si>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</si>
  <si>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</si>
  <si>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</si>
  <si>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</si>
  <si>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</si>
  <si>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</si>
  <si>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</si>
  <si>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</si>
  <si>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</si>
  <si>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</si>
  <si>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</si>
  <si>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</si>
  <si>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</si>
  <si>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</si>
  <si>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</si>
  <si>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</si>
  <si>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</si>
  <si>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</si>
  <si>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</si>
  <si>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</si>
  <si>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</si>
  <si>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</si>
  <si>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</si>
  <si>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</si>
  <si>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</si>
  <si>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</si>
  <si>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</si>
  <si>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</si>
  <si>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</si>
  <si>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</si>
  <si>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</si>
  <si>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</si>
  <si>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</si>
  <si>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</si>
  <si>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</si>
  <si>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</si>
  <si>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</si>
  <si>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</si>
  <si>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</si>
  <si>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</si>
  <si>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</si>
  <si>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</si>
  <si>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</si>
  <si>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</si>
  <si>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</si>
  <si>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</si>
  <si>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</si>
  <si>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</si>
  <si>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</si>
  <si>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</si>
  <si>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</si>
  <si>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</si>
  <si>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</si>
  <si>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</si>
  <si>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</si>
  <si>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</si>
  <si>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</si>
  <si>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</si>
  <si>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</si>
  <si>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</si>
  <si>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</si>
  <si>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</si>
  <si>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</si>
  <si>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</si>
  <si>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</si>
  <si>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</si>
  <si>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</si>
  <si>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</si>
  <si>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</si>
  <si>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</si>
  <si>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</si>
  <si>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</si>
  <si>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</si>
  <si>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</si>
  <si>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</si>
  <si>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</si>
  <si>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</si>
  <si>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</si>
  <si>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</si>
  <si>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</si>
  <si>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</si>
  <si>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</si>
  <si>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</si>
  <si>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</si>
  <si>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</si>
  <si>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</si>
  <si>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</si>
  <si>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</si>
  <si>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</si>
  <si>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</si>
  <si>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</si>
  <si>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</si>
  <si>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</si>
  <si>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</si>
  <si>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</si>
  <si>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</si>
  <si>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</si>
  <si>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</si>
  <si>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</si>
  <si>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</si>
  <si>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</si>
  <si>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</si>
  <si>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</si>
  <si>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</si>
  <si>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</si>
  <si>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</si>
  <si>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</si>
  <si>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</si>
  <si>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</si>
  <si>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</si>
  <si>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</si>
  <si>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</si>
  <si>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</si>
  <si>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</si>
  <si>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</si>
  <si>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</si>
  <si>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</si>
  <si>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</si>
  <si>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</si>
  <si>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</si>
  <si>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</si>
  <si>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</si>
  <si>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</si>
  <si>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</si>
  <si>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</si>
  <si>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</si>
  <si>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</si>
  <si>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</si>
  <si>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</si>
  <si>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</si>
  <si>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</si>
  <si>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</si>
  <si>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</si>
  <si>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</si>
  <si>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</si>
  <si>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</si>
  <si>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</si>
  <si>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</si>
  <si>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</si>
  <si>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</si>
  <si>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</si>
  <si>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</si>
  <si>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</si>
  <si>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</si>
  <si>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</si>
  <si>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</si>
  <si>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</si>
  <si>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</si>
  <si>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</si>
  <si>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</si>
  <si>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</si>
  <si>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</si>
  <si>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</si>
  <si>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</si>
  <si>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</si>
  <si>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</si>
  <si>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</si>
  <si>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</si>
  <si>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</si>
  <si>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</si>
  <si>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</si>
  <si>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</si>
  <si>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</si>
  <si>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</si>
  <si>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</si>
  <si>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</si>
  <si>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</si>
  <si>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</si>
  <si>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</si>
  <si>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</si>
  <si>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</si>
  <si>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</si>
  <si>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</si>
  <si>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</si>
  <si>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</si>
  <si>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</si>
  <si>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</si>
  <si>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</si>
  <si>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</si>
  <si>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</si>
  <si>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</si>
  <si>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</si>
  <si>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</si>
  <si>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</si>
  <si>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</si>
  <si>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</si>
  <si>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</si>
  <si>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</si>
  <si>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</si>
  <si>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</si>
  <si>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</si>
  <si>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</si>
  <si>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</si>
  <si>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</si>
  <si>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</si>
  <si>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</si>
  <si>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</si>
  <si>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</si>
  <si>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</si>
  <si>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</si>
  <si>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</si>
  <si>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</si>
  <si>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</si>
  <si>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</si>
  <si>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</si>
  <si>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</si>
  <si>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</si>
  <si>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</si>
  <si>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</si>
  <si>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</si>
  <si>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</si>
  <si>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</si>
  <si>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</si>
  <si>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</si>
  <si>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</si>
  <si>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</si>
  <si>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</si>
  <si>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</si>
  <si>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</si>
  <si>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</si>
  <si>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</si>
  <si>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</si>
  <si>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</si>
  <si>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</si>
  <si>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</si>
  <si>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</si>
  <si>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</si>
  <si>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</si>
  <si>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</si>
  <si>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</si>
  <si>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</si>
  <si>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</si>
  <si>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</si>
  <si>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</si>
  <si>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</si>
  <si>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</si>
  <si>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</si>
  <si>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</si>
  <si>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</si>
  <si>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</si>
  <si>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</si>
  <si>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</si>
  <si>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</si>
  <si>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</si>
  <si>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</si>
  <si>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</si>
  <si>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</si>
  <si>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</si>
  <si>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</si>
  <si>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</si>
  <si>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</si>
  <si>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</si>
  <si>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</si>
  <si>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</si>
  <si>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</si>
  <si>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</si>
  <si>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</si>
  <si>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</si>
  <si>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</si>
  <si>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</si>
  <si>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</si>
  <si>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</si>
  <si>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</si>
  <si>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</si>
  <si>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</si>
  <si>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</si>
  <si>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</si>
  <si>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</si>
  <si>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</si>
  <si>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</si>
  <si>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</si>
  <si>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</si>
  <si>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</si>
  <si>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</si>
  <si>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</si>
  <si>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</si>
  <si>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</si>
  <si>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</si>
  <si>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</si>
  <si>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</si>
  <si>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</si>
  <si>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</si>
  <si>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</si>
  <si>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</si>
  <si>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</si>
  <si>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</si>
  <si>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</si>
  <si>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</si>
  <si>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</si>
  <si>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</si>
  <si>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</si>
  <si>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</si>
  <si>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</si>
  <si>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</si>
  <si>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</si>
  <si>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</si>
  <si>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</si>
  <si>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</si>
  <si>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</si>
  <si>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</si>
  <si>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</si>
  <si>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</si>
  <si>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</si>
  <si>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</si>
  <si>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</si>
  <si>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</si>
  <si>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</si>
  <si>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</si>
  <si>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</si>
  <si>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</si>
  <si>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</si>
  <si>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</si>
  <si>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</si>
  <si>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</si>
  <si>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</si>
  <si>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</si>
  <si>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</si>
  <si>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</si>
  <si>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</si>
  <si>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</si>
  <si>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</si>
  <si>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</si>
  <si>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</si>
  <si>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</si>
  <si>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</si>
  <si>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</si>
  <si>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</si>
  <si>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</si>
  <si>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</si>
  <si>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</si>
  <si>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</si>
  <si>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</si>
  <si>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</si>
  <si>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</si>
  <si>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</si>
  <si>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</si>
  <si>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</si>
  <si>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</si>
  <si>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</si>
  <si>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</si>
  <si>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</si>
  <si>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</si>
  <si>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</si>
  <si>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</si>
  <si>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</si>
  <si>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</si>
  <si>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</si>
  <si>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</si>
  <si>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</si>
  <si>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</si>
  <si>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</si>
  <si>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</si>
  <si>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</si>
  <si>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</si>
  <si>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</si>
  <si>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</si>
  <si>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</si>
  <si>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</si>
  <si>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</si>
  <si>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</si>
  <si>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</si>
  <si>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</si>
  <si>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</si>
  <si>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</si>
  <si>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</si>
  <si>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</si>
  <si>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</si>
  <si>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</si>
  <si>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</si>
  <si>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</si>
  <si>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</si>
  <si>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</si>
  <si>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</si>
  <si>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</si>
  <si>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</si>
  <si>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</si>
  <si>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</si>
  <si>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</si>
  <si>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</si>
  <si>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</si>
  <si>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</si>
  <si>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</si>
  <si>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</si>
  <si>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</si>
  <si>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</si>
  <si>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</si>
  <si>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</si>
  <si>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</si>
  <si>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</si>
  <si>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</si>
  <si>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</si>
  <si>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</si>
  <si>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</si>
  <si>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</si>
  <si>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</si>
  <si>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</si>
  <si>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</si>
  <si>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</si>
  <si>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</si>
  <si>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</si>
  <si>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</si>
  <si>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</si>
  <si>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</si>
  <si>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</si>
  <si>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</si>
  <si>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</si>
  <si>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</si>
  <si>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</si>
  <si>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</si>
  <si>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</si>
  <si>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</si>
  <si>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</si>
  <si>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</si>
  <si>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</si>
  <si>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</si>
  <si>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</si>
  <si>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</si>
  <si>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</si>
  <si>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</si>
  <si>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</si>
  <si>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</si>
  <si>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</si>
  <si>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</si>
  <si>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</si>
  <si>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</si>
  <si>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</si>
  <si>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</si>
  <si>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</si>
  <si>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</si>
  <si>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</si>
  <si>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</si>
  <si>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</si>
  <si>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</si>
  <si>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</si>
  <si>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</si>
  <si>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</si>
  <si>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</si>
  <si>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</si>
  <si>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</si>
  <si>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</si>
  <si>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</si>
  <si>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</si>
  <si>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</si>
  <si>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</si>
  <si>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</si>
  <si>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</si>
  <si>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</si>
  <si>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</si>
  <si>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</si>
  <si>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</si>
  <si>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</si>
  <si>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</si>
  <si>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</si>
  <si>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</si>
  <si>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</si>
  <si>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</si>
  <si>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</si>
  <si>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</si>
  <si>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</si>
  <si>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</si>
  <si>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</si>
  <si>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</si>
  <si>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</si>
  <si>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</si>
  <si>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</si>
  <si>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</si>
  <si>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</si>
  <si>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</si>
  <si>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</si>
  <si>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</si>
  <si>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</si>
  <si>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</si>
  <si>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</si>
  <si>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</si>
  <si>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</si>
  <si>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</si>
  <si>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</si>
  <si>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</si>
  <si>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</si>
  <si>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</si>
  <si>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</si>
  <si>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</si>
  <si>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</si>
  <si>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</si>
  <si>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</si>
  <si>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</si>
  <si>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</si>
  <si>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</si>
  <si>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</si>
  <si>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</si>
  <si>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</si>
  <si>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</si>
  <si>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</si>
  <si>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</si>
  <si>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</si>
  <si>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</si>
  <si>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</si>
  <si>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</si>
  <si>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</si>
  <si>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</si>
  <si>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</si>
  <si>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</si>
  <si>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</si>
  <si>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</si>
  <si>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</si>
  <si>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</si>
  <si>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</si>
  <si>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</si>
  <si>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</si>
  <si>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</si>
  <si>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</si>
  <si>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</si>
  <si>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</si>
  <si>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</si>
  <si>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</si>
  <si>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</si>
  <si>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</si>
  <si>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</si>
  <si>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</si>
  <si>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</si>
  <si>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</si>
  <si>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</si>
  <si>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</si>
  <si>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</si>
  <si>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</si>
  <si>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</si>
  <si>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</si>
  <si>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</si>
  <si>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</si>
  <si>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</si>
  <si>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</si>
  <si>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</si>
  <si>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</si>
  <si>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</si>
  <si>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</si>
  <si>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</si>
  <si>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</si>
  <si>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</si>
  <si>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</si>
  <si>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</si>
  <si>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</si>
  <si>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</si>
  <si>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</si>
  <si>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</si>
  <si>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</si>
  <si>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</si>
  <si>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</si>
  <si>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</si>
  <si>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</si>
  <si>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</si>
  <si>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</si>
  <si>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</si>
  <si>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</si>
  <si>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</si>
  <si>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</si>
  <si>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</si>
  <si>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</si>
  <si>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</si>
  <si>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</si>
  <si>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</si>
  <si>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</si>
  <si>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</si>
  <si>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</si>
  <si>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</si>
  <si>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</si>
  <si>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</si>
  <si>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</si>
  <si>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</si>
  <si>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</si>
  <si>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</si>
  <si>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</si>
  <si>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</si>
  <si>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</si>
  <si>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</si>
  <si>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</si>
  <si>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</si>
  <si>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</si>
  <si>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</si>
  <si>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</si>
  <si>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</si>
  <si>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</si>
  <si>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</si>
  <si>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</si>
  <si>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</si>
  <si>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</si>
  <si>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</si>
  <si>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</si>
  <si>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</si>
  <si>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</si>
  <si>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</si>
  <si>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</si>
  <si>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</si>
  <si>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</si>
  <si>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</si>
  <si>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</si>
  <si>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</si>
  <si>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</si>
  <si>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</si>
  <si>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</si>
  <si>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</si>
  <si>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</si>
  <si>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</si>
  <si>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</si>
  <si>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</si>
  <si>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</si>
  <si>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</si>
  <si>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</si>
  <si>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</si>
  <si>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</si>
  <si>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</si>
  <si>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</si>
  <si>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</si>
  <si>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</si>
  <si>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</si>
  <si>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</si>
  <si>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</si>
  <si>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</si>
  <si>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</si>
  <si>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</si>
  <si>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</si>
  <si>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</si>
  <si>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</si>
  <si>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</si>
  <si>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</si>
  <si>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</si>
  <si>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</si>
  <si>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</si>
  <si>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</si>
  <si>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</si>
  <si>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</si>
  <si>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</si>
  <si>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</si>
  <si>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</si>
  <si>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</si>
  <si>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</si>
  <si>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</si>
  <si>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</si>
  <si>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</si>
  <si>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</si>
  <si>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</si>
  <si>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</si>
  <si>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</si>
  <si>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</si>
  <si>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</si>
  <si>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</si>
  <si>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</si>
  <si>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</si>
  <si>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</si>
  <si>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</si>
  <si>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</si>
  <si>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</si>
  <si>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</si>
  <si>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</si>
  <si>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</si>
  <si>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</si>
  <si>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</si>
  <si>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</si>
  <si>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</si>
  <si>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</si>
  <si>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</si>
  <si>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</si>
  <si>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</si>
  <si>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</si>
  <si>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</si>
  <si>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</si>
  <si>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</si>
  <si>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</si>
  <si>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</si>
  <si>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</si>
  <si>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</si>
  <si>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</si>
  <si>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</si>
  <si>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</si>
  <si>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</si>
  <si>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</si>
  <si>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</si>
  <si>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</si>
  <si>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</si>
  <si>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</si>
  <si>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</si>
  <si>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</si>
  <si>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</si>
  <si>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</si>
  <si>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</si>
  <si>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</si>
  <si>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</si>
  <si>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</si>
  <si>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</si>
  <si>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</si>
  <si>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</si>
  <si>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</si>
  <si>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</si>
  <si>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</si>
  <si>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</si>
  <si>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</si>
  <si>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</si>
  <si>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</si>
  <si>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</si>
  <si>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</si>
  <si>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</si>
  <si>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</si>
  <si>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</si>
  <si>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</si>
  <si>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</si>
  <si>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</si>
  <si>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</si>
  <si>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</si>
  <si>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</si>
  <si>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</si>
  <si>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</si>
  <si>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</si>
  <si>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</si>
  <si>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</si>
  <si>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</si>
  <si>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</si>
  <si>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</si>
  <si>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</si>
  <si>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</si>
  <si>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</si>
  <si>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</si>
  <si>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</si>
  <si>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</si>
  <si>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</si>
  <si>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</si>
  <si>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</si>
  <si>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</si>
  <si>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</si>
  <si>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</si>
  <si>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</si>
  <si>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</si>
  <si>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</si>
  <si>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</si>
  <si>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</si>
  <si>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</si>
  <si>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</si>
  <si>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</si>
  <si>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</si>
  <si>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</si>
  <si>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</si>
  <si>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</si>
  <si>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</si>
  <si>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</si>
  <si>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</si>
  <si>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</si>
  <si>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</si>
  <si>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</si>
  <si>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</si>
  <si>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</si>
  <si>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</si>
  <si>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</si>
  <si>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</si>
  <si>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</si>
  <si>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</si>
  <si>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</si>
  <si>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</si>
  <si>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</si>
  <si>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</si>
  <si>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</si>
  <si>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</si>
  <si>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</si>
  <si>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</si>
  <si>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</si>
  <si>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</si>
  <si>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</si>
  <si>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</si>
  <si>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</si>
  <si>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</si>
  <si>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</si>
  <si>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</si>
  <si>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</si>
  <si>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</si>
  <si>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</si>
  <si>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</si>
  <si>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</si>
  <si>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</si>
  <si>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</si>
  <si>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</si>
  <si>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</si>
  <si>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</si>
  <si>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</si>
  <si>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</si>
  <si>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</si>
  <si>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</si>
  <si>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</si>
  <si>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</si>
  <si>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</si>
  <si>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</si>
  <si>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</si>
  <si>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</si>
  <si>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</si>
  <si>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</si>
  <si>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</si>
  <si>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</si>
  <si>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</si>
  <si>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SINALIZACAO HORIZONTAL COM TINTA RETRORREFLETIVA A BASE DE RESINA ACRILICA COM MICROESFERAS DE VIDRO</t>
  </si>
  <si>
    <t>CAIACAO EM MEIO FIO</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</si>
  <si>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</si>
  <si>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</si>
  <si>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</si>
  <si>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</si>
  <si>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</si>
  <si>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</si>
  <si>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</si>
  <si>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</si>
  <si>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</si>
  <si>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</si>
  <si>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</si>
  <si>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</si>
  <si>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</si>
  <si>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</si>
  <si>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</si>
  <si>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</si>
  <si>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</si>
  <si>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</si>
  <si>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</si>
  <si>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</si>
  <si>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</si>
  <si>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</si>
  <si>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</si>
  <si>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</si>
  <si>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</si>
  <si>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</si>
  <si>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</si>
  <si>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</si>
  <si>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</si>
  <si>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</si>
  <si>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</si>
  <si>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</si>
  <si>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</si>
  <si>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</si>
  <si>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</si>
  <si>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</si>
  <si>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</si>
  <si>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</si>
  <si>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</si>
  <si>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</si>
  <si>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</si>
  <si>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</si>
  <si>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</si>
  <si>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</si>
  <si>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</si>
  <si>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</si>
  <si>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</si>
  <si>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</si>
  <si>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</si>
  <si>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</si>
  <si>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</si>
  <si>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</si>
  <si>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</si>
  <si>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</si>
  <si>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</si>
  <si>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</si>
  <si>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</si>
  <si>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</si>
  <si>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</si>
  <si>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</si>
  <si>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</si>
  <si>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</si>
  <si>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</si>
  <si>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</si>
  <si>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</si>
  <si>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</si>
  <si>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</si>
  <si>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</si>
  <si>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</si>
  <si>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</si>
  <si>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</si>
  <si>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</si>
  <si>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</si>
  <si>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</si>
  <si>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</si>
  <si>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</si>
  <si>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</si>
  <si>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</si>
  <si>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</si>
  <si>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</si>
  <si>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</si>
  <si>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</si>
  <si>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</si>
  <si>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</si>
  <si>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</si>
  <si>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</si>
  <si>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</si>
  <si>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</si>
  <si>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</si>
  <si>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</si>
  <si>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</si>
  <si>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</si>
  <si>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</si>
  <si>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ACRILICA DE FAIXAS DE DEMARCACAO EM QUADRA POLIESPORTIVA, 5 CM DE LARGURA</t>
  </si>
  <si>
    <t>74245/1</t>
  </si>
  <si>
    <t>PINTURA ACRILICA EM PISO CIMENTADO DUAS DEMAOS</t>
  </si>
  <si>
    <t>PINTURA COM TINTA A BASE DE BORRACHA CLORADA , DE FAIXAS DE DEMARCACAO, EM QUADRA POLIESPORTIVA, 5 CM DE LARGURA.</t>
  </si>
  <si>
    <t>79500/2</t>
  </si>
  <si>
    <t>PINTURA ACRILICA EM PISO CIMENTADO, TRES DEMAOS</t>
  </si>
  <si>
    <t>PINTURA ACRILICA PARA SINALIZAÇÃO HORIZONTAL EM PISO CIMENTADO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</si>
  <si>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</si>
  <si>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</si>
  <si>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</si>
  <si>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</si>
  <si>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</si>
  <si>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</si>
  <si>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</si>
  <si>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</si>
  <si>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</si>
  <si>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</si>
  <si>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</si>
  <si>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</si>
  <si>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</si>
  <si>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</si>
  <si>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</si>
  <si>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</si>
  <si>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</si>
  <si>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</si>
  <si>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</si>
  <si>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</si>
  <si>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APLICACAO DE TINTA A BASE DE EPOXI SOBRE PISO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</si>
  <si>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</si>
  <si>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</si>
  <si>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</si>
  <si>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</si>
  <si>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</si>
  <si>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</si>
  <si>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</si>
  <si>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</si>
  <si>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</si>
  <si>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</si>
  <si>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</si>
  <si>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</si>
  <si>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</si>
  <si>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</si>
  <si>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</si>
  <si>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</si>
  <si>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</si>
  <si>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</si>
  <si>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</si>
  <si>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</si>
  <si>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</si>
  <si>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</si>
  <si>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</si>
  <si>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</si>
  <si>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</si>
  <si>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</si>
  <si>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</si>
  <si>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</si>
  <si>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</si>
  <si>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</si>
  <si>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</si>
  <si>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</si>
  <si>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</si>
  <si>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</si>
  <si>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</si>
  <si>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</si>
  <si>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</si>
  <si>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</si>
  <si>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</si>
  <si>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</si>
  <si>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</si>
  <si>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</si>
  <si>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</si>
  <si>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</si>
  <si>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</si>
  <si>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</si>
  <si>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</si>
  <si>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</si>
  <si>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</si>
  <si>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</si>
  <si>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</si>
  <si>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</si>
  <si>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</si>
  <si>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</si>
  <si>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</si>
  <si>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</si>
  <si>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</si>
  <si>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</si>
  <si>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</si>
  <si>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</si>
  <si>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</si>
  <si>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</si>
  <si>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</si>
  <si>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</si>
  <si>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</si>
  <si>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</si>
  <si>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</si>
  <si>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</si>
  <si>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</si>
  <si>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</si>
  <si>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</si>
  <si>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</si>
  <si>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</si>
  <si>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</si>
  <si>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</si>
  <si>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</si>
  <si>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</si>
  <si>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</si>
  <si>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</si>
  <si>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</si>
  <si>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</si>
  <si>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</si>
  <si>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</si>
  <si>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</si>
  <si>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</si>
  <si>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</si>
  <si>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</si>
  <si>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</si>
  <si>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</si>
  <si>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</si>
  <si>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</si>
  <si>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</si>
  <si>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</si>
  <si>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</si>
  <si>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</si>
  <si>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</si>
  <si>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</si>
  <si>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</si>
  <si>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</si>
  <si>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</si>
  <si>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</si>
  <si>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</si>
  <si>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</si>
  <si>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</si>
  <si>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</si>
  <si>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</si>
  <si>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</si>
  <si>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</si>
  <si>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</si>
  <si>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</si>
  <si>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</si>
  <si>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</si>
  <si>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</si>
  <si>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</si>
  <si>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</si>
  <si>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</si>
  <si>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</si>
  <si>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</si>
  <si>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</si>
  <si>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</si>
  <si>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</si>
  <si>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</si>
  <si>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</si>
  <si>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</si>
  <si>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</si>
  <si>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</si>
  <si>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</si>
  <si>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</si>
  <si>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</si>
  <si>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</si>
  <si>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</si>
  <si>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</si>
  <si>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</si>
  <si>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</si>
  <si>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</si>
  <si>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</si>
  <si>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</si>
  <si>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</si>
  <si>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</si>
  <si>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</si>
  <si>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</si>
  <si>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</si>
  <si>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</si>
  <si>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</si>
  <si>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</si>
  <si>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</si>
  <si>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</si>
  <si>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</si>
  <si>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</si>
  <si>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</si>
  <si>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</si>
  <si>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</si>
  <si>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</si>
  <si>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</si>
  <si>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</si>
  <si>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</si>
  <si>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</si>
  <si>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</si>
  <si>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</si>
  <si>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</si>
  <si>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</si>
  <si>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</si>
  <si>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</si>
  <si>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</si>
  <si>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</si>
  <si>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</si>
  <si>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</si>
  <si>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</si>
  <si>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</si>
  <si>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</si>
  <si>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</si>
  <si>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</si>
  <si>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</si>
  <si>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</si>
  <si>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</si>
  <si>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</si>
  <si>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</si>
  <si>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</si>
  <si>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</si>
  <si>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</si>
  <si>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</si>
  <si>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</si>
  <si>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</si>
  <si>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</si>
  <si>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</si>
  <si>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</si>
  <si>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</si>
  <si>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</si>
  <si>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</si>
  <si>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</si>
  <si>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</si>
  <si>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</si>
  <si>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</si>
  <si>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</si>
  <si>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</si>
  <si>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</si>
  <si>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</si>
  <si>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</si>
  <si>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</si>
  <si>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</si>
  <si>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</si>
  <si>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</si>
  <si>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</si>
  <si>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</si>
  <si>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</si>
  <si>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</si>
  <si>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</si>
  <si>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</si>
  <si>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</si>
  <si>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</si>
  <si>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</si>
  <si>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</si>
  <si>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</si>
  <si>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</si>
  <si>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</si>
  <si>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</si>
  <si>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</si>
  <si>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</si>
  <si>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</si>
  <si>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</si>
  <si>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</si>
  <si>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</si>
  <si>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</si>
  <si>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</si>
  <si>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</si>
  <si>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</si>
  <si>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</si>
  <si>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</si>
  <si>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</si>
  <si>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</si>
  <si>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</si>
  <si>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</si>
  <si>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</si>
  <si>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</si>
  <si>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</si>
  <si>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</si>
  <si>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</si>
  <si>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</si>
  <si>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</si>
  <si>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</si>
  <si>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</si>
  <si>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</si>
  <si>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</si>
  <si>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</si>
  <si>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</si>
  <si>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</si>
  <si>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</si>
  <si>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</si>
  <si>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</si>
  <si>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</si>
  <si>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</si>
  <si>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</si>
  <si>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</si>
  <si>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</si>
  <si>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</si>
  <si>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</si>
  <si>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</si>
  <si>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</si>
  <si>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</si>
  <si>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</si>
  <si>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</si>
  <si>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</si>
  <si>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</si>
  <si>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</si>
  <si>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</si>
  <si>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</si>
  <si>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</si>
  <si>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</si>
  <si>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</si>
  <si>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</si>
  <si>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</si>
  <si>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</si>
  <si>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</si>
  <si>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</si>
  <si>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</si>
  <si>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</si>
  <si>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</si>
  <si>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</si>
  <si>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</si>
  <si>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</si>
  <si>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</si>
  <si>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</si>
  <si>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</si>
  <si>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</si>
  <si>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</si>
  <si>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</si>
  <si>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</si>
  <si>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</si>
  <si>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</si>
  <si>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</si>
  <si>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</si>
  <si>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</si>
  <si>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</si>
  <si>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</si>
  <si>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</si>
  <si>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</si>
  <si>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</si>
  <si>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</si>
  <si>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</si>
  <si>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</si>
  <si>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</si>
  <si>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</si>
  <si>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</si>
  <si>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</si>
  <si>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</si>
  <si>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</si>
  <si>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</si>
  <si>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</si>
  <si>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</si>
  <si>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</si>
  <si>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</si>
  <si>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</si>
  <si>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</si>
  <si>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</si>
  <si>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</si>
  <si>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</si>
  <si>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</si>
  <si>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</si>
  <si>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</si>
  <si>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</si>
  <si>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</si>
  <si>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</si>
  <si>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</si>
  <si>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</si>
  <si>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</si>
  <si>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</si>
  <si>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</si>
  <si>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</si>
  <si>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</si>
  <si>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</si>
  <si>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</si>
  <si>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</si>
  <si>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</si>
  <si>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</si>
  <si>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</si>
  <si>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</si>
  <si>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</si>
  <si>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</si>
  <si>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</si>
  <si>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</si>
  <si>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</si>
  <si>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</si>
  <si>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</si>
  <si>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</si>
  <si>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</si>
  <si>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</si>
  <si>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</si>
  <si>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</si>
  <si>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</si>
  <si>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</si>
  <si>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</si>
  <si>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</si>
  <si>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</si>
  <si>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</si>
  <si>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</si>
  <si>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</si>
  <si>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</si>
  <si>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</si>
  <si>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</si>
  <si>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</si>
  <si>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</si>
  <si>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</si>
  <si>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</si>
  <si>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</si>
  <si>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</si>
  <si>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</si>
  <si>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</si>
  <si>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</si>
  <si>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</si>
  <si>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</si>
  <si>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</si>
  <si>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</si>
  <si>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</si>
  <si>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</si>
  <si>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</si>
  <si>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</si>
  <si>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</si>
  <si>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</si>
  <si>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</si>
  <si>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</si>
  <si>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</si>
  <si>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</si>
  <si>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</si>
  <si>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</si>
  <si>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</si>
  <si>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</si>
  <si>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</si>
  <si>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</si>
  <si>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</si>
  <si>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</si>
  <si>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</si>
  <si>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</si>
  <si>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</si>
  <si>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</si>
  <si>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</si>
  <si>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</si>
  <si>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</si>
  <si>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</si>
  <si>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</si>
  <si>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</si>
  <si>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</si>
  <si>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</si>
  <si>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</si>
  <si>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</si>
  <si>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</si>
  <si>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</si>
  <si>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</si>
  <si>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</si>
  <si>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</si>
  <si>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</si>
  <si>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</si>
  <si>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</si>
  <si>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</si>
  <si>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</si>
  <si>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</si>
  <si>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</si>
  <si>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</si>
  <si>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</si>
  <si>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</si>
  <si>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</si>
  <si>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</si>
  <si>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</si>
  <si>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</si>
  <si>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</si>
  <si>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</si>
  <si>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</si>
  <si>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</si>
  <si>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</si>
  <si>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</si>
  <si>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</si>
  <si>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</si>
  <si>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</si>
  <si>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</si>
  <si>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</si>
  <si>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</si>
  <si>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</si>
  <si>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</si>
  <si>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</si>
  <si>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</si>
  <si>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</si>
  <si>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</si>
  <si>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</si>
  <si>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</si>
  <si>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</si>
  <si>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</si>
  <si>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</si>
  <si>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</si>
  <si>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</si>
  <si>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</si>
  <si>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</si>
  <si>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</si>
  <si>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</si>
  <si>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</si>
  <si>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</si>
  <si>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</si>
  <si>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</si>
  <si>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</si>
  <si>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</si>
  <si>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</si>
  <si>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</si>
  <si>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</si>
  <si>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</si>
  <si>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</si>
  <si>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</si>
  <si>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</si>
  <si>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</si>
  <si>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</si>
  <si>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</si>
  <si>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</si>
  <si>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</si>
  <si>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</si>
  <si>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</si>
  <si>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</si>
  <si>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</si>
  <si>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</si>
  <si>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</si>
  <si>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</si>
  <si>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</si>
  <si>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</si>
  <si>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</si>
  <si>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</si>
  <si>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</si>
  <si>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</si>
  <si>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</si>
  <si>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</si>
  <si>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</si>
  <si>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</si>
  <si>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</si>
  <si>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</si>
  <si>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</si>
  <si>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</si>
  <si>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</si>
  <si>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</si>
  <si>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</si>
  <si>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</si>
  <si>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</si>
  <si>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</si>
  <si>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</si>
  <si>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</si>
  <si>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</si>
  <si>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</si>
  <si>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</si>
  <si>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</si>
  <si>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</si>
  <si>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</si>
  <si>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</si>
  <si>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</si>
  <si>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</si>
  <si>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</si>
  <si>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</si>
  <si>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</si>
  <si>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</si>
  <si>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</si>
  <si>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</si>
  <si>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</si>
  <si>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</si>
  <si>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</si>
  <si>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</si>
  <si>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</si>
  <si>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</si>
  <si>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</si>
  <si>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</si>
  <si>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</si>
  <si>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</si>
  <si>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</si>
  <si>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</si>
  <si>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</si>
  <si>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</si>
  <si>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</si>
  <si>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</si>
  <si>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</si>
  <si>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</si>
  <si>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</si>
  <si>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</si>
  <si>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</si>
  <si>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</si>
  <si>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</si>
  <si>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</si>
  <si>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</si>
  <si>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</si>
  <si>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</si>
  <si>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</si>
  <si>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</si>
  <si>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</si>
  <si>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</si>
  <si>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</si>
  <si>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</si>
  <si>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</si>
  <si>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</si>
  <si>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</si>
  <si>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</si>
  <si>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</si>
  <si>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</si>
  <si>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</si>
  <si>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</si>
  <si>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</si>
  <si>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</si>
  <si>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</si>
  <si>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</si>
  <si>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</si>
  <si>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</si>
  <si>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</si>
  <si>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</si>
  <si>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</si>
  <si>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</si>
  <si>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</si>
  <si>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</si>
  <si>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</si>
  <si>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</si>
  <si>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</si>
  <si>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</si>
  <si>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</si>
  <si>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</si>
  <si>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</si>
  <si>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</si>
  <si>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</si>
  <si>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</si>
  <si>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</si>
  <si>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</si>
  <si>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</si>
  <si>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</si>
  <si>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</si>
  <si>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</si>
  <si>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</si>
  <si>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</si>
  <si>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</si>
  <si>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</si>
  <si>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</si>
  <si>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</si>
  <si>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</si>
  <si>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</si>
  <si>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</si>
  <si>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</si>
  <si>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</si>
  <si>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</si>
  <si>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</si>
  <si>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</si>
  <si>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</si>
  <si>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</si>
  <si>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</si>
  <si>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</si>
  <si>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</si>
  <si>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</si>
  <si>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</si>
  <si>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</si>
  <si>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</si>
  <si>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</si>
  <si>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</si>
  <si>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</si>
  <si>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</si>
  <si>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</si>
  <si>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</si>
  <si>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</si>
  <si>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</si>
  <si>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</si>
  <si>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</si>
  <si>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</si>
  <si>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</si>
  <si>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</si>
  <si>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</si>
  <si>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</si>
  <si>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</si>
  <si>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</si>
  <si>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</si>
  <si>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</si>
  <si>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</si>
  <si>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</si>
  <si>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</si>
  <si>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</si>
  <si>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</si>
  <si>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</si>
  <si>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</si>
  <si>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</si>
  <si>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</si>
  <si>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</si>
  <si>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</si>
  <si>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</si>
  <si>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</si>
  <si>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</si>
  <si>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</si>
  <si>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</si>
  <si>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</si>
  <si>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</si>
  <si>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</si>
  <si>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</si>
  <si>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</si>
  <si>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</si>
  <si>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</si>
  <si>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</si>
  <si>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</si>
  <si>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</si>
  <si>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</si>
  <si>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</si>
  <si>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</si>
  <si>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</si>
  <si>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</si>
  <si>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</si>
  <si>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</si>
  <si>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</si>
  <si>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</si>
  <si>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</si>
  <si>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</si>
  <si>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</si>
  <si>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</si>
  <si>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</si>
  <si>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</si>
  <si>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</si>
  <si>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</si>
  <si>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</si>
  <si>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</si>
  <si>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</si>
  <si>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</si>
  <si>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</si>
  <si>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</si>
  <si>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</si>
  <si>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</si>
  <si>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</si>
  <si>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</si>
  <si>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</si>
  <si>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</si>
  <si>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</si>
  <si>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</si>
  <si>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</si>
  <si>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</si>
  <si>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</si>
  <si>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</si>
  <si>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</si>
  <si>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</si>
  <si>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</si>
  <si>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</si>
  <si>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</si>
  <si>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</si>
  <si>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</si>
  <si>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</si>
  <si>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</si>
  <si>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</si>
  <si>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</si>
  <si>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</si>
  <si>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</si>
  <si>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</si>
  <si>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</si>
  <si>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</si>
  <si>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</si>
  <si>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</si>
  <si>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</si>
  <si>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</si>
  <si>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</si>
  <si>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</si>
  <si>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</si>
  <si>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</si>
  <si>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</si>
  <si>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</si>
  <si>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</si>
  <si>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</si>
  <si>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</si>
  <si>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</si>
  <si>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</si>
  <si>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</si>
  <si>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</si>
  <si>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</si>
  <si>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</si>
  <si>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</si>
  <si>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</si>
  <si>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</si>
  <si>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</si>
  <si>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</si>
  <si>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</si>
  <si>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</si>
  <si>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</si>
  <si>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</si>
  <si>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</si>
  <si>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</si>
  <si>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</si>
  <si>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</si>
  <si>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</si>
  <si>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</si>
  <si>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</si>
  <si>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</si>
  <si>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</si>
  <si>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</si>
  <si>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</si>
  <si>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</si>
  <si>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</si>
  <si>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</si>
  <si>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</si>
  <si>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</si>
  <si>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</si>
  <si>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</si>
  <si>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</si>
  <si>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</si>
  <si>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</si>
  <si>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</si>
  <si>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</si>
  <si>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</si>
  <si>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</si>
  <si>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</si>
  <si>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</si>
  <si>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</si>
  <si>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</si>
  <si>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</si>
  <si>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</si>
  <si>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</si>
  <si>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</si>
  <si>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</si>
  <si>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</si>
  <si>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</si>
  <si>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</si>
  <si>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</si>
  <si>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</si>
  <si>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</si>
  <si>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</si>
  <si>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</si>
  <si>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</si>
  <si>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</si>
  <si>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</si>
  <si>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</si>
  <si>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</si>
  <si>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</si>
  <si>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</si>
  <si>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</si>
  <si>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</si>
  <si>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</si>
  <si>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</si>
  <si>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</si>
  <si>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</si>
  <si>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</si>
  <si>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</si>
  <si>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</si>
  <si>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</si>
  <si>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</si>
  <si>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</si>
  <si>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</si>
  <si>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</si>
  <si>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</si>
  <si>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</si>
  <si>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</si>
  <si>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</si>
  <si>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</si>
  <si>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</si>
  <si>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</si>
  <si>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</si>
  <si>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</si>
  <si>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</si>
  <si>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</si>
  <si>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</si>
  <si>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</si>
  <si>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</si>
  <si>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</si>
  <si>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</si>
  <si>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</si>
  <si>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</si>
  <si>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</si>
  <si>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</si>
  <si>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</si>
  <si>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</si>
  <si>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</si>
  <si>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</si>
  <si>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</si>
  <si>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</si>
  <si>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</si>
  <si>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</si>
  <si>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</si>
  <si>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</si>
  <si>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</si>
  <si>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</si>
  <si>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</si>
  <si>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</si>
  <si>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</si>
  <si>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</si>
  <si>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</si>
  <si>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</si>
  <si>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</si>
  <si>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</si>
  <si>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</si>
  <si>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</si>
  <si>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</si>
  <si>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</si>
  <si>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</si>
  <si>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</si>
  <si>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</si>
  <si>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</si>
  <si>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</si>
  <si>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</si>
  <si>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</si>
  <si>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</si>
  <si>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</si>
  <si>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</si>
  <si>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</si>
  <si>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</si>
  <si>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</si>
  <si>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</si>
  <si>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</si>
  <si>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</si>
  <si>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</si>
  <si>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</si>
  <si>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</si>
  <si>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</si>
  <si>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</si>
  <si>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</si>
  <si>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</si>
  <si>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</si>
  <si>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</si>
  <si>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</si>
  <si>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</si>
  <si>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</si>
  <si>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</si>
  <si>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</si>
  <si>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</si>
  <si>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</si>
  <si>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</si>
  <si>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</si>
  <si>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</si>
  <si>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</si>
  <si>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</si>
  <si>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</si>
  <si>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</si>
  <si>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</si>
  <si>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</si>
  <si>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</si>
  <si>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</si>
  <si>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</si>
  <si>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</si>
  <si>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</si>
  <si>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</si>
  <si>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</si>
  <si>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</si>
  <si>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</si>
  <si>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</si>
  <si>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</si>
  <si>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</si>
  <si>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</si>
  <si>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</si>
  <si>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</si>
  <si>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</si>
  <si>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</si>
  <si>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</si>
  <si>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</si>
  <si>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</si>
  <si>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</si>
  <si>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</si>
  <si>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</si>
  <si>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</si>
  <si>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</si>
  <si>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</si>
  <si>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</si>
  <si>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</si>
  <si>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</si>
  <si>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</si>
  <si>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</si>
  <si>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</si>
  <si>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</si>
  <si>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</si>
  <si>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</si>
  <si>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</si>
  <si>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</si>
  <si>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</si>
  <si>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</si>
  <si>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</si>
  <si>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</si>
  <si>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</si>
  <si>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</si>
  <si>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</si>
  <si>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</si>
  <si>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</si>
  <si>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</si>
  <si>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</si>
  <si>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</si>
  <si>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</si>
  <si>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</si>
  <si>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</si>
  <si>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</si>
  <si>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</si>
  <si>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</si>
  <si>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</si>
  <si>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</si>
  <si>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</si>
  <si>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</si>
  <si>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</si>
  <si>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</si>
  <si>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</si>
  <si>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</si>
  <si>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</si>
  <si>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</si>
  <si>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</si>
  <si>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</si>
  <si>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</si>
  <si>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</si>
  <si>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</si>
  <si>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</si>
  <si>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</si>
  <si>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</si>
  <si>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</si>
  <si>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</si>
  <si>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</si>
  <si>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</si>
  <si>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</si>
  <si>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</si>
  <si>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</si>
  <si>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</si>
  <si>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</si>
  <si>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</si>
  <si>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</si>
  <si>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</si>
  <si>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</si>
  <si>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</si>
  <si>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</si>
  <si>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</si>
  <si>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</si>
  <si>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</si>
  <si>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</si>
  <si>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</si>
  <si>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</si>
  <si>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</si>
  <si>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</si>
  <si>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</si>
  <si>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</si>
  <si>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</si>
  <si>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</si>
  <si>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</si>
  <si>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</si>
  <si>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</si>
  <si>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</si>
  <si>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</si>
  <si>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</si>
  <si>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</si>
  <si>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</si>
  <si>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</si>
  <si>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</si>
  <si>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</si>
  <si>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</si>
  <si>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</si>
  <si>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</si>
  <si>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</si>
  <si>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</si>
  <si>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</si>
  <si>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</si>
  <si>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</si>
  <si>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</si>
  <si>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</si>
  <si>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</si>
  <si>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</si>
  <si>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</si>
  <si>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</si>
  <si>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</si>
  <si>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</si>
  <si>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</si>
  <si>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</si>
  <si>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</si>
  <si>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</si>
  <si>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</si>
  <si>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</si>
  <si>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</si>
  <si>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</si>
  <si>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</si>
  <si>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</si>
  <si>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</si>
  <si>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</si>
  <si>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</si>
  <si>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</si>
  <si>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</si>
  <si>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</si>
  <si>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</si>
  <si>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</si>
  <si>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</si>
  <si>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</si>
  <si>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</si>
  <si>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</si>
  <si>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</si>
  <si>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</si>
  <si>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</si>
  <si>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</si>
  <si>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</si>
  <si>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</si>
  <si>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</si>
  <si>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</si>
  <si>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</si>
  <si>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</si>
  <si>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</si>
  <si>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</si>
  <si>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</si>
  <si>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</si>
  <si>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</si>
  <si>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</si>
  <si>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</si>
  <si>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</si>
  <si>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</si>
  <si>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</si>
  <si>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</si>
  <si>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</si>
  <si>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</si>
  <si>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</si>
  <si>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</si>
  <si>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</si>
  <si>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</si>
  <si>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</si>
  <si>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</si>
  <si>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</si>
  <si>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</si>
  <si>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</si>
  <si>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</si>
  <si>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</si>
  <si>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</si>
  <si>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</si>
  <si>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</si>
  <si>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</si>
  <si>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</si>
  <si>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</si>
  <si>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</si>
  <si>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</si>
  <si>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</si>
  <si>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</si>
  <si>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</si>
  <si>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</si>
  <si>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</si>
  <si>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</si>
  <si>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</si>
  <si>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</si>
  <si>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</si>
  <si>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</si>
  <si>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</si>
  <si>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</si>
  <si>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</si>
  <si>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</si>
  <si>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</si>
  <si>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</si>
  <si>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</si>
  <si>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</si>
  <si>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</si>
  <si>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</si>
  <si>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</si>
  <si>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</si>
  <si>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</si>
  <si>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</si>
  <si>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</si>
  <si>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</si>
  <si>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</si>
  <si>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</si>
  <si>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</si>
  <si>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</si>
  <si>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</si>
  <si>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</si>
  <si>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</si>
  <si>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</si>
  <si>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</si>
  <si>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</si>
  <si>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</si>
  <si>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</si>
  <si>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</si>
  <si>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</si>
  <si>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</si>
  <si>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</si>
  <si>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</si>
  <si>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</si>
  <si>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</si>
  <si>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</si>
  <si>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</si>
  <si>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</si>
  <si>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</si>
  <si>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</si>
  <si>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</si>
  <si>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</si>
  <si>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</si>
  <si>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</si>
  <si>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</si>
  <si>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</si>
  <si>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</si>
  <si>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</si>
  <si>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</si>
  <si>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</si>
  <si>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</si>
  <si>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</si>
  <si>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</si>
  <si>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</si>
  <si>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</si>
  <si>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</si>
  <si>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</si>
  <si>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</si>
  <si>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</si>
  <si>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</si>
  <si>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</si>
  <si>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</si>
  <si>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</si>
  <si>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</si>
  <si>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</si>
  <si>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</si>
  <si>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</si>
  <si>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</si>
  <si>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</si>
  <si>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</si>
  <si>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</si>
  <si>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</si>
  <si>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</si>
  <si>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</si>
  <si>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</si>
  <si>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</si>
  <si>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</si>
  <si>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</si>
  <si>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</si>
  <si>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</si>
  <si>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</si>
  <si>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</si>
  <si>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</si>
  <si>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</si>
  <si>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</si>
  <si>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</si>
  <si>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</si>
  <si>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</si>
  <si>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</si>
  <si>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</si>
  <si>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</si>
  <si>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</si>
  <si>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</si>
  <si>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</si>
  <si>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</si>
  <si>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</si>
  <si>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</si>
  <si>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</si>
  <si>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</si>
  <si>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</si>
  <si>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</si>
  <si>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</si>
  <si>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</si>
  <si>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</si>
  <si>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</si>
  <si>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</si>
  <si>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</si>
  <si>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</si>
  <si>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</si>
  <si>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</si>
  <si>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</si>
  <si>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</si>
  <si>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</si>
  <si>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</si>
  <si>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</si>
  <si>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</si>
  <si>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</si>
  <si>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</si>
  <si>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</si>
  <si>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</si>
  <si>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</si>
  <si>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</si>
  <si>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</si>
  <si>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</si>
  <si>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</si>
  <si>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</si>
  <si>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</si>
  <si>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</si>
  <si>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</si>
  <si>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</si>
  <si>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</si>
  <si>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</si>
  <si>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</si>
  <si>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</si>
  <si>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</si>
  <si>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</si>
  <si>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</si>
  <si>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</si>
  <si>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</si>
  <si>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</si>
  <si>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</si>
  <si>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</si>
  <si>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</si>
  <si>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</si>
  <si>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</si>
  <si>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</si>
  <si>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</si>
  <si>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</si>
  <si>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</si>
  <si>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</si>
  <si>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</si>
  <si>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</si>
  <si>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</si>
  <si>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</si>
  <si>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</si>
  <si>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</si>
  <si>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</si>
  <si>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</si>
  <si>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</si>
  <si>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</si>
  <si>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</si>
  <si>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</si>
  <si>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</si>
  <si>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</si>
  <si>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</si>
  <si>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</si>
  <si>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</si>
  <si>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</si>
  <si>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</si>
  <si>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</si>
  <si>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</si>
  <si>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</si>
  <si>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</si>
  <si>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</si>
  <si>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</si>
  <si>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</si>
  <si>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</si>
  <si>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</si>
  <si>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</si>
  <si>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</si>
  <si>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</si>
  <si>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</si>
  <si>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</si>
  <si>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</si>
  <si>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</si>
  <si>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</si>
  <si>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</si>
  <si>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</si>
  <si>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</si>
  <si>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</si>
  <si>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</si>
  <si>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</si>
  <si>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</si>
  <si>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</si>
  <si>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</si>
  <si>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</si>
  <si>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</si>
  <si>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</si>
  <si>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</si>
  <si>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</si>
  <si>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</si>
  <si>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</si>
  <si>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</si>
  <si>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</si>
  <si>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</si>
  <si>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</si>
  <si>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</si>
  <si>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</si>
  <si>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</si>
  <si>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</si>
  <si>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</si>
  <si>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</si>
  <si>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</si>
  <si>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</si>
  <si>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</si>
  <si>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</si>
  <si>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</si>
  <si>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</si>
  <si>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</si>
  <si>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</si>
  <si>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</si>
  <si>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</si>
  <si>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</si>
  <si>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</si>
  <si>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</si>
  <si>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</si>
  <si>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</si>
  <si>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</si>
  <si>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</si>
  <si>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</si>
  <si>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</si>
  <si>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</si>
  <si>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</si>
  <si>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</si>
  <si>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</si>
  <si>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</si>
  <si>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</si>
  <si>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</si>
  <si>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</si>
  <si>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</si>
  <si>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</si>
  <si>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</si>
  <si>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</si>
  <si>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</si>
  <si>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</si>
  <si>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</si>
  <si>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</si>
  <si>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</si>
  <si>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</si>
  <si>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</si>
  <si>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</si>
  <si>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</si>
  <si>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</si>
  <si>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</si>
  <si>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</si>
  <si>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</si>
  <si>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</si>
  <si>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</si>
  <si>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</si>
  <si>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</si>
  <si>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</si>
  <si>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</si>
  <si>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</si>
  <si>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</si>
  <si>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</si>
  <si>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</si>
  <si>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</si>
  <si>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</si>
  <si>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</si>
  <si>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</si>
  <si>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</si>
  <si>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</si>
  <si>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</si>
  <si>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</si>
  <si>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</si>
  <si>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</si>
  <si>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</si>
  <si>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</si>
  <si>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</si>
  <si>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</si>
  <si>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</si>
  <si>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</si>
  <si>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</si>
  <si>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</si>
  <si>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</si>
  <si>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</si>
  <si>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</si>
  <si>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</si>
  <si>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</si>
  <si>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</si>
  <si>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</si>
  <si>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</si>
  <si>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</si>
  <si>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</si>
  <si>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</si>
  <si>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</si>
  <si>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</si>
  <si>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</si>
  <si>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</si>
  <si>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</si>
  <si>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</si>
  <si>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</si>
  <si>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</si>
  <si>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</si>
  <si>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</si>
  <si>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</si>
  <si>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</si>
  <si>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</si>
  <si>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</si>
  <si>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</si>
  <si>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</si>
  <si>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</si>
  <si>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</si>
  <si>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</si>
  <si>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</si>
  <si>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</si>
  <si>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</si>
  <si>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</si>
  <si>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</si>
  <si>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</si>
  <si>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</si>
  <si>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</si>
  <si>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</si>
  <si>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</si>
  <si>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</si>
  <si>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</si>
  <si>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</si>
  <si>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</si>
  <si>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</si>
  <si>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</si>
  <si>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</si>
  <si>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</si>
  <si>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</si>
  <si>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</si>
  <si>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</si>
  <si>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</si>
  <si>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</si>
  <si>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</si>
  <si>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</si>
  <si>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</si>
  <si>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</si>
  <si>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</si>
  <si>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</si>
  <si>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</si>
  <si>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</si>
  <si>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</si>
  <si>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</si>
  <si>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</si>
  <si>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</si>
  <si>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</si>
  <si>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</si>
  <si>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</si>
  <si>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</si>
  <si>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</si>
  <si>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</si>
  <si>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</si>
  <si>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</si>
  <si>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</si>
  <si>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</si>
  <si>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</si>
  <si>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</si>
  <si>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</si>
  <si>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</si>
  <si>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</si>
  <si>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</si>
  <si>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</si>
  <si>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</si>
  <si>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</si>
  <si>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</si>
  <si>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</si>
  <si>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</si>
  <si>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</si>
  <si>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</si>
  <si>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</si>
  <si>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</si>
  <si>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</si>
  <si>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</si>
  <si>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</si>
  <si>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</si>
  <si>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</si>
  <si>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</si>
  <si>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</si>
  <si>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</si>
  <si>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</si>
  <si>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</si>
  <si>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</si>
  <si>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</si>
  <si>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</si>
  <si>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</si>
  <si>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</si>
  <si>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</si>
  <si>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</si>
  <si>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</si>
  <si>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</si>
  <si>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</si>
  <si>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</si>
  <si>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</si>
  <si>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</si>
  <si>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</si>
  <si>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</si>
  <si>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</si>
  <si>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</si>
  <si>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</si>
  <si>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</si>
  <si>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</si>
  <si>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</si>
  <si>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</si>
  <si>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</si>
  <si>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</si>
  <si>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</si>
  <si>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</si>
  <si>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</si>
  <si>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</si>
  <si>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</si>
  <si>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</si>
  <si>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</si>
  <si>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</si>
  <si>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</si>
  <si>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</si>
  <si>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</si>
  <si>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</si>
  <si>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</si>
  <si>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</si>
  <si>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</si>
  <si>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</si>
  <si>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</si>
  <si>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</si>
  <si>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</si>
  <si>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</si>
  <si>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</si>
  <si>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</si>
  <si>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</si>
  <si>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</si>
  <si>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</si>
  <si>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</si>
  <si>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</si>
  <si>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</si>
  <si>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</si>
  <si>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</si>
  <si>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</si>
  <si>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</si>
  <si>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</si>
  <si>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</si>
  <si>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</si>
  <si>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</si>
  <si>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</si>
  <si>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</si>
  <si>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</si>
  <si>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</si>
  <si>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</si>
  <si>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</si>
  <si>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</si>
  <si>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</si>
  <si>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</si>
  <si>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</si>
  <si>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</si>
  <si>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</si>
  <si>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</si>
  <si>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</si>
  <si>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</si>
  <si>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</si>
  <si>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</si>
  <si>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</si>
  <si>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</si>
  <si>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</si>
  <si>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</si>
  <si>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</si>
  <si>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</si>
  <si>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</si>
  <si>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</si>
  <si>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</si>
  <si>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</si>
  <si>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</si>
  <si>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</si>
  <si>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</si>
  <si>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</si>
  <si>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</si>
  <si>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</si>
  <si>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</si>
  <si>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</si>
  <si>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</si>
  <si>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</si>
  <si>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</si>
  <si>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</si>
  <si>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</si>
  <si>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</si>
  <si>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</si>
  <si>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</si>
  <si>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</si>
  <si>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</si>
  <si>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</si>
  <si>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</si>
  <si>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</si>
  <si>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</si>
  <si>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</si>
  <si>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</si>
  <si>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</si>
  <si>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</si>
  <si>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</si>
  <si>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</si>
  <si>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</si>
  <si>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</si>
  <si>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</si>
  <si>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</si>
  <si>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</si>
  <si>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</si>
  <si>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</si>
  <si>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</si>
  <si>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</si>
  <si>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</si>
  <si>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</si>
  <si>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</si>
  <si>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</si>
  <si>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</si>
  <si>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</si>
  <si>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</si>
  <si>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</si>
  <si>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</si>
  <si>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</si>
  <si>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</si>
  <si>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</si>
  <si>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</si>
  <si>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</si>
  <si>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</si>
  <si>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</si>
  <si>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</si>
  <si>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</si>
  <si>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</si>
  <si>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</si>
  <si>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</si>
  <si>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</si>
  <si>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</si>
  <si>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</si>
  <si>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</si>
  <si>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</si>
  <si>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</si>
  <si>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</si>
  <si>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</si>
  <si>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</si>
  <si>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</si>
  <si>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</si>
  <si>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</si>
  <si>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</si>
  <si>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</si>
  <si>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</si>
  <si>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</si>
  <si>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</si>
  <si>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</si>
  <si>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</si>
  <si>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</si>
  <si>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</si>
  <si>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</si>
  <si>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</si>
  <si>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</si>
  <si>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</si>
  <si>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</si>
  <si>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</si>
  <si>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</si>
  <si>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</si>
  <si>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</si>
  <si>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</si>
  <si>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</si>
  <si>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</si>
  <si>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</si>
  <si>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</si>
  <si>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</si>
  <si>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</si>
  <si>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</si>
  <si>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</si>
  <si>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</si>
  <si>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</si>
  <si>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</si>
  <si>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</si>
  <si>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</si>
  <si>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</si>
  <si>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</si>
  <si>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</si>
  <si>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</si>
  <si>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</si>
  <si>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</si>
  <si>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</si>
  <si>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</si>
  <si>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</si>
  <si>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</si>
  <si>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</si>
  <si>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</si>
  <si>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</si>
  <si>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</si>
  <si>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</si>
  <si>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</si>
  <si>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</si>
  <si>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</si>
  <si>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</si>
  <si>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</si>
  <si>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</si>
  <si>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</si>
  <si>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</si>
  <si>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</si>
  <si>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</si>
  <si>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</si>
  <si>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</si>
  <si>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</si>
  <si>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</si>
  <si>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</si>
  <si>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</si>
  <si>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</si>
  <si>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</si>
  <si>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</si>
  <si>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</si>
  <si>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</si>
  <si>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</si>
  <si>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</si>
  <si>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</si>
  <si>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</si>
  <si>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</si>
  <si>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</si>
  <si>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</si>
  <si>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</si>
  <si>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</si>
  <si>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</si>
  <si>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</si>
  <si>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</si>
  <si>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</si>
  <si>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</si>
  <si>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</si>
  <si>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</si>
  <si>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</si>
  <si>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</si>
  <si>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</si>
  <si>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</si>
  <si>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</si>
  <si>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</si>
  <si>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</si>
  <si>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</si>
  <si>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</si>
  <si>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</si>
  <si>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</si>
  <si>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</si>
  <si>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</si>
  <si>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</si>
  <si>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</si>
  <si>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</si>
  <si>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</si>
  <si>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</si>
  <si>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</si>
  <si>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</si>
  <si>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</si>
  <si>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</si>
  <si>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</si>
  <si>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</si>
  <si>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</si>
  <si>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</si>
  <si>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</si>
  <si>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</si>
  <si>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</si>
  <si>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</si>
  <si>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</si>
  <si>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</si>
  <si>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</si>
  <si>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</si>
  <si>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</si>
  <si>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</si>
  <si>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</si>
  <si>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</si>
  <si>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</si>
  <si>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</si>
  <si>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</si>
  <si>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</si>
  <si>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</si>
  <si>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</si>
  <si>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</si>
  <si>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</si>
  <si>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</si>
  <si>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</si>
  <si>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</si>
  <si>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</si>
  <si>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</si>
  <si>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</si>
  <si>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</si>
  <si>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</si>
  <si>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</si>
  <si>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</si>
  <si>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</si>
  <si>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</si>
  <si>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</si>
  <si>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</si>
  <si>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</si>
  <si>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</si>
  <si>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</si>
  <si>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</si>
  <si>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</si>
  <si>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</si>
  <si>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</si>
  <si>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</si>
  <si>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</si>
  <si>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</si>
  <si>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</si>
  <si>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</si>
  <si>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</si>
  <si>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</si>
  <si>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</si>
  <si>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</si>
  <si>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</si>
  <si>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</si>
  <si>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</si>
  <si>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</si>
  <si>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</si>
  <si>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</si>
  <si>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</si>
  <si>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</si>
  <si>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</si>
  <si>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</si>
  <si>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</si>
  <si>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</si>
  <si>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</si>
  <si>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</si>
  <si>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</si>
  <si>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</si>
  <si>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</si>
  <si>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</si>
  <si>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</si>
  <si>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</si>
  <si>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</si>
  <si>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</si>
  <si>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</si>
  <si>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</si>
  <si>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</si>
  <si>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</si>
  <si>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</si>
  <si>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</si>
  <si>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</si>
  <si>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</si>
  <si>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</si>
  <si>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</si>
  <si>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</si>
  <si>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</si>
  <si>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</si>
  <si>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</si>
  <si>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</si>
  <si>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</si>
  <si>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</si>
  <si>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</si>
  <si>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</si>
  <si>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</si>
  <si>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</si>
  <si>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</si>
  <si>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</si>
  <si>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</si>
  <si>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</si>
  <si>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</si>
  <si>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</si>
  <si>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</si>
  <si>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</si>
  <si>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</si>
  <si>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</si>
  <si>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</si>
  <si>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</si>
  <si>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</si>
  <si>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</si>
  <si>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</si>
  <si>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</si>
  <si>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</si>
  <si>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</si>
  <si>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</si>
  <si>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</si>
  <si>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</si>
  <si>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</si>
  <si>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</si>
  <si>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</si>
  <si>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</si>
  <si>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</si>
  <si>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</si>
  <si>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</si>
  <si>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</si>
  <si>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</si>
  <si>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</si>
  <si>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</si>
  <si>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</si>
  <si>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</si>
  <si>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</si>
  <si>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</si>
  <si>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</si>
  <si>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</si>
  <si>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</si>
  <si>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</si>
  <si>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</si>
  <si>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</si>
  <si>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</si>
  <si>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</si>
  <si>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</si>
  <si>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</si>
  <si>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</si>
  <si>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</si>
  <si>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</si>
  <si>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</si>
  <si>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</si>
  <si>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</si>
  <si>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</si>
  <si>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</si>
  <si>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</si>
  <si>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</si>
  <si>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</si>
  <si>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</si>
  <si>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</si>
  <si>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</si>
  <si>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</si>
  <si>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</si>
  <si>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</si>
  <si>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</si>
  <si>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</si>
  <si>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</si>
  <si>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</si>
  <si>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</si>
  <si>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</si>
  <si>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</si>
  <si>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</si>
  <si>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</si>
  <si>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</si>
  <si>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</si>
  <si>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</si>
  <si>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</si>
  <si>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</si>
  <si>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</si>
  <si>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</si>
  <si>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</si>
  <si>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</si>
  <si>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</si>
  <si>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</si>
  <si>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</si>
  <si>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</si>
  <si>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</si>
  <si>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</si>
  <si>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</si>
  <si>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</si>
  <si>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</si>
  <si>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</si>
  <si>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</si>
  <si>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</si>
  <si>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</si>
  <si>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</si>
  <si>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</si>
  <si>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</si>
  <si>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</si>
  <si>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</si>
  <si>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</si>
  <si>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</si>
  <si>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</si>
  <si>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</si>
  <si>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</si>
  <si>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</si>
  <si>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</si>
  <si>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</si>
  <si>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</si>
  <si>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</si>
  <si>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</si>
  <si>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</si>
  <si>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</si>
  <si>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</si>
  <si>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</si>
  <si>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</si>
  <si>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</si>
  <si>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</si>
  <si>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</si>
  <si>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</si>
  <si>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</si>
  <si>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</si>
  <si>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</si>
  <si>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</si>
  <si>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</si>
  <si>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</si>
  <si>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</si>
  <si>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</si>
  <si>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</si>
  <si>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</si>
  <si>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</si>
  <si>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</si>
  <si>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</si>
  <si>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</si>
  <si>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</si>
  <si>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</si>
  <si>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</si>
  <si>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</si>
  <si>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</si>
  <si>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</si>
  <si>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</si>
  <si>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</si>
  <si>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</si>
  <si>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</si>
  <si>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</si>
  <si>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</si>
  <si>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</si>
  <si>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</si>
  <si>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</si>
  <si>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</si>
  <si>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</si>
  <si>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</si>
  <si>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</si>
  <si>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</si>
  <si>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</si>
  <si>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</si>
  <si>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</si>
  <si>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</si>
  <si>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</si>
  <si>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</si>
  <si>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</si>
  <si>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</si>
  <si>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</si>
  <si>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</si>
  <si>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</si>
  <si>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</si>
  <si>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</si>
  <si>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</si>
  <si>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</si>
  <si>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</si>
  <si>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</si>
  <si>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</si>
  <si>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</si>
  <si>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</si>
  <si>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</si>
  <si>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</si>
  <si>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</si>
  <si>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</si>
  <si>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</si>
  <si>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</si>
  <si>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</si>
  <si>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</si>
  <si>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</si>
  <si>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</si>
  <si>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</si>
  <si>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</si>
  <si>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</si>
  <si>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</si>
  <si>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</si>
  <si>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</si>
  <si>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</si>
  <si>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</si>
  <si>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</si>
  <si>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</si>
  <si>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</si>
  <si>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</si>
  <si>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</si>
  <si>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</si>
  <si>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</si>
  <si>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</si>
  <si>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</si>
  <si>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</si>
  <si>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</si>
  <si>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</si>
  <si>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</si>
  <si>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</si>
  <si>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</si>
  <si>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</si>
  <si>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</si>
  <si>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</si>
  <si>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</si>
  <si>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</si>
  <si>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</si>
  <si>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</si>
  <si>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</si>
  <si>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</si>
  <si>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</si>
  <si>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</si>
  <si>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</si>
  <si>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</si>
  <si>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</si>
  <si>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</si>
  <si>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</si>
  <si>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</si>
  <si>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</si>
  <si>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</si>
  <si>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</si>
  <si>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</si>
  <si>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</si>
  <si>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</si>
  <si>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</si>
  <si>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</si>
  <si>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</si>
  <si>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</si>
  <si>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</si>
  <si>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</si>
  <si>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</si>
  <si>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</si>
  <si>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</si>
  <si>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</si>
  <si>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</si>
  <si>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</si>
  <si>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</si>
  <si>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</si>
  <si>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</si>
  <si>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</si>
  <si>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</si>
  <si>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</si>
  <si>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</si>
  <si>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</si>
  <si>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</si>
  <si>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</si>
  <si>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</si>
  <si>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</si>
  <si>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</si>
  <si>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</si>
  <si>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</si>
  <si>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</si>
  <si>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</si>
  <si>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</si>
  <si>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</si>
  <si>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</si>
  <si>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</si>
  <si>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</si>
  <si>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</si>
  <si>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</si>
  <si>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</si>
  <si>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</si>
  <si>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</si>
  <si>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</si>
  <si>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</si>
  <si>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</si>
  <si>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</si>
  <si>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</si>
  <si>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</si>
  <si>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</si>
  <si>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</si>
  <si>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</si>
  <si>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</si>
  <si>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</si>
  <si>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</si>
  <si>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</si>
  <si>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</si>
  <si>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</si>
  <si>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</si>
  <si>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</si>
  <si>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</si>
  <si>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</si>
  <si>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</si>
  <si>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</si>
  <si>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</si>
  <si>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</si>
  <si>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</si>
  <si>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</si>
  <si>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</si>
  <si>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</si>
  <si>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</si>
  <si>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</si>
  <si>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</si>
  <si>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</si>
  <si>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</si>
  <si>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</si>
  <si>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</si>
  <si>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</si>
  <si>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</si>
  <si>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</si>
  <si>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</si>
  <si>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</si>
  <si>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</si>
  <si>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</si>
  <si>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</si>
  <si>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</si>
  <si>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</si>
  <si>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</si>
  <si>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</si>
  <si>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</si>
  <si>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</si>
  <si>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</si>
  <si>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</si>
  <si>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</si>
  <si>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</si>
  <si>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</si>
  <si>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</si>
  <si>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</si>
  <si>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</si>
  <si>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</si>
  <si>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</si>
  <si>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</si>
  <si>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</si>
  <si>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</si>
  <si>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</si>
  <si>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</si>
  <si>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</si>
  <si>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</si>
  <si>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</si>
  <si>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</si>
  <si>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</si>
  <si>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</si>
  <si>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</si>
  <si>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</si>
  <si>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</si>
  <si>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</si>
  <si>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</si>
  <si>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</si>
  <si>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</si>
  <si>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</si>
  <si>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</si>
  <si>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</si>
  <si>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</si>
  <si>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</si>
  <si>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</si>
  <si>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</si>
  <si>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</si>
  <si>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</si>
  <si>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</si>
  <si>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</si>
  <si>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</si>
  <si>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</si>
  <si>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</si>
  <si>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</si>
  <si>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</si>
  <si>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</si>
  <si>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</si>
  <si>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</si>
  <si>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</si>
  <si>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</si>
  <si>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</si>
  <si>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</si>
  <si>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</si>
  <si>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</si>
  <si>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</si>
  <si>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</si>
  <si>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</si>
  <si>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</si>
  <si>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</si>
  <si>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</si>
  <si>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</si>
  <si>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</si>
  <si>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</si>
  <si>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</si>
  <si>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</si>
  <si>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</si>
  <si>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</si>
  <si>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</si>
  <si>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</si>
  <si>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</si>
  <si>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</si>
  <si>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</si>
  <si>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</si>
  <si>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</si>
  <si>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</si>
  <si>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</si>
  <si>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</si>
  <si>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</si>
  <si>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</si>
  <si>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</si>
  <si>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</si>
  <si>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</si>
  <si>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</si>
  <si>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</si>
  <si>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</si>
  <si>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</si>
  <si>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</si>
  <si>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</si>
  <si>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</si>
  <si>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</si>
  <si>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</si>
  <si>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</si>
  <si>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</si>
  <si>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</si>
  <si>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</si>
  <si>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</si>
  <si>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</si>
  <si>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</si>
  <si>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</si>
  <si>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</si>
  <si>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</si>
  <si>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</si>
  <si>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</si>
  <si>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</si>
  <si>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</si>
  <si>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</si>
  <si>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</si>
  <si>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</si>
  <si>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</si>
  <si>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</si>
  <si>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</si>
  <si>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</si>
  <si>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</si>
  <si>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</si>
  <si>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</si>
  <si>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</si>
  <si>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</si>
  <si>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</si>
  <si>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</si>
  <si>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</si>
  <si>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</si>
  <si>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</si>
  <si>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</si>
  <si>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</si>
  <si>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</si>
  <si>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</si>
  <si>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</si>
  <si>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</si>
  <si>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</si>
  <si>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</si>
  <si>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</si>
  <si>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</si>
  <si>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</si>
  <si>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</si>
  <si>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</si>
  <si>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</si>
  <si>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</si>
  <si>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</si>
  <si>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</si>
  <si>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</si>
  <si>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</si>
  <si>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</si>
  <si>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</si>
  <si>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</si>
  <si>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</si>
  <si>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</si>
  <si>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</si>
  <si>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</si>
  <si>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</si>
  <si>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</si>
  <si>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</si>
  <si>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</si>
  <si>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</si>
  <si>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</si>
  <si>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</si>
  <si>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</si>
  <si>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</si>
  <si>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</si>
  <si>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</si>
  <si>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</si>
  <si>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</si>
  <si>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</si>
  <si>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</si>
  <si>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</si>
  <si>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</si>
  <si>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</si>
  <si>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</si>
  <si>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</si>
  <si>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</si>
  <si>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</si>
  <si>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</si>
  <si>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</si>
  <si>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</si>
  <si>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</si>
  <si>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</si>
  <si>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</si>
  <si>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</si>
  <si>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</si>
  <si>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</si>
  <si>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</si>
  <si>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</si>
  <si>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</si>
  <si>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</si>
  <si>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</si>
  <si>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</si>
  <si>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</si>
  <si>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</si>
  <si>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</si>
  <si>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</si>
  <si>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</si>
  <si>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</si>
  <si>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</si>
  <si>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</si>
  <si>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</si>
  <si>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</si>
  <si>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</si>
  <si>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</si>
  <si>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</si>
  <si>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</si>
  <si>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</si>
  <si>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</si>
  <si>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</si>
  <si>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</si>
  <si>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</si>
  <si>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</si>
  <si>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</si>
  <si>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</si>
  <si>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</si>
  <si>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</si>
  <si>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</si>
  <si>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</si>
  <si>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</si>
  <si>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</si>
  <si>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</si>
  <si>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</si>
  <si>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</si>
  <si>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</si>
  <si>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</si>
  <si>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</si>
  <si>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</si>
  <si>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</si>
  <si>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</si>
  <si>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</si>
  <si>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</si>
  <si>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</si>
  <si>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</si>
  <si>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</si>
  <si>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</si>
  <si>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</si>
  <si>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ESTABILIZADOR BIVOLT AUTOMATICO, 1000 VA</t>
  </si>
  <si>
    <t>ESTABILIZADOR BIVOLT AUTOMATICO, 1500 VA</t>
  </si>
  <si>
    <t>ESTABILIZADOR BIVOLT AUTOMATICO, 2000 VA</t>
  </si>
  <si>
    <t>ESTABILIZADOR BIVOLT AUTOMATICO, 300 VA</t>
  </si>
  <si>
    <t>ESTABILIZADOR BIVOLT AUTOMATICO, 500 VA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</si>
  <si>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</si>
  <si>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</si>
  <si>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</si>
  <si>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</si>
  <si>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</si>
  <si>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</si>
  <si>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</si>
  <si>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</si>
  <si>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</si>
  <si>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</si>
  <si>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</si>
  <si>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</si>
  <si>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</si>
  <si>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</si>
  <si>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</si>
  <si>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</si>
  <si>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</si>
  <si>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</si>
  <si>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</si>
  <si>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</si>
  <si>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</si>
  <si>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</si>
  <si>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</si>
  <si>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</si>
  <si>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</si>
  <si>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</si>
  <si>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</si>
  <si>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</si>
  <si>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</si>
  <si>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</si>
  <si>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</si>
  <si>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</si>
  <si>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</si>
  <si>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</si>
  <si>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</si>
  <si>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</si>
  <si>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</si>
  <si>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</si>
  <si>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</si>
  <si>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</si>
  <si>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</si>
  <si>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</si>
  <si>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</si>
  <si>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</si>
  <si>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</si>
  <si>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</si>
  <si>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</si>
  <si>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</si>
  <si>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</si>
  <si>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</si>
  <si>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</si>
  <si>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</si>
  <si>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</si>
  <si>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</si>
  <si>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</si>
  <si>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</si>
  <si>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</si>
  <si>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</si>
  <si>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</si>
  <si>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</si>
  <si>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</si>
  <si>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</si>
  <si>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</si>
  <si>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</si>
  <si>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</si>
  <si>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</si>
  <si>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</si>
  <si>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</si>
  <si>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</si>
  <si>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</si>
  <si>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</si>
  <si>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</si>
  <si>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</si>
  <si>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</si>
  <si>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</si>
  <si>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</si>
  <si>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</si>
  <si>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</si>
  <si>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</si>
  <si>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</si>
  <si>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</si>
  <si>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</si>
  <si>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</si>
  <si>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</si>
  <si>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</si>
  <si>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</si>
  <si>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</si>
  <si>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</si>
  <si>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</si>
  <si>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</si>
  <si>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</si>
  <si>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</si>
  <si>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</si>
  <si>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</si>
  <si>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</si>
  <si>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</si>
  <si>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</si>
  <si>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</si>
  <si>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</si>
  <si>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</si>
  <si>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</si>
  <si>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</si>
  <si>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</si>
  <si>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</si>
  <si>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</si>
  <si>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</si>
  <si>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</si>
  <si>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</si>
  <si>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</si>
  <si>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</si>
  <si>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</si>
  <si>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</si>
  <si>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</si>
  <si>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</si>
  <si>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</si>
  <si>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</si>
  <si>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</si>
  <si>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</si>
  <si>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</si>
  <si>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</si>
  <si>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</si>
  <si>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</si>
  <si>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</si>
  <si>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</si>
  <si>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</si>
  <si>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</si>
  <si>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</si>
  <si>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</si>
  <si>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</si>
  <si>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</si>
  <si>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</si>
  <si>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</si>
  <si>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</si>
  <si>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</si>
  <si>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</si>
  <si>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</si>
  <si>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</si>
  <si>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</si>
  <si>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</si>
  <si>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</si>
  <si>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</si>
  <si>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</si>
  <si>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</si>
  <si>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</si>
  <si>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</si>
  <si>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</si>
  <si>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</si>
  <si>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</si>
  <si>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</si>
  <si>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</si>
  <si>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</si>
  <si>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</si>
  <si>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</si>
  <si>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</si>
  <si>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</si>
  <si>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</si>
  <si>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</si>
  <si>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</si>
  <si>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</si>
  <si>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</si>
  <si>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</si>
  <si>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</si>
  <si>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</si>
  <si>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</si>
  <si>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</si>
  <si>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</si>
  <si>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</si>
  <si>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</si>
  <si>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</si>
  <si>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</si>
  <si>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</si>
  <si>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</si>
  <si>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</si>
  <si>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</si>
  <si>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</si>
  <si>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</si>
  <si>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</si>
  <si>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</si>
  <si>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</si>
  <si>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</si>
  <si>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</si>
  <si>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</si>
  <si>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</si>
  <si>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</si>
  <si>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</si>
  <si>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</si>
  <si>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</si>
  <si>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</si>
  <si>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</si>
  <si>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</si>
  <si>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</si>
  <si>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</si>
  <si>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</si>
  <si>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</si>
  <si>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</si>
  <si>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</si>
  <si>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</si>
  <si>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</si>
  <si>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</si>
  <si>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</si>
  <si>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</si>
  <si>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</si>
  <si>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</si>
  <si>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</si>
  <si>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</si>
  <si>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</si>
  <si>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</si>
  <si>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</si>
  <si>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</si>
  <si>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</si>
  <si>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</si>
  <si>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</si>
  <si>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</si>
  <si>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</si>
  <si>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</si>
  <si>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</si>
  <si>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</si>
  <si>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</si>
  <si>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</si>
  <si>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</si>
  <si>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</si>
  <si>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</si>
  <si>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</si>
  <si>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</si>
  <si>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</si>
  <si>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</si>
  <si>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</si>
  <si>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</si>
  <si>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</si>
  <si>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</si>
  <si>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</si>
  <si>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</si>
  <si>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</si>
  <si>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</si>
  <si>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</si>
  <si>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</si>
  <si>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</si>
  <si>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</si>
  <si>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</si>
  <si>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</si>
  <si>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</si>
  <si>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</si>
  <si>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</si>
  <si>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</si>
  <si>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</si>
  <si>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</si>
  <si>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</si>
  <si>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</si>
  <si>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</si>
  <si>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</si>
  <si>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</si>
  <si>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</si>
  <si>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</si>
  <si>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</si>
  <si>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</si>
  <si>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</si>
  <si>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</si>
  <si>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</si>
  <si>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</si>
  <si>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</si>
  <si>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</si>
  <si>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</si>
  <si>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</si>
  <si>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</si>
  <si>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</si>
  <si>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</si>
  <si>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</si>
  <si>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</si>
  <si>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</si>
  <si>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</si>
  <si>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</si>
  <si>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</si>
  <si>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</si>
  <si>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</si>
  <si>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</si>
  <si>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</si>
  <si>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</si>
  <si>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</si>
  <si>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</si>
  <si>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</si>
  <si>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</si>
  <si>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</si>
  <si>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</si>
  <si>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</si>
  <si>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</si>
  <si>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</si>
  <si>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</si>
  <si>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</si>
  <si>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</si>
  <si>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</si>
  <si>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</si>
  <si>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</si>
  <si>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</si>
  <si>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</si>
  <si>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</si>
  <si>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</si>
  <si>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</si>
  <si>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</si>
  <si>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</si>
  <si>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</si>
  <si>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</si>
  <si>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</si>
  <si>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</si>
  <si>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</si>
  <si>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</si>
  <si>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</si>
  <si>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</si>
  <si>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</si>
  <si>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</si>
  <si>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</si>
  <si>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</si>
  <si>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</si>
  <si>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</si>
  <si>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</si>
  <si>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</si>
  <si>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</si>
  <si>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</si>
  <si>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</si>
  <si>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</si>
  <si>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</si>
  <si>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</si>
  <si>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</si>
  <si>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</si>
  <si>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</si>
  <si>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</si>
  <si>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</si>
  <si>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</si>
  <si>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</si>
  <si>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</si>
  <si>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</si>
  <si>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</si>
  <si>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</si>
  <si>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</si>
  <si>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</si>
  <si>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</si>
  <si>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</si>
  <si>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</si>
  <si>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</si>
  <si>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</si>
  <si>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</si>
  <si>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</si>
  <si>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</si>
  <si>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</si>
  <si>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</si>
  <si>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</si>
  <si>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</si>
  <si>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</si>
  <si>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</si>
  <si>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</si>
  <si>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</si>
  <si>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</si>
  <si>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</si>
  <si>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</si>
  <si>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</si>
  <si>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</si>
  <si>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</si>
  <si>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</si>
  <si>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</si>
  <si>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</si>
  <si>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</si>
  <si>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</si>
  <si>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</si>
  <si>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</si>
  <si>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</si>
  <si>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</si>
  <si>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</si>
  <si>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</si>
  <si>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</si>
  <si>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</si>
  <si>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</si>
  <si>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</si>
  <si>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</si>
  <si>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</si>
  <si>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</si>
  <si>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</si>
  <si>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</si>
  <si>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</si>
  <si>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</si>
  <si>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</si>
  <si>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</si>
  <si>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</si>
  <si>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</si>
  <si>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</si>
  <si>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</si>
  <si>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</si>
  <si>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</si>
  <si>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</si>
  <si>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</si>
  <si>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</si>
  <si>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</si>
  <si>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</si>
  <si>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</si>
  <si>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</si>
  <si>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</si>
  <si>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</si>
  <si>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</si>
  <si>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</si>
  <si>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</si>
  <si>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</si>
  <si>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</si>
  <si>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</si>
  <si>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</si>
  <si>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</si>
  <si>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</si>
  <si>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</si>
  <si>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</si>
  <si>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</si>
  <si>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</si>
  <si>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</si>
  <si>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</si>
  <si>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</si>
  <si>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</si>
  <si>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</si>
  <si>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</si>
  <si>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</si>
  <si>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</si>
  <si>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</si>
  <si>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</si>
  <si>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</si>
  <si>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</si>
  <si>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</si>
  <si>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</si>
  <si>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</si>
  <si>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</si>
  <si>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</si>
  <si>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</si>
  <si>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</si>
  <si>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</si>
  <si>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</si>
  <si>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</si>
  <si>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</si>
  <si>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</si>
  <si>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</si>
  <si>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</si>
  <si>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</si>
  <si>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</si>
  <si>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</si>
  <si>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</si>
  <si>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</si>
  <si>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</si>
  <si>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</si>
  <si>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</si>
  <si>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</si>
  <si>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</si>
  <si>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</si>
  <si>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</si>
  <si>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</si>
  <si>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</si>
  <si>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</si>
  <si>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</si>
  <si>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</si>
  <si>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</si>
  <si>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</si>
  <si>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</si>
  <si>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</si>
  <si>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</si>
  <si>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</si>
  <si>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</si>
  <si>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</si>
  <si>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</si>
  <si>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</si>
  <si>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</si>
  <si>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</si>
  <si>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</si>
  <si>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</si>
  <si>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</si>
  <si>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</si>
  <si>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</si>
  <si>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</si>
  <si>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</si>
  <si>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</si>
  <si>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</si>
  <si>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</si>
  <si>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</si>
  <si>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</si>
  <si>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</si>
  <si>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</si>
  <si>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</si>
  <si>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</si>
  <si>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</si>
  <si>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</si>
  <si>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</si>
  <si>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</si>
  <si>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</si>
  <si>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</si>
  <si>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</si>
  <si>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</si>
  <si>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</si>
  <si>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</si>
  <si>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</si>
  <si>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</si>
  <si>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</si>
  <si>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</si>
  <si>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</si>
  <si>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</si>
  <si>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</si>
  <si>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</si>
  <si>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</si>
  <si>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</si>
  <si>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</si>
  <si>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</si>
  <si>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</si>
  <si>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</si>
  <si>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</si>
  <si>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</si>
  <si>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</si>
  <si>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</si>
  <si>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</si>
  <si>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</si>
  <si>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</si>
  <si>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</si>
  <si>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</si>
  <si>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</si>
  <si>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</si>
  <si>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</si>
  <si>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</si>
  <si>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</si>
  <si>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</si>
  <si>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</si>
  <si>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</si>
  <si>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</si>
  <si>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</si>
  <si>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</si>
  <si>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</si>
  <si>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</si>
  <si>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</si>
  <si>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</si>
  <si>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</si>
  <si>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</si>
  <si>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</si>
  <si>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</si>
  <si>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</si>
  <si>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</si>
  <si>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</si>
  <si>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</si>
  <si>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</si>
  <si>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</si>
  <si>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</si>
  <si>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</si>
  <si>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</si>
  <si>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</si>
  <si>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</si>
  <si>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</si>
  <si>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</si>
  <si>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</si>
  <si>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</si>
  <si>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</si>
  <si>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</si>
  <si>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</si>
  <si>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</si>
  <si>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</si>
  <si>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</si>
  <si>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</si>
  <si>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</si>
  <si>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</si>
  <si>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</si>
  <si>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</si>
  <si>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</si>
  <si>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</si>
  <si>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</si>
  <si>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</si>
  <si>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</si>
  <si>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</si>
  <si>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</si>
  <si>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</si>
  <si>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</si>
  <si>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</si>
  <si>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</si>
  <si>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</si>
  <si>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</si>
  <si>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</si>
  <si>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</si>
  <si>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</si>
  <si>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</si>
  <si>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</si>
  <si>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</si>
  <si>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</si>
  <si>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</si>
  <si>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</si>
  <si>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</si>
  <si>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</si>
  <si>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</si>
  <si>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</si>
  <si>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</si>
  <si>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</si>
  <si>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</si>
  <si>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</si>
  <si>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</si>
  <si>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</si>
  <si>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</si>
  <si>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</si>
  <si>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</si>
  <si>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</si>
  <si>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</si>
  <si>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</si>
  <si>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</si>
  <si>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</si>
  <si>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</si>
  <si>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</si>
  <si>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</si>
  <si>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</si>
  <si>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</si>
  <si>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</si>
  <si>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</si>
  <si>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</si>
  <si>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</si>
  <si>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</si>
  <si>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</si>
  <si>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</si>
  <si>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</si>
  <si>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</si>
  <si>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</si>
  <si>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</si>
  <si>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</si>
  <si>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</si>
  <si>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</si>
  <si>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</si>
  <si>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</si>
  <si>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</si>
  <si>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</si>
  <si>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</si>
  <si>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</si>
  <si>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</si>
  <si>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</si>
  <si>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</si>
  <si>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</si>
  <si>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</si>
  <si>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</si>
  <si>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</si>
  <si>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</si>
  <si>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</si>
  <si>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</si>
  <si>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</si>
  <si>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</si>
  <si>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</si>
  <si>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</si>
  <si>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</si>
  <si>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</si>
  <si>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</si>
  <si>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</si>
  <si>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</si>
  <si>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</si>
  <si>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</si>
  <si>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</si>
  <si>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</si>
  <si>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</si>
  <si>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</si>
  <si>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</si>
  <si>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</si>
  <si>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</si>
  <si>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</si>
  <si>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</si>
  <si>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</si>
  <si>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</si>
  <si>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</si>
  <si>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</si>
  <si>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</si>
  <si>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</si>
  <si>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</si>
  <si>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</si>
  <si>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</si>
  <si>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</si>
  <si>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</si>
  <si>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</si>
  <si>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</si>
  <si>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</si>
  <si>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</si>
  <si>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</si>
  <si>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</si>
  <si>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</si>
  <si>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</si>
  <si>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</si>
  <si>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</si>
  <si>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</si>
  <si>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</si>
  <si>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</si>
  <si>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</si>
  <si>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</si>
  <si>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</si>
  <si>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</si>
  <si>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</si>
  <si>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</si>
  <si>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</si>
  <si>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</si>
  <si>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</si>
  <si>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</si>
  <si>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</si>
  <si>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</si>
  <si>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</si>
  <si>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</si>
  <si>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</si>
  <si>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</si>
  <si>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</si>
  <si>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</si>
  <si>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</si>
  <si>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</si>
  <si>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</si>
  <si>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</si>
  <si>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</si>
  <si>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</si>
  <si>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</si>
  <si>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</si>
  <si>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</si>
  <si>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</si>
  <si>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</si>
  <si>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</si>
  <si>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</si>
  <si>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</si>
  <si>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</si>
  <si>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</si>
  <si>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</si>
  <si>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</si>
  <si>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</si>
  <si>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</si>
  <si>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</si>
  <si>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</si>
  <si>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</si>
  <si>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</si>
  <si>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</si>
  <si>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</si>
  <si>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</si>
  <si>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</si>
  <si>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</si>
  <si>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</si>
  <si>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</si>
  <si>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</si>
  <si>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</si>
  <si>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</si>
  <si>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</si>
  <si>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</si>
  <si>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</si>
  <si>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</si>
  <si>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</si>
  <si>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</si>
  <si>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</si>
  <si>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</si>
  <si>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</si>
  <si>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</si>
  <si>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</si>
  <si>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</si>
  <si>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</si>
  <si>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</si>
  <si>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</si>
  <si>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</si>
  <si>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</si>
  <si>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</si>
  <si>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</si>
  <si>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</si>
  <si>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</si>
  <si>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</si>
  <si>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</si>
  <si>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</si>
  <si>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</si>
  <si>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</si>
  <si>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</si>
  <si>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</si>
  <si>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</si>
  <si>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</si>
  <si>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</si>
  <si>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</si>
  <si>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</si>
  <si>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</si>
  <si>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</si>
  <si>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</si>
  <si>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</si>
  <si>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</si>
  <si>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</si>
  <si>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</si>
  <si>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</si>
  <si>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</si>
  <si>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</si>
  <si>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</si>
  <si>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</si>
  <si>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</si>
  <si>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</si>
  <si>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</si>
  <si>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</si>
  <si>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</si>
  <si>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</si>
  <si>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</si>
  <si>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</si>
  <si>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</si>
  <si>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</si>
  <si>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</si>
  <si>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</si>
  <si>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</si>
  <si>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</si>
  <si>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</si>
  <si>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</si>
  <si>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</si>
  <si>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</si>
  <si>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</si>
  <si>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</si>
  <si>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</si>
  <si>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</si>
  <si>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</si>
  <si>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</si>
  <si>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</si>
  <si>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</si>
  <si>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</si>
  <si>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</si>
  <si>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</si>
  <si>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</si>
  <si>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</si>
  <si>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</si>
  <si>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</si>
  <si>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</si>
  <si>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</si>
  <si>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</si>
  <si>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</si>
  <si>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</si>
  <si>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</si>
  <si>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</si>
  <si>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</si>
  <si>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</si>
  <si>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</si>
  <si>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</si>
  <si>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</si>
  <si>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</si>
  <si>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</si>
  <si>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</si>
  <si>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</si>
  <si>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</si>
  <si>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</si>
  <si>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</si>
  <si>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</si>
  <si>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</si>
  <si>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</si>
  <si>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</si>
  <si>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</si>
  <si>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</si>
  <si>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</si>
  <si>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</si>
  <si>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</si>
  <si>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</si>
  <si>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</si>
  <si>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</si>
  <si>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</si>
  <si>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</si>
  <si>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</si>
  <si>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</si>
  <si>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</si>
  <si>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</si>
  <si>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</si>
  <si>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</si>
  <si>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</si>
  <si>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</si>
  <si>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</si>
  <si>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</si>
  <si>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</si>
  <si>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</si>
  <si>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</si>
  <si>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</si>
  <si>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</si>
  <si>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</si>
  <si>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</si>
  <si>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</si>
  <si>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</si>
  <si>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</si>
  <si>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</si>
  <si>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</si>
  <si>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</si>
  <si>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</si>
  <si>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</si>
  <si>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</si>
  <si>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</si>
  <si>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</si>
  <si>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</si>
  <si>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</si>
  <si>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</si>
  <si>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</si>
  <si>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</si>
  <si>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</si>
  <si>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</si>
  <si>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</si>
  <si>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</si>
  <si>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</si>
  <si>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</si>
  <si>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</si>
  <si>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</si>
  <si>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</si>
  <si>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</si>
  <si>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</si>
  <si>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</si>
  <si>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</si>
  <si>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</si>
  <si>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</si>
  <si>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</si>
  <si>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</si>
  <si>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</si>
  <si>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</si>
  <si>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</si>
  <si>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</si>
  <si>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</si>
  <si>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</si>
  <si>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</si>
  <si>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</si>
  <si>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</si>
  <si>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</si>
  <si>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</si>
  <si>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</si>
  <si>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</si>
  <si>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</si>
  <si>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</si>
  <si>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</si>
  <si>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</si>
  <si>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</si>
  <si>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</si>
  <si>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</si>
  <si>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</si>
  <si>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</si>
  <si>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</si>
  <si>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</si>
  <si>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</si>
  <si>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</si>
  <si>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</si>
  <si>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</si>
  <si>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</si>
  <si>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</si>
  <si>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</si>
  <si>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</si>
  <si>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</si>
  <si>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</si>
  <si>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</si>
  <si>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</si>
  <si>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</si>
  <si>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</si>
  <si>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</si>
  <si>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</si>
  <si>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</si>
  <si>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</si>
  <si>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</si>
  <si>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</si>
  <si>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</si>
  <si>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</si>
  <si>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</si>
  <si>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</si>
  <si>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</si>
  <si>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</si>
  <si>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</si>
  <si>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</si>
  <si>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</si>
  <si>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</si>
  <si>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</si>
  <si>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</si>
  <si>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</si>
  <si>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</si>
  <si>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</si>
  <si>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</si>
  <si>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</si>
  <si>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</si>
  <si>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</si>
  <si>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</si>
  <si>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</si>
  <si>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</si>
  <si>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</si>
  <si>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</si>
  <si>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</si>
  <si>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</si>
  <si>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</si>
  <si>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</si>
  <si>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</si>
  <si>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</si>
  <si>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</si>
  <si>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</si>
  <si>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</si>
  <si>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</si>
  <si>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</si>
  <si>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</si>
  <si>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</si>
  <si>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</si>
  <si>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</si>
  <si>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</si>
  <si>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</si>
  <si>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</si>
  <si>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</si>
  <si>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</si>
  <si>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</si>
  <si>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</si>
  <si>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</si>
  <si>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</si>
  <si>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</si>
  <si>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</si>
  <si>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</si>
  <si>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</si>
  <si>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</si>
  <si>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</si>
  <si>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</si>
  <si>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</si>
  <si>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</si>
  <si>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</si>
  <si>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</si>
  <si>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</si>
  <si>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</si>
  <si>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</si>
  <si>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</si>
  <si>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</si>
  <si>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</si>
  <si>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</si>
  <si>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</si>
  <si>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</si>
  <si>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</si>
  <si>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</si>
  <si>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</si>
  <si>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</si>
  <si>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</si>
  <si>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</si>
  <si>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</si>
  <si>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</si>
  <si>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</si>
  <si>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</si>
  <si>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</si>
  <si>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</si>
  <si>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</si>
  <si>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</si>
  <si>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</si>
  <si>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</si>
  <si>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</si>
  <si>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</si>
  <si>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</si>
  <si>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</si>
  <si>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</si>
  <si>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</si>
  <si>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</si>
  <si>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</si>
  <si>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</si>
  <si>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</si>
  <si>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</si>
  <si>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</si>
  <si>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</si>
  <si>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</si>
  <si>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</si>
  <si>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</si>
  <si>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</si>
  <si>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</si>
  <si>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</si>
  <si>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</si>
  <si>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</si>
  <si>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</si>
  <si>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</si>
  <si>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</si>
  <si>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</si>
  <si>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</si>
  <si>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</si>
  <si>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</si>
  <si>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</si>
  <si>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</si>
  <si>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</si>
  <si>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</si>
  <si>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</si>
  <si>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</si>
  <si>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</si>
  <si>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</si>
  <si>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</si>
  <si>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</si>
  <si>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</si>
  <si>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</si>
  <si>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</si>
  <si>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</si>
  <si>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</si>
  <si>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</si>
  <si>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</si>
  <si>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</si>
  <si>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</si>
  <si>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</si>
  <si>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</si>
  <si>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</si>
  <si>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</si>
  <si>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</si>
  <si>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</si>
  <si>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</si>
  <si>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</si>
  <si>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</si>
  <si>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</si>
  <si>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</si>
  <si>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</si>
  <si>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</si>
  <si>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</si>
  <si>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</si>
  <si>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</si>
  <si>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</si>
  <si>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</si>
  <si>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</si>
  <si>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</si>
  <si>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</si>
  <si>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</si>
  <si>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</si>
  <si>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</si>
  <si>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</si>
  <si>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</si>
  <si>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</si>
  <si>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</si>
  <si>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</si>
  <si>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</si>
  <si>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</si>
  <si>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</si>
  <si>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</si>
  <si>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</si>
  <si>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</si>
  <si>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</si>
  <si>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</si>
  <si>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</si>
  <si>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</si>
  <si>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</si>
  <si>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</si>
  <si>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</si>
  <si>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</si>
  <si>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</si>
  <si>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</si>
  <si>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</si>
  <si>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</si>
  <si>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</si>
  <si>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</si>
  <si>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</si>
  <si>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</si>
  <si>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</si>
  <si>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</si>
  <si>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</si>
  <si>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</si>
  <si>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</si>
  <si>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</si>
  <si>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</si>
  <si>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</si>
  <si>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</si>
  <si>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</si>
  <si>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</si>
  <si>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</si>
  <si>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</si>
  <si>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</si>
  <si>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</si>
  <si>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</si>
  <si>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</si>
  <si>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</si>
  <si>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</si>
  <si>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</si>
  <si>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</si>
  <si>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</si>
  <si>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</si>
  <si>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</si>
  <si>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</si>
  <si>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</si>
  <si>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</si>
  <si>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</si>
  <si>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</si>
  <si>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</si>
  <si>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</si>
  <si>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</si>
  <si>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</si>
  <si>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</si>
  <si>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</si>
  <si>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</si>
  <si>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</si>
  <si>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</si>
  <si>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</si>
  <si>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</si>
  <si>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</si>
  <si>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</si>
  <si>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</si>
  <si>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</si>
  <si>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</si>
  <si>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</si>
  <si>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</si>
  <si>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</si>
  <si>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</si>
  <si>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</si>
  <si>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</si>
  <si>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</si>
  <si>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</si>
  <si>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</si>
  <si>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</si>
  <si>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</si>
  <si>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</si>
  <si>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</si>
  <si>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</si>
  <si>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</si>
  <si>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</si>
  <si>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</si>
  <si>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</si>
  <si>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</si>
  <si>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</si>
  <si>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</si>
  <si>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</si>
  <si>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</si>
  <si>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</si>
  <si>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</si>
  <si>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</si>
  <si>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</si>
  <si>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</si>
  <si>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</si>
  <si>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</si>
  <si>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</si>
  <si>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</si>
  <si>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</si>
  <si>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</si>
  <si>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</si>
  <si>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</si>
  <si>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</si>
  <si>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</si>
  <si>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</si>
  <si>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</si>
  <si>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</si>
  <si>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</si>
  <si>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</si>
  <si>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</si>
  <si>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</si>
  <si>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</si>
  <si>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</si>
  <si>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</si>
  <si>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</si>
  <si>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</si>
  <si>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</si>
  <si>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</si>
  <si>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</si>
  <si>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</si>
  <si>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</si>
  <si>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</si>
  <si>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</si>
  <si>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</si>
  <si>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</si>
  <si>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</si>
  <si>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</si>
  <si>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</si>
  <si>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</si>
  <si>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</si>
  <si>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</si>
  <si>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</si>
  <si>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</si>
  <si>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</si>
  <si>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</si>
  <si>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</si>
  <si>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</si>
  <si>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</si>
  <si>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</si>
  <si>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</si>
  <si>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</si>
  <si>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</si>
  <si>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</si>
  <si>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</si>
  <si>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</si>
  <si>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</si>
  <si>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</si>
  <si>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</si>
  <si>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</si>
  <si>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</si>
  <si>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</si>
  <si>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</si>
  <si>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</si>
  <si>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</si>
  <si>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</si>
  <si>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</si>
  <si>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</si>
  <si>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</si>
  <si>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</si>
  <si>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</si>
  <si>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</si>
  <si>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</si>
  <si>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</si>
  <si>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</si>
  <si>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</si>
  <si>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</si>
  <si>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</si>
  <si>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</si>
  <si>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</si>
  <si>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</si>
  <si>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</si>
  <si>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</si>
  <si>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</si>
  <si>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</si>
  <si>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</si>
  <si>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</si>
  <si>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</si>
  <si>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</si>
  <si>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</si>
  <si>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</si>
  <si>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</si>
  <si>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</si>
  <si>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</si>
  <si>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</si>
  <si>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</si>
  <si>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</si>
  <si>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</si>
  <si>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</si>
  <si>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</si>
  <si>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</si>
  <si>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</si>
  <si>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</si>
  <si>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</si>
  <si>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</si>
  <si>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</si>
  <si>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</si>
  <si>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</si>
  <si>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</si>
  <si>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</si>
  <si>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</si>
  <si>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</si>
  <si>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</si>
  <si>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</si>
  <si>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</si>
  <si>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</si>
  <si>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</si>
  <si>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</si>
  <si>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</si>
  <si>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</si>
  <si>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</si>
  <si>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</si>
  <si>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</si>
  <si>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</si>
  <si>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</si>
  <si>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</si>
  <si>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</si>
  <si>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</si>
  <si>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</si>
  <si>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</si>
  <si>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</si>
  <si>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</si>
  <si>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</si>
  <si>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</si>
  <si>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</si>
  <si>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</si>
  <si>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</si>
  <si>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</si>
  <si>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</si>
  <si>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</si>
  <si>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</si>
  <si>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</si>
  <si>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</si>
  <si>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</si>
  <si>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</si>
  <si>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</si>
  <si>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</si>
  <si>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</si>
  <si>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</si>
  <si>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</si>
  <si>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</si>
  <si>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</si>
  <si>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</si>
  <si>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</si>
  <si>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</si>
  <si>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</si>
  <si>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</si>
  <si>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</si>
  <si>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</si>
  <si>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</si>
  <si>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</si>
  <si>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</si>
  <si>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</si>
  <si>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</si>
  <si>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</si>
  <si>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</si>
  <si>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</si>
  <si>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</si>
  <si>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</si>
  <si>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</si>
  <si>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</si>
  <si>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</si>
  <si>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</si>
  <si>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</si>
  <si>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</si>
  <si>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</si>
  <si>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</si>
  <si>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</si>
  <si>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</si>
  <si>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</si>
  <si>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</si>
  <si>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</si>
  <si>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</si>
  <si>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</si>
  <si>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</si>
  <si>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</si>
  <si>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</si>
  <si>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</si>
  <si>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</si>
  <si>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</si>
  <si>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</si>
  <si>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</si>
  <si>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</si>
  <si>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</si>
  <si>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</si>
  <si>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</si>
  <si>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</si>
  <si>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</si>
  <si>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</si>
  <si>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</si>
  <si>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</si>
  <si>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</si>
  <si>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</si>
  <si>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</si>
  <si>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</si>
  <si>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</si>
  <si>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</si>
  <si>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</si>
  <si>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</si>
  <si>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</si>
  <si>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</si>
  <si>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</si>
  <si>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</si>
  <si>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</si>
  <si>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</si>
  <si>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</si>
  <si>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</si>
  <si>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</si>
  <si>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</si>
  <si>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</si>
  <si>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</si>
  <si>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</si>
  <si>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</si>
  <si>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</si>
  <si>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</si>
  <si>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</si>
  <si>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</si>
  <si>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</si>
  <si>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</si>
  <si>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</si>
  <si>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</si>
  <si>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</si>
  <si>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</si>
  <si>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</si>
  <si>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</si>
  <si>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</si>
  <si>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</si>
  <si>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</si>
  <si>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</si>
  <si>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</si>
  <si>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</si>
  <si>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</si>
  <si>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</si>
  <si>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</si>
  <si>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</si>
  <si>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</si>
  <si>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</si>
  <si>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</si>
  <si>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</si>
  <si>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</si>
  <si>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</si>
  <si>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</si>
  <si>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</si>
  <si>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</si>
  <si>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</si>
  <si>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</si>
  <si>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</si>
  <si>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</si>
  <si>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</si>
  <si>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</si>
  <si>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</si>
  <si>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</si>
  <si>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</si>
  <si>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</si>
  <si>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</si>
  <si>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</si>
  <si>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</si>
  <si>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</si>
  <si>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</si>
  <si>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</si>
  <si>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</si>
  <si>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</si>
  <si>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</si>
  <si>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</si>
  <si>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</si>
  <si>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</si>
  <si>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</si>
  <si>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</si>
  <si>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</si>
  <si>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</si>
  <si>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</si>
  <si>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</si>
  <si>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</si>
  <si>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</si>
  <si>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</si>
  <si>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</si>
  <si>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</si>
  <si>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</si>
  <si>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</si>
  <si>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</si>
  <si>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</si>
  <si>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</si>
  <si>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</si>
  <si>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</si>
  <si>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</si>
  <si>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</si>
  <si>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</si>
  <si>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</si>
  <si>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</si>
  <si>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</si>
  <si>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</si>
  <si>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</si>
  <si>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</si>
  <si>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</si>
  <si>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</si>
  <si>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</si>
  <si>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</si>
  <si>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</si>
  <si>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</si>
  <si>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</si>
  <si>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</si>
  <si>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</si>
  <si>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</si>
  <si>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</si>
  <si>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</si>
  <si>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</si>
  <si>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</si>
  <si>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</si>
  <si>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</si>
  <si>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</si>
  <si>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</si>
  <si>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</si>
  <si>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</si>
  <si>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</si>
  <si>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</si>
  <si>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</si>
  <si>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</si>
  <si>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</si>
  <si>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</si>
  <si>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</si>
  <si>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</si>
  <si>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</si>
  <si>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</si>
  <si>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</si>
  <si>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</si>
  <si>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</si>
  <si>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</si>
  <si>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</si>
  <si>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</si>
  <si>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</si>
  <si>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</si>
  <si>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</si>
  <si>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</si>
  <si>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</si>
  <si>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</si>
  <si>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</si>
  <si>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</si>
  <si>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</si>
  <si>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</si>
  <si>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</si>
  <si>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</si>
  <si>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</si>
  <si>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</si>
  <si>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</si>
  <si>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</si>
  <si>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</si>
  <si>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</si>
  <si>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</si>
  <si>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</si>
  <si>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</si>
  <si>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</si>
  <si>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</si>
  <si>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</si>
  <si>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</si>
  <si>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</si>
  <si>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</si>
  <si>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</si>
  <si>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</si>
  <si>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</si>
  <si>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</si>
  <si>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</si>
  <si>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</si>
  <si>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</si>
  <si>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</si>
  <si>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</si>
  <si>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</si>
  <si>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</si>
  <si>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</si>
  <si>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</si>
  <si>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</si>
  <si>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</si>
  <si>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</si>
  <si>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</si>
  <si>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</si>
  <si>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</si>
  <si>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</si>
  <si>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</si>
  <si>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</si>
  <si>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</si>
  <si>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</si>
  <si>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</si>
  <si>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</si>
  <si>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</si>
  <si>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</si>
  <si>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</si>
  <si>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</si>
  <si>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</si>
  <si>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</si>
  <si>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</si>
  <si>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</si>
  <si>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</si>
  <si>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</si>
  <si>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</si>
  <si>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</si>
  <si>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</si>
  <si>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</si>
  <si>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</si>
  <si>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</si>
  <si>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</si>
  <si>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</si>
  <si>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</si>
  <si>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</si>
  <si>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</si>
  <si>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</si>
  <si>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</si>
  <si>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</si>
  <si>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</si>
  <si>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</si>
  <si>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</si>
  <si>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</si>
  <si>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</si>
  <si>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</si>
  <si>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</si>
  <si>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</si>
  <si>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</si>
  <si>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</si>
  <si>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</si>
  <si>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</si>
  <si>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</si>
  <si>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</si>
  <si>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</si>
  <si>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</si>
  <si>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</si>
  <si>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</si>
  <si>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</si>
  <si>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</si>
  <si>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</si>
  <si>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</si>
  <si>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</si>
  <si>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</si>
  <si>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</si>
  <si>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</si>
  <si>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</si>
  <si>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</si>
  <si>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</si>
  <si>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</si>
  <si>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</si>
  <si>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</si>
  <si>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</si>
  <si>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</si>
  <si>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</si>
  <si>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</si>
  <si>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</si>
  <si>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</si>
  <si>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</si>
  <si>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</si>
  <si>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</si>
  <si>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</si>
  <si>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</si>
  <si>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</si>
  <si>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</si>
  <si>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</si>
  <si>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</si>
  <si>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</si>
  <si>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</si>
  <si>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</si>
  <si>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</si>
  <si>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</si>
  <si>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</si>
  <si>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</si>
  <si>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</si>
  <si>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</si>
  <si>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</si>
  <si>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</si>
  <si>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</si>
  <si>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</si>
  <si>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</si>
  <si>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</si>
  <si>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</si>
  <si>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</si>
  <si>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</si>
  <si>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</si>
  <si>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</si>
  <si>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</si>
  <si>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</si>
  <si>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</si>
  <si>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</si>
  <si>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</si>
  <si>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</si>
  <si>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</si>
  <si>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</si>
  <si>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</si>
  <si>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</si>
  <si>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</si>
  <si>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</si>
  <si>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</si>
  <si>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</si>
  <si>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</si>
  <si>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</si>
  <si>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</si>
  <si>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</si>
  <si>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</si>
  <si>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</si>
  <si>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</si>
  <si>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</si>
  <si>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</si>
  <si>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</si>
  <si>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</si>
  <si>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</si>
  <si>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</si>
  <si>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</si>
  <si>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</si>
  <si>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</si>
  <si>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</si>
  <si>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</si>
  <si>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</si>
  <si>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</si>
  <si>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</si>
  <si>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</si>
  <si>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</si>
  <si>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</si>
  <si>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</si>
  <si>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</si>
  <si>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</si>
  <si>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</si>
  <si>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</si>
  <si>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</si>
  <si>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</si>
  <si>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</si>
  <si>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</si>
  <si>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</si>
  <si>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</si>
  <si>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</si>
  <si>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</si>
  <si>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</si>
  <si>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</si>
  <si>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</si>
  <si>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</si>
  <si>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</si>
  <si>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</si>
  <si>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</si>
  <si>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</si>
  <si>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</si>
  <si>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</si>
  <si>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</si>
  <si>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</si>
  <si>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</si>
  <si>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</si>
  <si>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</si>
  <si>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</si>
  <si>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</si>
  <si>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</si>
  <si>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</si>
  <si>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</si>
  <si>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</si>
  <si>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</si>
  <si>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</si>
  <si>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</si>
  <si>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</si>
  <si>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</si>
  <si>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</si>
  <si>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</si>
  <si>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</si>
  <si>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</si>
  <si>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</si>
  <si>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</si>
  <si>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</si>
  <si>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</si>
  <si>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</si>
  <si>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</si>
  <si>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</si>
  <si>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</si>
  <si>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</si>
  <si>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</si>
  <si>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</si>
  <si>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</si>
  <si>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</si>
  <si>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</si>
  <si>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</si>
  <si>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</si>
  <si>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</si>
  <si>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</si>
  <si>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</si>
  <si>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</si>
  <si>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</si>
  <si>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</si>
  <si>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</si>
  <si>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</si>
  <si>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</si>
  <si>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</si>
  <si>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</si>
  <si>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</si>
  <si>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</si>
  <si>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</si>
  <si>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</si>
  <si>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</si>
  <si>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</si>
  <si>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</si>
  <si>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</si>
  <si>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</si>
  <si>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</si>
  <si>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</si>
  <si>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</si>
  <si>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</si>
  <si>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</si>
  <si>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</si>
  <si>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</si>
  <si>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</si>
  <si>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</si>
  <si>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</si>
  <si>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</si>
  <si>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</si>
  <si>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</si>
  <si>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</si>
  <si>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</si>
  <si>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</si>
  <si>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</si>
  <si>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</si>
  <si>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</si>
  <si>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</si>
  <si>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</si>
  <si>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</si>
  <si>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</si>
  <si>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</si>
  <si>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</si>
  <si>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</si>
  <si>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</si>
  <si>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</si>
  <si>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</si>
  <si>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</si>
  <si>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</si>
  <si>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</si>
  <si>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</si>
  <si>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</si>
  <si>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</si>
  <si>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</si>
  <si>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</si>
  <si>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</si>
  <si>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</si>
  <si>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</si>
  <si>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</si>
  <si>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</si>
  <si>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</si>
  <si>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</si>
  <si>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</si>
  <si>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</si>
  <si>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</si>
  <si>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</si>
  <si>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</si>
  <si>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</si>
  <si>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</si>
  <si>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</si>
  <si>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</si>
  <si>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</si>
  <si>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</si>
  <si>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</si>
  <si>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</si>
  <si>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</si>
  <si>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</si>
  <si>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</si>
  <si>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</si>
  <si>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</si>
  <si>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</si>
  <si>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</si>
  <si>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</si>
  <si>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</si>
  <si>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</si>
  <si>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</si>
  <si>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</si>
  <si>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</si>
  <si>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</si>
  <si>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</si>
  <si>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</si>
  <si>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</si>
  <si>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</si>
  <si>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</si>
  <si>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</si>
  <si>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</si>
  <si>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</si>
  <si>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</si>
  <si>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</si>
  <si>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</si>
  <si>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</si>
  <si>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</si>
  <si>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</si>
  <si>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</si>
  <si>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</si>
  <si>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</si>
  <si>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</si>
  <si>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</si>
  <si>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</si>
  <si>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</si>
  <si>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</si>
  <si>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</si>
  <si>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</si>
  <si>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</si>
  <si>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</si>
  <si>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</si>
  <si>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</si>
  <si>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</si>
  <si>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</si>
  <si>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</si>
  <si>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</si>
  <si>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</si>
  <si>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</si>
  <si>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</si>
  <si>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</si>
  <si>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</si>
  <si>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</si>
  <si>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</si>
  <si>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</si>
  <si>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</si>
  <si>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</si>
  <si>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</si>
  <si>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</si>
  <si>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</si>
  <si>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</si>
  <si>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</si>
  <si>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</si>
  <si>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</si>
  <si>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</si>
  <si>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</si>
  <si>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</si>
  <si>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</si>
  <si>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</si>
  <si>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</si>
  <si>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</si>
  <si>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</si>
  <si>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</si>
  <si>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</si>
  <si>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</si>
  <si>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</si>
  <si>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</si>
  <si>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</si>
  <si>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</si>
  <si>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</si>
  <si>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</si>
  <si>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</si>
  <si>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</si>
  <si>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</si>
  <si>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</si>
  <si>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</si>
  <si>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</si>
  <si>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</si>
  <si>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</si>
  <si>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</si>
  <si>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</si>
  <si>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</si>
  <si>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</si>
  <si>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</si>
  <si>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</si>
  <si>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</si>
  <si>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</si>
  <si>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</si>
  <si>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</si>
  <si>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</si>
  <si>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</si>
  <si>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</si>
  <si>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</si>
  <si>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</si>
  <si>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</si>
  <si>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</si>
  <si>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</si>
  <si>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</si>
  <si>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</si>
  <si>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</si>
  <si>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</si>
  <si>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</si>
  <si>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</si>
  <si>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</si>
  <si>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</si>
  <si>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</si>
  <si>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</si>
  <si>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</si>
  <si>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</si>
  <si>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</si>
  <si>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</si>
  <si>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</si>
  <si>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</si>
  <si>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</si>
  <si>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</si>
  <si>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</si>
  <si>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</si>
  <si>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</si>
  <si>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</si>
  <si>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</si>
  <si>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</si>
  <si>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</si>
  <si>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</si>
  <si>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</si>
  <si>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</si>
  <si>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</si>
  <si>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</si>
  <si>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</si>
  <si>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</si>
  <si>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</si>
  <si>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</si>
  <si>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</si>
  <si>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</si>
  <si>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</si>
  <si>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</si>
  <si>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</si>
  <si>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</si>
  <si>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</si>
  <si>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</si>
  <si>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</si>
  <si>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</si>
  <si>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</si>
  <si>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</si>
  <si>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</si>
  <si>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</si>
  <si>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</si>
  <si>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</si>
  <si>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</si>
  <si>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</si>
  <si>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</si>
  <si>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</si>
  <si>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</si>
  <si>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</si>
  <si>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</si>
  <si>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</si>
  <si>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</si>
  <si>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</si>
  <si>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</si>
  <si>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</si>
  <si>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</si>
  <si>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</si>
  <si>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</si>
  <si>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</si>
  <si>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</si>
  <si>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</si>
  <si>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</si>
  <si>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</si>
  <si>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</si>
  <si>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</si>
  <si>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</si>
  <si>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</si>
  <si>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</si>
  <si>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</si>
  <si>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</si>
  <si>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</si>
  <si>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</si>
  <si>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</si>
  <si>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</si>
  <si>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</si>
  <si>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</si>
  <si>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</si>
  <si>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</si>
  <si>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</si>
  <si>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</si>
  <si>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</si>
  <si>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</si>
  <si>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</si>
  <si>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</si>
  <si>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</si>
  <si>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</si>
  <si>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</si>
  <si>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</si>
  <si>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</si>
  <si>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</si>
  <si>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</si>
  <si>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</si>
  <si>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</si>
  <si>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</si>
  <si>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</si>
  <si>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</si>
  <si>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</si>
  <si>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</si>
  <si>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</si>
  <si>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</si>
  <si>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</si>
  <si>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</si>
  <si>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</si>
  <si>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</si>
  <si>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</si>
  <si>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</si>
  <si>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</si>
  <si>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</si>
  <si>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</si>
  <si>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</si>
  <si>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</si>
  <si>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</si>
  <si>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</si>
  <si>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</si>
  <si>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</si>
  <si>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</si>
  <si>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</si>
  <si>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</si>
  <si>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</si>
  <si>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</si>
  <si>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</si>
  <si>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</si>
  <si>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</si>
  <si>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</si>
  <si>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</si>
  <si>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</si>
  <si>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</si>
  <si>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</si>
  <si>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</si>
  <si>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</si>
  <si>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</si>
  <si>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</si>
  <si>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</si>
  <si>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</si>
  <si>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</si>
  <si>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</si>
  <si>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</si>
  <si>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</si>
  <si>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</si>
  <si>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</si>
  <si>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</si>
  <si>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</si>
  <si>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</si>
  <si>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</si>
  <si>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</si>
  <si>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</si>
  <si>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</si>
  <si>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</si>
  <si>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</si>
  <si>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</si>
  <si>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</si>
  <si>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</si>
  <si>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</si>
  <si>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</si>
  <si>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</si>
  <si>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</si>
  <si>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</si>
  <si>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</si>
  <si>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</si>
  <si>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</si>
  <si>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</si>
  <si>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</si>
  <si>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</si>
  <si>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</si>
  <si>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</si>
  <si>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</si>
  <si>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</si>
  <si>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</si>
  <si>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</si>
  <si>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</si>
  <si>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</si>
  <si>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</si>
  <si>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</si>
  <si>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</si>
  <si>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</si>
  <si>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</si>
  <si>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</si>
  <si>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</si>
  <si>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</si>
  <si>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</si>
  <si>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</si>
  <si>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</si>
  <si>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</si>
  <si>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</si>
  <si>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</si>
  <si>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</si>
  <si>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</si>
  <si>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</si>
  <si>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</si>
  <si>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</si>
  <si>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</si>
  <si>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</si>
  <si>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</si>
  <si>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</si>
  <si>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</si>
  <si>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</si>
  <si>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</si>
  <si>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</si>
  <si>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</si>
  <si>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</si>
  <si>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</si>
  <si>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</si>
  <si>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</si>
  <si>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</si>
  <si>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</si>
  <si>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</si>
  <si>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</si>
  <si>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</si>
  <si>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</si>
  <si>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</si>
  <si>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</si>
  <si>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</si>
  <si>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</si>
  <si>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</si>
  <si>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</si>
  <si>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</si>
  <si>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</si>
  <si>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</si>
  <si>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</si>
  <si>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</si>
  <si>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</si>
  <si>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</si>
  <si>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</si>
  <si>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</si>
  <si>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</si>
  <si>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</si>
  <si>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</si>
  <si>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</si>
  <si>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</si>
  <si>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</si>
  <si>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</si>
  <si>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</si>
  <si>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</si>
  <si>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</si>
  <si>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</si>
  <si>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</si>
  <si>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</si>
  <si>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</si>
  <si>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</si>
  <si>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</si>
  <si>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</si>
  <si>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</si>
  <si>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</si>
  <si>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</si>
  <si>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</si>
  <si>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</si>
  <si>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</si>
  <si>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</si>
  <si>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</si>
  <si>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</si>
  <si>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</si>
  <si>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</si>
  <si>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</si>
  <si>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</si>
  <si>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</si>
  <si>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</si>
  <si>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</si>
  <si>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</si>
  <si>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</si>
  <si>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</si>
  <si>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</si>
  <si>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</si>
  <si>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</si>
  <si>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</si>
  <si>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</si>
  <si>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</si>
  <si>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</si>
  <si>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</si>
  <si>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</si>
  <si>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</si>
  <si>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</si>
  <si>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</si>
  <si>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</si>
  <si>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</si>
  <si>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</si>
  <si>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</si>
  <si>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</si>
  <si>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</si>
  <si>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</si>
  <si>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</si>
  <si>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</si>
  <si>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</si>
  <si>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</si>
  <si>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</si>
  <si>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</si>
  <si>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</si>
  <si>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</si>
  <si>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</si>
  <si>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</si>
  <si>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</si>
  <si>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</si>
  <si>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</si>
  <si>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</si>
  <si>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</si>
  <si>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</si>
  <si>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</si>
  <si>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</si>
  <si>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</si>
  <si>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</si>
  <si>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</si>
  <si>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</si>
  <si>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</si>
  <si>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</si>
  <si>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</si>
  <si>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</si>
  <si>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</si>
  <si>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</si>
  <si>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</si>
  <si>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</si>
  <si>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</si>
  <si>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</si>
  <si>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</si>
  <si>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</si>
  <si>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</si>
  <si>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</si>
  <si>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</si>
  <si>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</si>
  <si>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</si>
  <si>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</si>
  <si>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</si>
  <si>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</si>
  <si>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</si>
  <si>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</si>
  <si>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</si>
  <si>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</si>
  <si>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</si>
  <si>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</si>
  <si>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</si>
  <si>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</si>
  <si>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</si>
  <si>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</si>
  <si>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</si>
  <si>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</si>
  <si>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</si>
  <si>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</si>
  <si>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</si>
  <si>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</si>
  <si>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</si>
  <si>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</si>
  <si>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</si>
  <si>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</si>
  <si>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</si>
  <si>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</si>
  <si>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</si>
  <si>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</si>
  <si>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</si>
  <si>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</si>
  <si>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</si>
  <si>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</si>
  <si>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</si>
  <si>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</si>
  <si>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</si>
  <si>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</si>
  <si>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</si>
  <si>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</si>
  <si>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</si>
  <si>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</si>
  <si>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</si>
  <si>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</si>
  <si>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</si>
  <si>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</si>
  <si>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</si>
  <si>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</si>
  <si>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</si>
  <si>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</si>
  <si>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</si>
  <si>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</si>
  <si>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</si>
  <si>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</si>
  <si>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</si>
  <si>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</si>
  <si>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</si>
  <si>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</si>
  <si>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</si>
  <si>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</si>
  <si>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</si>
  <si>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</si>
  <si>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</si>
  <si>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</si>
  <si>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</si>
  <si>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</si>
  <si>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</si>
  <si>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</si>
  <si>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</si>
  <si>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</si>
  <si>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</si>
  <si>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</si>
  <si>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</si>
  <si>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</si>
  <si>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</si>
  <si>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</si>
  <si>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</si>
  <si>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</si>
  <si>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</si>
  <si>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</si>
  <si>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</si>
  <si>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</si>
  <si>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</si>
  <si>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</si>
  <si>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</si>
  <si>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</si>
  <si>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</si>
  <si>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</si>
  <si>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</si>
  <si>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</si>
  <si>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</si>
  <si>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</si>
  <si>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</si>
  <si>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</si>
  <si>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</si>
  <si>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</si>
  <si>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</si>
  <si>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</si>
  <si>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</si>
  <si>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</si>
  <si>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</si>
  <si>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</si>
  <si>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</si>
  <si>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</si>
  <si>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</si>
  <si>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</si>
  <si>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</si>
  <si>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</si>
  <si>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</si>
  <si>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</si>
  <si>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</si>
  <si>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</si>
  <si>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</si>
  <si>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</si>
  <si>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</si>
  <si>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</si>
  <si>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</si>
  <si>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</si>
  <si>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</si>
  <si>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</si>
  <si>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</si>
  <si>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</si>
  <si>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</si>
  <si>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</si>
  <si>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</si>
  <si>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</si>
  <si>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</si>
  <si>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</si>
  <si>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</si>
  <si>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</si>
  <si>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</si>
  <si>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</si>
  <si>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</si>
  <si>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</si>
  <si>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</si>
  <si>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</si>
  <si>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</si>
  <si>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</si>
  <si>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</si>
  <si>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</si>
  <si>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</si>
  <si>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</si>
  <si>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</si>
  <si>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</si>
  <si>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</si>
  <si>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</si>
  <si>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</si>
  <si>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</si>
  <si>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</si>
  <si>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</si>
  <si>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</si>
  <si>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</si>
  <si>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</si>
  <si>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</si>
  <si>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</si>
  <si>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</si>
  <si>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</si>
  <si>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</si>
  <si>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</si>
  <si>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</si>
  <si>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</si>
  <si>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</si>
  <si>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</si>
  <si>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</si>
  <si>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</si>
  <si>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</si>
  <si>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</si>
  <si>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</si>
  <si>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</si>
  <si>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</si>
  <si>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</si>
  <si>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</si>
  <si>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</si>
  <si>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</si>
  <si>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</si>
  <si>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</si>
  <si>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</si>
  <si>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</si>
  <si>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</si>
  <si>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</si>
  <si>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</si>
  <si>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</si>
  <si>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</si>
  <si>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</si>
  <si>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</si>
  <si>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</si>
  <si>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</si>
  <si>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</si>
  <si>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</si>
  <si>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</si>
  <si>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</si>
  <si>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</si>
  <si>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</si>
  <si>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</si>
  <si>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</si>
  <si>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</si>
  <si>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</si>
  <si>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</si>
  <si>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</si>
  <si>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</si>
  <si>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</si>
  <si>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</si>
  <si>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</si>
  <si>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</si>
  <si>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</si>
  <si>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</si>
  <si>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</si>
  <si>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</si>
  <si>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</si>
  <si>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</si>
  <si>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</si>
  <si>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</si>
  <si>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</si>
  <si>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</si>
  <si>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</si>
  <si>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</si>
  <si>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</si>
  <si>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</si>
  <si>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</si>
  <si>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</si>
  <si>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</si>
  <si>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</si>
  <si>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</si>
  <si>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</si>
  <si>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</si>
  <si>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</si>
  <si>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</si>
  <si>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</si>
  <si>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</si>
  <si>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</si>
  <si>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</si>
  <si>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</si>
  <si>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</si>
  <si>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</si>
  <si>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</si>
  <si>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</si>
  <si>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</si>
  <si>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</si>
  <si>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</si>
  <si>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</si>
  <si>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</si>
  <si>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</si>
  <si>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</si>
  <si>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</si>
  <si>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</si>
  <si>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</si>
  <si>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</si>
  <si>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</si>
  <si>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</si>
  <si>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</si>
  <si>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</si>
  <si>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</si>
  <si>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</si>
  <si>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</si>
  <si>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</si>
  <si>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</si>
  <si>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</si>
  <si>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</si>
  <si>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</si>
  <si>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</si>
  <si>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</si>
  <si>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</si>
  <si>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</si>
  <si>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</si>
  <si>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</si>
  <si>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</si>
  <si>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</si>
  <si>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</si>
  <si>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</si>
  <si>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</si>
  <si>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</si>
  <si>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</si>
  <si>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</si>
  <si>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</si>
  <si>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</si>
  <si>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</si>
  <si>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</si>
  <si>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</si>
  <si>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</si>
  <si>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</si>
  <si>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</si>
  <si>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</si>
  <si>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</si>
  <si>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</si>
  <si>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</si>
  <si>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</si>
  <si>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</si>
  <si>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</si>
  <si>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</si>
  <si>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</si>
  <si>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</si>
  <si>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</si>
  <si>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</si>
  <si>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</si>
  <si>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</si>
  <si>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</si>
  <si>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</si>
  <si>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</si>
  <si>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</si>
  <si>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</si>
  <si>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</si>
  <si>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</si>
  <si>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</si>
  <si>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</si>
  <si>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</si>
  <si>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</si>
  <si>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</si>
  <si>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</si>
  <si>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</si>
  <si>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</si>
  <si>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</si>
  <si>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</si>
  <si>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</si>
  <si>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</si>
  <si>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</si>
  <si>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</si>
  <si>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</si>
  <si>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</si>
  <si>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</si>
  <si>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</si>
  <si>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</si>
  <si>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</si>
  <si>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</si>
  <si>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</si>
  <si>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</si>
  <si>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</si>
  <si>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</si>
  <si>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</si>
  <si>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</si>
  <si>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</si>
  <si>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</si>
  <si>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</si>
  <si>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</si>
  <si>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</si>
  <si>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</si>
  <si>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</si>
  <si>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</si>
  <si>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</si>
  <si>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</si>
  <si>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</si>
  <si>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</si>
  <si>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</si>
  <si>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</si>
  <si>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</si>
  <si>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</si>
  <si>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</si>
  <si>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</si>
  <si>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</si>
  <si>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</si>
  <si>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</si>
  <si>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</si>
  <si>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</si>
  <si>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</si>
  <si>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</si>
  <si>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</si>
  <si>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</si>
  <si>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</si>
  <si>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</si>
  <si>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</si>
  <si>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</si>
  <si>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</si>
  <si>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</si>
  <si>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</si>
  <si>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</si>
  <si>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</si>
  <si>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</si>
  <si>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</si>
  <si>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</si>
  <si>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</si>
  <si>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</si>
  <si>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</si>
  <si>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</si>
  <si>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</si>
  <si>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</si>
  <si>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</si>
  <si>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</si>
  <si>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</si>
  <si>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</si>
  <si>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</si>
  <si>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</si>
  <si>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</si>
  <si>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</si>
  <si>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</si>
  <si>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</si>
  <si>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</si>
  <si>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</si>
  <si>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</si>
  <si>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</si>
  <si>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</si>
  <si>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</si>
  <si>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</si>
  <si>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</si>
  <si>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</si>
  <si>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</si>
  <si>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</si>
  <si>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</si>
  <si>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</si>
  <si>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</si>
  <si>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</si>
  <si>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</si>
  <si>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</si>
  <si>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</si>
  <si>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</si>
  <si>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</si>
  <si>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</si>
  <si>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</si>
  <si>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</si>
  <si>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</si>
  <si>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</si>
  <si>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</si>
  <si>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</si>
  <si>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</si>
  <si>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</si>
  <si>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</si>
  <si>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</si>
  <si>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</si>
  <si>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</si>
  <si>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</si>
  <si>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</si>
  <si>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</si>
  <si>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</si>
  <si>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</si>
  <si>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</si>
  <si>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</si>
  <si>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</si>
  <si>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</si>
  <si>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</si>
  <si>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</si>
  <si>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</si>
  <si>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</si>
  <si>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</si>
  <si>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</si>
  <si>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</si>
  <si>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</si>
  <si>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</si>
  <si>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</si>
  <si>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</si>
  <si>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</si>
  <si>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</si>
  <si>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</si>
  <si>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</si>
  <si>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</si>
  <si>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</si>
  <si>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</si>
  <si>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</si>
  <si>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</si>
  <si>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</si>
  <si>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</si>
  <si>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</si>
  <si>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</si>
  <si>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</si>
  <si>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</si>
  <si>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</si>
  <si>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</si>
  <si>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</si>
  <si>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</si>
  <si>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</si>
  <si>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</si>
  <si>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</si>
  <si>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</si>
  <si>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</si>
  <si>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</si>
  <si>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</si>
  <si>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</si>
  <si>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</si>
  <si>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</si>
  <si>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</si>
  <si>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</si>
  <si>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</si>
  <si>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</si>
  <si>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</si>
  <si>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</si>
  <si>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</si>
  <si>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</si>
  <si>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</si>
  <si>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</si>
  <si>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</si>
  <si>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</si>
  <si>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</si>
  <si>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</si>
  <si>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</si>
  <si>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</si>
  <si>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</si>
  <si>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</si>
  <si>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</si>
  <si>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</si>
  <si>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</si>
  <si>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</si>
  <si>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</si>
  <si>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</si>
  <si>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</si>
  <si>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</si>
  <si>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</si>
  <si>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</si>
  <si>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</si>
  <si>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</si>
  <si>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</si>
  <si>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</si>
  <si>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</si>
  <si>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</si>
  <si>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</si>
  <si>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</si>
  <si>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</si>
  <si>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</si>
  <si>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</si>
  <si>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</si>
  <si>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</si>
  <si>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</si>
  <si>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</si>
  <si>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</si>
  <si>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</si>
  <si>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</si>
  <si>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</si>
  <si>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</si>
  <si>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</si>
  <si>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</si>
  <si>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</si>
  <si>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</si>
  <si>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</si>
  <si>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</si>
  <si>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</si>
  <si>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</si>
  <si>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</si>
  <si>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</si>
  <si>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</si>
  <si>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</si>
  <si>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</si>
  <si>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</si>
  <si>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</si>
  <si>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</si>
  <si>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</si>
  <si>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</si>
  <si>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</si>
  <si>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</si>
  <si>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</si>
  <si>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</si>
  <si>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</si>
  <si>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</si>
  <si>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</si>
  <si>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</si>
  <si>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</si>
  <si>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</si>
  <si>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</si>
  <si>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</si>
  <si>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</si>
  <si>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</si>
  <si>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</si>
  <si>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</si>
  <si>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</si>
  <si>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</si>
  <si>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</si>
  <si>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</si>
  <si>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</si>
  <si>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</si>
  <si>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</si>
  <si>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</si>
  <si>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</si>
  <si>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</si>
  <si>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</si>
  <si>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</si>
  <si>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</si>
  <si>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</si>
  <si>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</si>
  <si>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</si>
  <si>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</si>
  <si>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</si>
  <si>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</si>
  <si>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</si>
  <si>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</si>
  <si>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</si>
  <si>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</si>
  <si>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</si>
  <si>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</si>
  <si>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</si>
  <si>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</si>
  <si>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</si>
  <si>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</si>
  <si>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</si>
  <si>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</si>
  <si>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</si>
  <si>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</si>
  <si>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</si>
  <si>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</si>
  <si>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</si>
  <si>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</si>
  <si>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</si>
  <si>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</si>
  <si>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</si>
  <si>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</si>
  <si>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</si>
  <si>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</si>
  <si>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</si>
  <si>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</si>
  <si>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</si>
  <si>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</si>
  <si>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</si>
  <si>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</si>
  <si>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</si>
  <si>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</si>
  <si>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</si>
  <si>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</si>
  <si>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</si>
  <si>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</si>
  <si>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</si>
  <si>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</si>
  <si>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</si>
  <si>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</si>
  <si>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</si>
  <si>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</si>
  <si>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</si>
  <si>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</si>
  <si>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</si>
  <si>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</si>
  <si>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</si>
  <si>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</si>
  <si>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</si>
  <si>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</si>
  <si>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</si>
  <si>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</si>
  <si>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</si>
  <si>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</si>
  <si>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</si>
  <si>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</si>
  <si>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</si>
  <si>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</si>
  <si>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</si>
  <si>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</si>
  <si>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</si>
  <si>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</si>
  <si>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</si>
  <si>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</si>
  <si>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</si>
  <si>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</si>
  <si>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</si>
  <si>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</si>
  <si>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</si>
  <si>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</si>
  <si>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</si>
  <si>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</si>
  <si>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</si>
  <si>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</si>
  <si>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</si>
  <si>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</si>
  <si>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</si>
  <si>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</si>
  <si>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</si>
  <si>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</si>
  <si>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</si>
  <si>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</si>
  <si>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</si>
  <si>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</si>
  <si>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</si>
  <si>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</si>
  <si>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</si>
  <si>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</si>
  <si>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</si>
  <si>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</si>
  <si>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</si>
  <si>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</si>
  <si>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</si>
  <si>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</si>
  <si>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</si>
  <si>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</si>
  <si>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</si>
  <si>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</si>
  <si>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</si>
  <si>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</si>
  <si>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</si>
  <si>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</si>
  <si>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</si>
  <si>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</si>
  <si>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</si>
  <si>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</si>
  <si>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</si>
  <si>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</si>
  <si>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</si>
  <si>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</si>
  <si>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</si>
  <si>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</si>
  <si>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</si>
  <si>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</si>
  <si>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</si>
  <si>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</si>
  <si>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</si>
  <si>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</si>
  <si>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</si>
  <si>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</si>
  <si>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</si>
  <si>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</si>
  <si>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</si>
  <si>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</si>
  <si>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</si>
  <si>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</si>
  <si>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</si>
  <si>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</si>
  <si>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</si>
  <si>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</si>
  <si>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</si>
  <si>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</si>
  <si>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</si>
  <si>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</si>
  <si>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</si>
  <si>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</si>
  <si>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</si>
  <si>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</si>
  <si>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</si>
  <si>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</si>
  <si>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</si>
  <si>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</si>
  <si>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</si>
  <si>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</si>
  <si>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</si>
  <si>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</si>
  <si>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</si>
  <si>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</si>
  <si>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</si>
  <si>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</si>
  <si>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</si>
  <si>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</si>
  <si>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</si>
  <si>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</si>
  <si>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</si>
  <si>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</si>
  <si>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</si>
  <si>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</si>
  <si>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</si>
  <si>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</si>
  <si>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</si>
  <si>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</si>
  <si>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</si>
  <si>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</si>
  <si>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</si>
  <si>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</si>
  <si>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</si>
  <si>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</si>
  <si>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</si>
  <si>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</si>
  <si>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</si>
  <si>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</si>
  <si>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</si>
  <si>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</si>
  <si>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</si>
  <si>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</si>
  <si>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</si>
  <si>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</si>
  <si>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</si>
  <si>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</si>
  <si>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</si>
  <si>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</si>
  <si>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</si>
  <si>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</si>
  <si>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</si>
  <si>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</si>
  <si>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</si>
  <si>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</si>
  <si>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</si>
  <si>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</si>
  <si>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</si>
  <si>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</si>
  <si>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</si>
  <si>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</si>
  <si>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</si>
  <si>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</si>
  <si>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</si>
  <si>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</si>
  <si>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</si>
  <si>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</si>
  <si>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</si>
  <si>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</si>
  <si>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</si>
  <si>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</si>
  <si>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</si>
  <si>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</si>
  <si>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</si>
  <si>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</si>
  <si>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</si>
  <si>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</si>
  <si>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</si>
  <si>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</si>
  <si>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</si>
  <si>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</si>
  <si>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</si>
  <si>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</si>
  <si>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</si>
  <si>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</si>
  <si>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</si>
  <si>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</si>
  <si>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</si>
  <si>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</si>
  <si>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</si>
  <si>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</si>
  <si>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</si>
  <si>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</si>
  <si>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</si>
  <si>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</si>
  <si>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</si>
  <si>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</si>
  <si>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</si>
  <si>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</si>
  <si>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</si>
  <si>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</si>
  <si>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</si>
  <si>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</si>
  <si>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</si>
  <si>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</si>
  <si>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</si>
  <si>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</si>
  <si>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</si>
  <si>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</si>
  <si>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</si>
  <si>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</si>
  <si>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</si>
  <si>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</si>
  <si>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</si>
  <si>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</si>
  <si>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</si>
  <si>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</si>
  <si>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</si>
  <si>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</si>
  <si>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</si>
  <si>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</si>
  <si>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</si>
  <si>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</si>
  <si>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</si>
  <si>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</si>
  <si>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</si>
  <si>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</si>
  <si>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</si>
  <si>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</si>
  <si>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</si>
  <si>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</si>
  <si>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</si>
  <si>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</si>
  <si>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</si>
  <si>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</si>
  <si>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</si>
  <si>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</si>
  <si>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</si>
  <si>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</si>
  <si>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</si>
  <si>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</si>
  <si>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</si>
  <si>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</si>
  <si>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</si>
  <si>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</si>
  <si>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</si>
  <si>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</si>
  <si>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</si>
  <si>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</si>
  <si>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</si>
  <si>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</si>
  <si>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</si>
  <si>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</si>
  <si>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</si>
  <si>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</si>
  <si>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</si>
  <si>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</si>
  <si>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</si>
  <si>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</si>
  <si>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</si>
  <si>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</si>
  <si>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</si>
  <si>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</si>
  <si>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</si>
  <si>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</si>
  <si>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</si>
  <si>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</si>
  <si>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</si>
  <si>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</si>
  <si>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</si>
  <si>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</si>
  <si>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</si>
  <si>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</si>
  <si>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</si>
  <si>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</si>
  <si>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</si>
  <si>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</si>
  <si>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</si>
  <si>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</si>
  <si>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</si>
  <si>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</si>
  <si>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</si>
  <si>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</si>
  <si>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</si>
  <si>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</si>
  <si>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</si>
  <si>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</si>
  <si>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</si>
  <si>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</si>
  <si>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</si>
  <si>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</si>
  <si>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</si>
  <si>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</si>
  <si>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</si>
  <si>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</si>
  <si>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</si>
  <si>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</si>
  <si>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</si>
  <si>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</si>
  <si>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</si>
  <si>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</si>
  <si>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</si>
  <si>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</si>
  <si>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</si>
  <si>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</si>
  <si>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</si>
  <si>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</si>
  <si>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</si>
  <si>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</si>
  <si>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</si>
  <si>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</si>
  <si>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</si>
  <si>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</si>
  <si>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</si>
  <si>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</si>
  <si>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</si>
  <si>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</si>
  <si>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</si>
  <si>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</si>
  <si>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</si>
  <si>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</si>
  <si>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</si>
  <si>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</si>
  <si>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</si>
  <si>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</si>
  <si>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</si>
  <si>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</si>
  <si>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</si>
  <si>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</si>
  <si>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</si>
  <si>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</si>
  <si>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</si>
  <si>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</si>
  <si>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</si>
  <si>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</si>
  <si>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</si>
  <si>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</si>
  <si>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</si>
  <si>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</si>
  <si>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</si>
  <si>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</si>
  <si>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</si>
  <si>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</si>
  <si>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</si>
  <si>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</si>
  <si>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</si>
  <si>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</si>
  <si>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</si>
  <si>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</si>
  <si>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</si>
  <si>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</si>
  <si>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</si>
  <si>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</si>
  <si>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</si>
  <si>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</si>
  <si>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</si>
  <si>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</si>
  <si>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</si>
  <si>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</si>
  <si>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</si>
  <si>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</si>
  <si>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</si>
  <si>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</si>
  <si>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</si>
  <si>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</si>
  <si>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</si>
  <si>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</si>
  <si>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</si>
  <si>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</si>
  <si>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</si>
  <si>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</si>
  <si>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</si>
  <si>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</si>
  <si>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</si>
  <si>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</si>
  <si>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</si>
  <si>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</si>
  <si>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</si>
  <si>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</si>
  <si>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</si>
  <si>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</si>
  <si>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</si>
  <si>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</si>
  <si>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</si>
  <si>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</si>
  <si>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</si>
  <si>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</si>
  <si>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</si>
  <si>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</si>
  <si>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</si>
  <si>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</si>
  <si>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</si>
  <si>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</si>
  <si>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</si>
  <si>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</si>
  <si>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</si>
  <si>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</si>
  <si>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</si>
  <si>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</si>
  <si>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</si>
  <si>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</si>
  <si>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</si>
  <si>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</si>
  <si>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</si>
  <si>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</si>
  <si>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</si>
  <si>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</si>
  <si>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</si>
  <si>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</si>
  <si>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</si>
  <si>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</si>
  <si>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</si>
  <si>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</si>
  <si>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</si>
  <si>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</si>
  <si>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</si>
  <si>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</si>
  <si>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</si>
  <si>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</si>
  <si>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</si>
  <si>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</si>
  <si>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</si>
  <si>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</si>
  <si>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</si>
  <si>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</si>
  <si>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</si>
  <si>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</si>
  <si>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</si>
  <si>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</si>
  <si>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</si>
  <si>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</si>
  <si>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</si>
  <si>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</si>
  <si>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</si>
  <si>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</si>
  <si>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</si>
  <si>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</si>
  <si>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</si>
  <si>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</si>
  <si>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</si>
  <si>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</si>
  <si>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</si>
  <si>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</si>
  <si>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</si>
  <si>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</si>
  <si>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</si>
  <si>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</si>
  <si>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</si>
  <si>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</si>
  <si>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</si>
  <si>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</si>
  <si>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</si>
  <si>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</si>
  <si>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</si>
  <si>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</si>
  <si>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</si>
  <si>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</si>
  <si>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</si>
  <si>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</si>
  <si>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</si>
  <si>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</si>
  <si>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</si>
  <si>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</si>
  <si>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</si>
  <si>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</si>
  <si>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</si>
  <si>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</si>
  <si>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</si>
  <si>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</si>
  <si>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</si>
  <si>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</si>
  <si>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</si>
  <si>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</si>
  <si>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</si>
  <si>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</si>
  <si>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</si>
  <si>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</si>
  <si>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</si>
  <si>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</si>
  <si>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</si>
  <si>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</si>
  <si>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</si>
  <si>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</si>
  <si>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</si>
  <si>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</si>
  <si>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</si>
  <si>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</si>
  <si>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</si>
  <si>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</si>
  <si>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</si>
  <si>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</si>
  <si>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</si>
  <si>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</si>
  <si>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</si>
  <si>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</si>
  <si>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</si>
  <si>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</si>
  <si>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</si>
  <si>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</si>
  <si>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</si>
  <si>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</si>
  <si>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</si>
  <si>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</si>
  <si>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</si>
  <si>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</si>
  <si>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</si>
  <si>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</si>
  <si>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</si>
  <si>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</si>
  <si>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</si>
  <si>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</si>
  <si>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</si>
  <si>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</si>
  <si>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</si>
  <si>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</si>
  <si>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</si>
  <si>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</si>
  <si>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</si>
  <si>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</si>
  <si>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</si>
  <si>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</si>
  <si>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</si>
  <si>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</si>
  <si>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</si>
  <si>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</si>
  <si>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</si>
  <si>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</si>
  <si>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</si>
  <si>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</si>
  <si>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</si>
  <si>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</si>
  <si>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</si>
  <si>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</si>
  <si>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</si>
  <si>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</si>
  <si>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</si>
  <si>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</si>
  <si>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</si>
  <si>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</si>
  <si>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</si>
  <si>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</si>
  <si>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</si>
  <si>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</si>
  <si>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</si>
  <si>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</si>
  <si>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</si>
  <si>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</si>
  <si>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</si>
  <si>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</si>
  <si>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</si>
  <si>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</si>
  <si>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</si>
  <si>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</si>
  <si>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</si>
  <si>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</si>
  <si>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</si>
  <si>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</si>
  <si>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</si>
  <si>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</si>
  <si>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</si>
  <si>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</si>
  <si>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</si>
  <si>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</si>
  <si>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</si>
  <si>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</si>
  <si>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</si>
  <si>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</si>
  <si>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</si>
  <si>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</si>
  <si>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</si>
  <si>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</si>
  <si>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</si>
  <si>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</si>
  <si>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</si>
  <si>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</si>
  <si>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</si>
  <si>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</si>
  <si>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</si>
  <si>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</si>
  <si>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</si>
  <si>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</si>
  <si>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</si>
  <si>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</si>
  <si>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</si>
  <si>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</si>
  <si>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</si>
  <si>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</si>
  <si>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</si>
  <si>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</si>
  <si>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</si>
  <si>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</si>
  <si>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</si>
  <si>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</si>
  <si>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</si>
  <si>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</si>
  <si>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</si>
  <si>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</si>
  <si>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</si>
  <si>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</si>
  <si>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</si>
  <si>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</si>
  <si>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</si>
  <si>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</si>
  <si>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</si>
  <si>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</si>
  <si>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</si>
  <si>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</si>
  <si>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</si>
  <si>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</si>
  <si>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</si>
  <si>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</si>
  <si>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</si>
  <si>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</si>
  <si>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</si>
  <si>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</si>
  <si>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</si>
  <si>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</si>
  <si>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</si>
  <si>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</si>
  <si>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</si>
  <si>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</si>
  <si>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</si>
  <si>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</si>
  <si>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</si>
  <si>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</si>
  <si>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</si>
  <si>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</si>
  <si>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</si>
  <si>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</si>
  <si>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</si>
  <si>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</si>
  <si>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</si>
  <si>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</si>
  <si>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</si>
  <si>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</si>
  <si>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</si>
  <si>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</si>
  <si>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</si>
  <si>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</si>
  <si>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</si>
  <si>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</si>
  <si>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</si>
  <si>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</si>
  <si>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</si>
  <si>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</si>
  <si>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</si>
  <si>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</si>
  <si>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</si>
  <si>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</si>
  <si>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</si>
  <si>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</si>
  <si>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</si>
  <si>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</si>
  <si>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</si>
  <si>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</si>
  <si>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</si>
  <si>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</si>
  <si>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</si>
  <si>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</si>
  <si>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</si>
  <si>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</si>
  <si>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</si>
  <si>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</si>
  <si>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</si>
  <si>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</si>
  <si>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</si>
  <si>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</si>
  <si>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</si>
  <si>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</si>
  <si>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</si>
  <si>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</si>
  <si>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</si>
  <si>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</si>
  <si>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</si>
  <si>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</si>
  <si>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</si>
  <si>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</si>
  <si>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</si>
  <si>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</si>
  <si>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</si>
  <si>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</si>
  <si>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</si>
  <si>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</si>
  <si>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</si>
  <si>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</si>
  <si>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</si>
  <si>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</si>
  <si>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</si>
  <si>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</si>
  <si>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</si>
  <si>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</si>
  <si>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</si>
  <si>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</si>
  <si>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</si>
  <si>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</si>
  <si>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</si>
  <si>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</si>
  <si>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</si>
  <si>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</si>
  <si>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</si>
  <si>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</si>
  <si>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</si>
  <si>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</si>
  <si>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</si>
  <si>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</si>
  <si>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</si>
  <si>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</si>
  <si>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</si>
  <si>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</si>
  <si>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</si>
  <si>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</si>
  <si>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</si>
  <si>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</si>
  <si>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</si>
  <si>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</si>
  <si>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</si>
  <si>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</si>
  <si>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</si>
  <si>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</si>
  <si>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</si>
  <si>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</si>
  <si>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</si>
  <si>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</si>
  <si>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</si>
  <si>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</si>
  <si>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</si>
  <si>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</si>
  <si>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</si>
  <si>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</si>
  <si>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</si>
  <si>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</si>
  <si>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</si>
  <si>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</si>
  <si>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</si>
  <si>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</si>
  <si>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</si>
  <si>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</si>
  <si>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</si>
  <si>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</si>
  <si>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</si>
  <si>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</si>
  <si>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</si>
  <si>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</si>
  <si>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</si>
  <si>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</si>
  <si>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</si>
  <si>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</si>
  <si>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</si>
  <si>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</si>
  <si>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</si>
  <si>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</si>
  <si>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</si>
  <si>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</si>
  <si>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</si>
  <si>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</si>
  <si>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</si>
  <si>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</si>
  <si>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</si>
  <si>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</si>
  <si>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</si>
  <si>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</si>
  <si>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</si>
  <si>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</si>
  <si>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</si>
  <si>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</si>
  <si>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</si>
  <si>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</si>
  <si>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</si>
  <si>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</si>
  <si>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</si>
  <si>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</si>
  <si>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</si>
  <si>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</si>
  <si>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</si>
  <si>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</si>
  <si>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</si>
  <si>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</si>
  <si>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</si>
  <si>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</si>
  <si>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</si>
  <si>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</si>
  <si>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</si>
  <si>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</si>
  <si>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</si>
  <si>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</si>
  <si>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</si>
  <si>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</si>
  <si>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</si>
  <si>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</si>
  <si>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</si>
  <si>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</si>
  <si>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</si>
  <si>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</si>
  <si>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</si>
  <si>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</si>
  <si>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</si>
  <si>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</si>
  <si>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</si>
  <si>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</si>
  <si>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</si>
  <si>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</si>
  <si>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</si>
  <si>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</si>
  <si>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</si>
  <si>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</si>
  <si>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</si>
  <si>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</si>
  <si>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</si>
  <si>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</si>
  <si>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</si>
  <si>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</si>
  <si>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</si>
  <si>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</si>
  <si>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</si>
  <si>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</si>
  <si>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</si>
  <si>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</si>
  <si>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</si>
  <si>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</si>
  <si>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</si>
  <si>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</si>
  <si>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</si>
  <si>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</si>
  <si>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</si>
  <si>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</si>
  <si>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</si>
  <si>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</si>
  <si>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</si>
  <si>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</si>
  <si>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</si>
  <si>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</si>
  <si>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</si>
  <si>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</si>
  <si>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</si>
  <si>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</si>
  <si>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</si>
  <si>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</si>
  <si>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</si>
  <si>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</si>
  <si>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</si>
  <si>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</si>
  <si>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</si>
  <si>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</si>
  <si>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</si>
  <si>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</si>
  <si>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</si>
  <si>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</si>
  <si>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</si>
  <si>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</si>
  <si>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</si>
  <si>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</si>
  <si>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</si>
  <si>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</si>
  <si>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</si>
  <si>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</si>
  <si>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</si>
  <si>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</si>
  <si>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</si>
  <si>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</si>
  <si>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</si>
  <si>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</si>
  <si>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</si>
  <si>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</si>
  <si>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</si>
  <si>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</si>
  <si>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</si>
  <si>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</si>
  <si>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</si>
  <si>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</si>
  <si>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</si>
  <si>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</si>
  <si>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</si>
  <si>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</si>
  <si>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</si>
  <si>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</si>
  <si>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</si>
  <si>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</si>
  <si>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</si>
  <si>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</si>
  <si>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</si>
  <si>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</si>
  <si>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</si>
  <si>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</si>
  <si>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</si>
  <si>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</si>
  <si>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</si>
  <si>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</si>
  <si>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</si>
  <si>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</si>
  <si>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</si>
  <si>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</si>
  <si>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</si>
  <si>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</si>
  <si>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</si>
  <si>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</si>
  <si>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</si>
  <si>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</si>
  <si>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</si>
  <si>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</si>
  <si>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</si>
  <si>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</si>
  <si>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</si>
  <si>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</si>
  <si>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</si>
  <si>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</si>
  <si>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</si>
  <si>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</si>
  <si>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</si>
  <si>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</si>
  <si>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</si>
  <si>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</si>
  <si>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</si>
  <si>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</si>
  <si>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</si>
  <si>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</si>
  <si>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</si>
  <si>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</si>
  <si>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</si>
  <si>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</si>
  <si>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</si>
  <si>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</si>
  <si>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</si>
  <si>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</si>
  <si>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</si>
  <si>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</si>
  <si>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</si>
  <si>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</si>
  <si>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</si>
  <si>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</si>
  <si>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</si>
  <si>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</si>
  <si>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</si>
  <si>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</si>
  <si>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</si>
  <si>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</si>
  <si>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</si>
  <si>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</si>
  <si>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</si>
  <si>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</si>
  <si>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</si>
  <si>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</si>
  <si>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</si>
  <si>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</si>
  <si>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</si>
  <si>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</si>
  <si>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</si>
  <si>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</si>
  <si>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</si>
  <si>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</si>
  <si>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</si>
  <si>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</si>
  <si>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</si>
  <si>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</si>
  <si>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</si>
  <si>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</si>
  <si>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</si>
  <si>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</si>
  <si>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</si>
  <si>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</si>
  <si>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</si>
  <si>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</si>
  <si>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</si>
  <si>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</si>
  <si>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</si>
  <si>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</si>
  <si>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</si>
  <si>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</si>
  <si>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</si>
  <si>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</si>
  <si>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</si>
  <si>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</si>
  <si>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</si>
  <si>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</si>
  <si>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</si>
  <si>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</si>
  <si>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</si>
  <si>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</si>
  <si>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</si>
  <si>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</si>
  <si>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</si>
  <si>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</si>
  <si>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</si>
  <si>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</si>
  <si>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</si>
  <si>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</si>
  <si>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</si>
  <si>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</si>
  <si>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</si>
  <si>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</si>
  <si>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</si>
  <si>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</si>
  <si>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</si>
  <si>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</si>
  <si>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</si>
  <si>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</si>
  <si>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</si>
  <si>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</si>
  <si>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</si>
  <si>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</si>
  <si>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</si>
  <si>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</si>
  <si>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</si>
  <si>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</si>
  <si>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</si>
  <si>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</si>
  <si>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</si>
  <si>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</si>
  <si>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</si>
  <si>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</si>
  <si>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</si>
  <si>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</si>
  <si>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</si>
  <si>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</si>
  <si>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</si>
  <si>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</si>
  <si>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</si>
  <si>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</si>
  <si>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</si>
  <si>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</si>
  <si>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</si>
  <si>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</si>
  <si>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</si>
  <si>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</si>
  <si>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</si>
  <si>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</si>
  <si>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</si>
  <si>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</si>
  <si>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</si>
  <si>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</si>
  <si>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</si>
  <si>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</si>
  <si>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</si>
  <si>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</si>
  <si>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</si>
  <si>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</si>
  <si>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</si>
  <si>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</si>
  <si>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</si>
  <si>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</si>
  <si>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</si>
  <si>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</si>
  <si>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</si>
  <si>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</si>
  <si>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</si>
  <si>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</si>
  <si>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</si>
  <si>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</si>
  <si>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</si>
  <si>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</si>
  <si>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</si>
  <si>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</si>
  <si>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</si>
  <si>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</si>
  <si>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</si>
  <si>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</si>
  <si>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</si>
  <si>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</si>
  <si>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</si>
  <si>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</si>
  <si>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</si>
  <si>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</si>
  <si>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</si>
  <si>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</si>
  <si>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</si>
  <si>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</si>
  <si>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</si>
  <si>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</si>
  <si>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</si>
  <si>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</si>
  <si>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</si>
  <si>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</si>
  <si>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</si>
  <si>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</si>
  <si>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</si>
  <si>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</si>
  <si>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</si>
  <si>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</si>
  <si>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</si>
  <si>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</si>
  <si>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</si>
  <si>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</si>
  <si>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</si>
  <si>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</si>
  <si>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</si>
  <si>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</si>
  <si>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</si>
  <si>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</si>
  <si>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</si>
  <si>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</si>
  <si>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</si>
  <si>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</si>
  <si>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</si>
  <si>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</si>
  <si>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</si>
  <si>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</si>
  <si>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</si>
  <si>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</si>
  <si>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</si>
  <si>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</si>
  <si>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</si>
  <si>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</si>
  <si>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</si>
  <si>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</si>
  <si>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</si>
  <si>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</si>
  <si>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</si>
  <si>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</si>
  <si>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</si>
  <si>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</si>
  <si>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</si>
  <si>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</si>
  <si>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</si>
  <si>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</si>
  <si>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</si>
  <si>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</si>
  <si>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</si>
  <si>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</si>
  <si>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</si>
  <si>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</si>
  <si>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</si>
  <si>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</si>
  <si>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</si>
  <si>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</si>
  <si>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</si>
  <si>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</si>
  <si>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</si>
  <si>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</si>
  <si>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</si>
  <si>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</si>
  <si>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</si>
  <si>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</si>
  <si>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</si>
  <si>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</si>
  <si>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</si>
  <si>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</si>
  <si>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</si>
  <si>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</si>
  <si>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</si>
  <si>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</si>
  <si>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</si>
  <si>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</si>
  <si>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</si>
  <si>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</si>
  <si>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</si>
  <si>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</si>
  <si>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</si>
  <si>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</si>
  <si>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</si>
  <si>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</si>
  <si>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</si>
  <si>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</si>
  <si>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</si>
  <si>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</si>
  <si>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</si>
  <si>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</si>
  <si>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</si>
  <si>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</si>
  <si>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</si>
  <si>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</si>
  <si>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</si>
  <si>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</si>
  <si>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</si>
  <si>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</si>
  <si>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</si>
  <si>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</si>
  <si>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</si>
  <si>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</si>
  <si>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</si>
  <si>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</si>
  <si>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</si>
  <si>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</si>
  <si>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</si>
  <si>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</si>
  <si>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</si>
  <si>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</si>
  <si>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</si>
  <si>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</si>
  <si>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</si>
  <si>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</si>
  <si>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</si>
  <si>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</si>
  <si>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</si>
  <si>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</si>
  <si>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</si>
  <si>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</si>
  <si>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</si>
  <si>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</si>
  <si>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</si>
  <si>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</si>
  <si>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</si>
  <si>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</si>
  <si>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</si>
  <si>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</si>
  <si>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</si>
  <si>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</si>
  <si>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</si>
  <si>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</si>
  <si>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</si>
  <si>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</si>
  <si>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</si>
  <si>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</si>
  <si>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</si>
  <si>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</si>
  <si>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</si>
  <si>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</si>
  <si>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</si>
  <si>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</si>
  <si>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</si>
  <si>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</si>
  <si>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</si>
  <si>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</si>
  <si>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</si>
  <si>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</si>
  <si>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</si>
  <si>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</si>
  <si>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</si>
  <si>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</si>
  <si>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</si>
  <si>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</si>
  <si>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</si>
  <si>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</si>
  <si>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</si>
  <si>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</si>
  <si>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</si>
  <si>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</si>
  <si>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</si>
  <si>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</si>
  <si>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</si>
  <si>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</si>
  <si>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</si>
  <si>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</si>
  <si>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</si>
  <si>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</si>
  <si>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</si>
  <si>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</si>
  <si>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</si>
  <si>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</si>
  <si>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</si>
  <si>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</si>
  <si>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</si>
  <si>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</si>
  <si>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</si>
  <si>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</si>
  <si>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</si>
  <si>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</si>
  <si>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</si>
  <si>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</si>
  <si>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</si>
  <si>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</si>
  <si>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</si>
  <si>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</si>
  <si>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</si>
  <si>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</si>
  <si>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</si>
  <si>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</si>
  <si>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</si>
  <si>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</si>
  <si>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</si>
  <si>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</si>
  <si>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</si>
  <si>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</si>
  <si>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</si>
  <si>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</si>
  <si>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</si>
  <si>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</si>
  <si>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</si>
  <si>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</si>
  <si>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</si>
  <si>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</si>
  <si>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</si>
  <si>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</si>
  <si>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</si>
  <si>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</si>
  <si>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</si>
  <si>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</si>
  <si>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</si>
  <si>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</si>
  <si>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</si>
  <si>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</si>
  <si>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</si>
  <si>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</si>
  <si>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</si>
  <si>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</si>
  <si>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</si>
  <si>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</si>
  <si>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</si>
  <si>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</si>
  <si>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</si>
  <si>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</si>
  <si>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</si>
  <si>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</si>
  <si>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</si>
  <si>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</si>
  <si>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</si>
  <si>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</si>
  <si>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</si>
  <si>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</si>
  <si>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</si>
  <si>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</si>
  <si>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</si>
  <si>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</si>
  <si>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</si>
  <si>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</si>
  <si>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</si>
  <si>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</si>
  <si>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</si>
  <si>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</si>
  <si>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</si>
  <si>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</si>
  <si>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</si>
  <si>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</si>
  <si>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</si>
  <si>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</si>
  <si>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</si>
  <si>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</si>
  <si>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</si>
  <si>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</si>
  <si>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</si>
  <si>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</si>
  <si>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</si>
  <si>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</si>
  <si>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</si>
  <si>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</si>
  <si>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</si>
  <si>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</si>
  <si>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</si>
  <si>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</si>
  <si>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</si>
  <si>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</si>
  <si>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</si>
  <si>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</si>
  <si>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</si>
  <si>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</si>
  <si>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</si>
  <si>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</si>
  <si>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</si>
  <si>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</si>
  <si>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</si>
  <si>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</si>
  <si>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</si>
  <si>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</si>
  <si>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</si>
  <si>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</si>
  <si>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</si>
  <si>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</si>
  <si>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</si>
  <si>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</si>
  <si>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</si>
  <si>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</si>
  <si>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</si>
  <si>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</si>
  <si>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</si>
  <si>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</si>
  <si>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</si>
  <si>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</si>
  <si>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</si>
  <si>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</si>
  <si>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</si>
  <si>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</si>
  <si>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</si>
  <si>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</si>
  <si>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</si>
  <si>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</si>
  <si>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</si>
  <si>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</si>
  <si>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</si>
  <si>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</si>
  <si>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</si>
  <si>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</si>
  <si>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</si>
  <si>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</si>
  <si>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</si>
  <si>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</si>
  <si>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</si>
  <si>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</si>
  <si>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</si>
  <si>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</si>
  <si>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</si>
  <si>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</si>
  <si>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</si>
  <si>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</si>
  <si>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</si>
  <si>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</si>
  <si>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</si>
  <si>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</si>
  <si>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</si>
  <si>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</si>
  <si>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</si>
  <si>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</si>
  <si>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</si>
  <si>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</si>
  <si>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</si>
  <si>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</si>
  <si>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</si>
  <si>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</si>
  <si>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</si>
  <si>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</si>
  <si>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</si>
  <si>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</si>
  <si>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</si>
  <si>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</si>
  <si>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</si>
  <si>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</si>
  <si>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</si>
  <si>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</si>
  <si>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</si>
  <si>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</si>
  <si>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</si>
  <si>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</si>
  <si>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</si>
  <si>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</si>
  <si>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</si>
  <si>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</si>
  <si>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</si>
  <si>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</si>
  <si>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</si>
  <si>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</si>
  <si>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</si>
  <si>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</si>
  <si>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</si>
  <si>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</si>
  <si>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</si>
  <si>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</si>
  <si>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</si>
  <si>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</si>
  <si>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</si>
  <si>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</si>
  <si>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</si>
  <si>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</si>
  <si>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</si>
  <si>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</si>
  <si>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</si>
  <si>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</si>
  <si>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</si>
  <si>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</si>
  <si>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</si>
  <si>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</si>
  <si>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</si>
  <si>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</si>
  <si>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</si>
  <si>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</si>
  <si>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</si>
  <si>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</si>
  <si>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</si>
  <si>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</si>
  <si>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</si>
  <si>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</si>
  <si>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</si>
  <si>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</si>
  <si>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</si>
  <si>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</si>
  <si>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</si>
  <si>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</si>
  <si>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</si>
  <si>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</si>
  <si>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</si>
  <si>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</si>
  <si>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</si>
  <si>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</si>
  <si>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</si>
  <si>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</si>
  <si>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</si>
  <si>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</si>
  <si>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</si>
  <si>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</si>
  <si>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</si>
  <si>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</si>
  <si>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</si>
  <si>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</si>
  <si>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</si>
  <si>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</si>
  <si>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</si>
  <si>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</si>
  <si>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</si>
  <si>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</si>
  <si>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</si>
  <si>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</si>
  <si>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</si>
  <si>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</si>
  <si>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</si>
  <si>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</si>
  <si>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</si>
  <si>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</si>
  <si>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</si>
  <si>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</si>
  <si>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</si>
  <si>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</si>
  <si>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</si>
  <si>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</si>
  <si>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</si>
  <si>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</si>
  <si>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</si>
  <si>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</si>
  <si>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</si>
  <si>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</si>
  <si>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</si>
  <si>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</si>
  <si>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</si>
  <si>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</si>
  <si>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</si>
  <si>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</si>
  <si>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</si>
  <si>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</si>
  <si>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</si>
  <si>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</si>
  <si>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</si>
  <si>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</si>
  <si>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</si>
  <si>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</si>
  <si>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</si>
  <si>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</si>
  <si>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</si>
  <si>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</si>
  <si>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</si>
  <si>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</si>
  <si>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</si>
  <si>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</si>
  <si>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</si>
  <si>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</si>
  <si>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</si>
  <si>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</si>
  <si>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</si>
  <si>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</si>
  <si>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</si>
  <si>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</si>
  <si>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</si>
  <si>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</si>
  <si>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</si>
  <si>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</si>
  <si>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</si>
  <si>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</si>
  <si>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</si>
  <si>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</si>
  <si>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</si>
  <si>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</si>
  <si>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</si>
  <si>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</si>
  <si>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</si>
  <si>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</si>
  <si>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</si>
  <si>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</si>
  <si>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</si>
  <si>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</si>
  <si>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</si>
  <si>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</si>
  <si>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</si>
  <si>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</si>
  <si>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</si>
  <si>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</si>
  <si>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</si>
  <si>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</si>
  <si>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</si>
  <si>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</si>
  <si>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</si>
  <si>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</si>
  <si>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</si>
  <si>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</si>
  <si>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</si>
  <si>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</si>
  <si>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</si>
  <si>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</si>
  <si>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</si>
  <si>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</si>
  <si>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</si>
  <si>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</si>
  <si>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</si>
  <si>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</si>
  <si>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</si>
  <si>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</si>
  <si>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</si>
  <si>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</si>
  <si>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</si>
  <si>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</si>
  <si>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</si>
  <si>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</si>
  <si>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</si>
  <si>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</si>
  <si>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</si>
  <si>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</si>
  <si>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</si>
  <si>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</si>
  <si>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</si>
  <si>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</si>
  <si>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</si>
  <si>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</si>
  <si>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</si>
  <si>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</si>
  <si>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</si>
  <si>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</si>
  <si>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</si>
  <si>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</si>
  <si>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</si>
  <si>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</si>
  <si>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</si>
  <si>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</si>
  <si>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</si>
  <si>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</si>
  <si>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</si>
  <si>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</si>
  <si>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</si>
  <si>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</si>
  <si>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</si>
  <si>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</si>
  <si>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</si>
  <si>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</si>
  <si>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</si>
  <si>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</si>
  <si>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</si>
  <si>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</si>
  <si>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</si>
  <si>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</si>
  <si>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</si>
  <si>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</si>
  <si>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</si>
  <si>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</si>
  <si>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</si>
  <si>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</si>
  <si>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</si>
  <si>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</si>
  <si>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</si>
  <si>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</si>
  <si>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</si>
  <si>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</si>
  <si>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</si>
  <si>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</si>
  <si>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</si>
  <si>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</si>
  <si>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</si>
  <si>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</si>
  <si>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</si>
  <si>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</si>
  <si>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</si>
  <si>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</si>
  <si>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</si>
  <si>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</si>
  <si>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</si>
  <si>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</si>
  <si>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</si>
  <si>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</si>
  <si>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</si>
  <si>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</si>
  <si>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</si>
  <si>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</si>
  <si>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</si>
  <si>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</si>
  <si>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</si>
  <si>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</si>
  <si>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</si>
  <si>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</si>
  <si>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</si>
  <si>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</si>
  <si>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</si>
  <si>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</si>
  <si>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</si>
  <si>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</si>
  <si>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</si>
  <si>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</si>
  <si>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</si>
  <si>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</si>
  <si>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</si>
  <si>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</si>
  <si>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</si>
  <si>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</si>
  <si>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</si>
  <si>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</si>
  <si>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</si>
  <si>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</si>
  <si>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</si>
  <si>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</si>
  <si>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</si>
  <si>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</si>
  <si>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</si>
  <si>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</si>
  <si>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</si>
  <si>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</si>
  <si>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</si>
  <si>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</si>
  <si>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</si>
  <si>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</si>
  <si>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</si>
  <si>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</si>
  <si>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</si>
  <si>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</si>
  <si>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</si>
  <si>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</si>
  <si>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</si>
  <si>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</si>
  <si>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</si>
  <si>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</si>
  <si>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</si>
  <si>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</si>
  <si>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</si>
  <si>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</si>
  <si>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</si>
  <si>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</si>
  <si>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</si>
  <si>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</si>
  <si>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</si>
  <si>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</si>
  <si>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</si>
  <si>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</si>
  <si>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</si>
  <si>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</si>
  <si>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</si>
  <si>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</si>
  <si>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</si>
  <si>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</si>
  <si>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</si>
  <si>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</si>
  <si>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</si>
  <si>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</si>
  <si>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</si>
  <si>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</si>
  <si>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</si>
  <si>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</si>
  <si>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</si>
  <si>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</si>
  <si>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</si>
  <si>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</si>
  <si>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</si>
  <si>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</si>
  <si>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</si>
  <si>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</si>
  <si>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</si>
  <si>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</si>
  <si>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</si>
  <si>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</si>
  <si>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</si>
  <si>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</si>
  <si>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</si>
  <si>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</si>
  <si>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</si>
  <si>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</si>
  <si>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</si>
  <si>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</si>
  <si>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</si>
  <si>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</si>
  <si>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</si>
  <si>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</si>
  <si>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</si>
  <si>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</si>
  <si>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</si>
  <si>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</si>
  <si>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</si>
  <si>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</si>
  <si>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</si>
  <si>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</si>
  <si>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</si>
  <si>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</si>
  <si>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</si>
  <si>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</si>
  <si>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</si>
  <si>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</si>
  <si>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</si>
  <si>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</si>
  <si>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</si>
  <si>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</si>
  <si>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</si>
  <si>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</si>
  <si>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</si>
  <si>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</si>
  <si>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</si>
  <si>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</si>
  <si>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</si>
  <si>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</si>
  <si>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</si>
  <si>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</si>
  <si>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</si>
  <si>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</si>
  <si>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</si>
  <si>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</si>
  <si>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</si>
  <si>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</si>
  <si>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</si>
  <si>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</si>
  <si>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</si>
  <si>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</si>
  <si>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</si>
  <si>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</si>
  <si>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</si>
  <si>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</si>
  <si>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</si>
  <si>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</si>
  <si>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</si>
  <si>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</si>
  <si>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</si>
  <si>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</si>
  <si>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</si>
  <si>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</si>
  <si>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</si>
  <si>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</si>
  <si>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</si>
  <si>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</si>
  <si>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</si>
  <si>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</si>
  <si>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</si>
  <si>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</si>
  <si>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</si>
  <si>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</si>
  <si>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</si>
  <si>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</si>
  <si>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</si>
  <si>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</si>
  <si>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</si>
  <si>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</si>
  <si>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</si>
  <si>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</si>
  <si>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</si>
  <si>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</si>
  <si>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</si>
  <si>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</si>
  <si>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</si>
  <si>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</si>
  <si>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</si>
  <si>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</si>
  <si>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</si>
  <si>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</si>
  <si>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</si>
  <si>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</si>
  <si>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</si>
  <si>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</si>
  <si>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</si>
  <si>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</si>
  <si>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</si>
  <si>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</si>
  <si>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</si>
  <si>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</si>
  <si>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</si>
  <si>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</si>
  <si>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</si>
  <si>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</si>
  <si>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</si>
  <si>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</si>
  <si>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</si>
  <si>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</si>
  <si>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</si>
  <si>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</si>
  <si>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</si>
  <si>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</si>
  <si>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</si>
  <si>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</si>
  <si>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</si>
  <si>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</si>
  <si>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</si>
  <si>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</si>
  <si>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</si>
  <si>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</si>
  <si>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</si>
  <si>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</si>
  <si>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</si>
  <si>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</si>
  <si>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</si>
  <si>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</si>
  <si>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</si>
  <si>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</si>
  <si>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</si>
  <si>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</si>
  <si>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</si>
  <si>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</si>
  <si>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</si>
  <si>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</si>
  <si>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</si>
  <si>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</si>
  <si>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</si>
  <si>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</si>
  <si>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</si>
  <si>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</si>
  <si>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</si>
  <si>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</si>
  <si>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</si>
  <si>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</si>
  <si>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</si>
  <si>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</si>
  <si>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</si>
  <si>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</si>
  <si>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</si>
  <si>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</si>
  <si>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</si>
  <si>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</si>
  <si>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</si>
  <si>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</si>
  <si>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</si>
  <si>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</si>
  <si>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</si>
  <si>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</si>
  <si>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</si>
  <si>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</si>
  <si>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</si>
  <si>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</si>
  <si>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</si>
  <si>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</si>
  <si>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</si>
  <si>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</si>
  <si>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</si>
  <si>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</si>
  <si>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</si>
  <si>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</si>
  <si>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</si>
  <si>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</si>
  <si>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</si>
  <si>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</si>
  <si>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</si>
  <si>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</si>
  <si>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</si>
  <si>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</si>
  <si>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</si>
  <si>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</si>
  <si>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</si>
  <si>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</si>
  <si>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</si>
  <si>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</si>
  <si>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</si>
  <si>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</si>
  <si>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</si>
  <si>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</si>
  <si>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</si>
  <si>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</si>
  <si>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</si>
  <si>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</si>
  <si>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</si>
  <si>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</si>
  <si>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</si>
  <si>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</si>
  <si>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</si>
  <si>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</si>
  <si>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</si>
  <si>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</si>
  <si>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</si>
  <si>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</si>
  <si>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</si>
  <si>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</si>
  <si>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</si>
  <si>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</si>
  <si>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</si>
  <si>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</si>
  <si>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</si>
  <si>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</si>
  <si>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</si>
  <si>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</si>
  <si>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</si>
  <si>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</si>
  <si>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</si>
  <si>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</si>
  <si>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</si>
  <si>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</si>
  <si>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</si>
  <si>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</si>
  <si>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</si>
  <si>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</si>
  <si>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</si>
  <si>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</si>
  <si>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</si>
  <si>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</si>
  <si>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</si>
  <si>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</si>
  <si>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</si>
  <si>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</si>
  <si>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</si>
  <si>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</si>
  <si>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</si>
  <si>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</si>
  <si>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</si>
  <si>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</si>
  <si>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</si>
  <si>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</si>
  <si>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</si>
  <si>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</si>
  <si>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</si>
  <si>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</si>
  <si>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</si>
  <si>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</si>
  <si>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</si>
  <si>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</si>
  <si>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</si>
  <si>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</si>
  <si>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</si>
  <si>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</si>
  <si>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</si>
  <si>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</si>
  <si>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</si>
  <si>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</si>
  <si>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</si>
  <si>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</si>
  <si>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</si>
  <si>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</si>
  <si>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</si>
  <si>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</si>
  <si>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</si>
  <si>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</si>
  <si>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</si>
  <si>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</si>
  <si>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</si>
  <si>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</si>
  <si>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</si>
  <si>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</si>
  <si>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</si>
  <si>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</si>
  <si>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</si>
  <si>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</si>
  <si>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</si>
  <si>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</si>
  <si>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</si>
  <si>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</si>
  <si>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</si>
  <si>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</si>
  <si>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</si>
  <si>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</si>
  <si>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</si>
  <si>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</si>
  <si>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</si>
  <si>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</si>
  <si>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</si>
  <si>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</si>
  <si>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</si>
  <si>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</si>
  <si>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</si>
  <si>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</si>
  <si>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</si>
  <si>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</si>
  <si>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</si>
  <si>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</si>
  <si>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</si>
  <si>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</si>
  <si>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</si>
  <si>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</si>
  <si>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</si>
  <si>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</si>
  <si>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</si>
  <si>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</si>
  <si>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</si>
  <si>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</si>
  <si>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</si>
  <si>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</si>
  <si>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</si>
  <si>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</si>
  <si>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</si>
  <si>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</si>
  <si>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</si>
  <si>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</si>
  <si>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</si>
  <si>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</si>
  <si>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</si>
  <si>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</si>
  <si>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</si>
  <si>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</si>
  <si>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</si>
  <si>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</si>
  <si>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</si>
  <si>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</si>
  <si>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</si>
  <si>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</si>
  <si>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</si>
  <si>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</si>
  <si>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</si>
  <si>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</si>
  <si>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</si>
  <si>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</si>
  <si>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</si>
  <si>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</si>
  <si>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</si>
  <si>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</si>
  <si>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</si>
  <si>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</si>
  <si>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</si>
  <si>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</si>
  <si>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</si>
  <si>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</si>
  <si>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</si>
  <si>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</si>
  <si>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</si>
  <si>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</si>
  <si>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</si>
  <si>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</si>
  <si>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</si>
  <si>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</si>
  <si>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</si>
  <si>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</si>
  <si>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</si>
  <si>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</si>
  <si>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</si>
  <si>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</si>
  <si>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</si>
  <si>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</si>
  <si>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</si>
  <si>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</si>
  <si>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</si>
  <si>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</si>
  <si>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</si>
  <si>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</si>
  <si>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</si>
  <si>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</si>
  <si>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</si>
  <si>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</si>
  <si>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</si>
  <si>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</si>
  <si>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</si>
  <si>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</si>
  <si>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</si>
  <si>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</si>
  <si>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</si>
  <si>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</si>
  <si>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</si>
  <si>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</si>
  <si>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</si>
  <si>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</si>
  <si>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</si>
  <si>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</si>
  <si>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</si>
  <si>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</si>
  <si>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</si>
  <si>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</si>
  <si>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</si>
  <si>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</si>
  <si>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</si>
  <si>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</si>
  <si>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</si>
  <si>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</si>
  <si>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</si>
  <si>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</si>
  <si>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</si>
  <si>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</si>
  <si>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</si>
  <si>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</si>
  <si>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</si>
  <si>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</si>
  <si>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</si>
  <si>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</si>
  <si>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</si>
  <si>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</si>
  <si>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</si>
  <si>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</si>
  <si>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</si>
  <si>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</si>
  <si>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</si>
  <si>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</si>
  <si>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</si>
  <si>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</si>
  <si>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</si>
  <si>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</si>
  <si>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</si>
  <si>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</si>
  <si>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</si>
  <si>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</si>
  <si>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</si>
  <si>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</si>
  <si>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</si>
  <si>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</si>
  <si>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</si>
  <si>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</si>
  <si>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</si>
  <si>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</si>
  <si>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</si>
  <si>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</si>
  <si>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</si>
  <si>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</si>
  <si>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</si>
  <si>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</si>
  <si>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</si>
  <si>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</si>
  <si>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</si>
  <si>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</si>
  <si>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</si>
  <si>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</si>
  <si>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</si>
  <si>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</si>
  <si>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</si>
  <si>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</si>
  <si>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</si>
  <si>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</si>
  <si>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</si>
  <si>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</si>
  <si>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</si>
  <si>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</si>
  <si>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</si>
  <si>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</si>
  <si>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</si>
  <si>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</si>
  <si>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</si>
  <si>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</si>
  <si>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</si>
  <si>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</si>
  <si>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</si>
  <si>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</si>
  <si>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</si>
  <si>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</si>
  <si>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</si>
  <si>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</si>
  <si>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</si>
  <si>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</si>
  <si>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</si>
  <si>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</si>
  <si>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</si>
  <si>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</si>
  <si>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</si>
  <si>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</si>
  <si>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</si>
  <si>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</si>
  <si>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</si>
  <si>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</si>
  <si>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</si>
  <si>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</si>
  <si>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</si>
  <si>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</si>
  <si>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</si>
  <si>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</si>
  <si>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</si>
  <si>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</si>
  <si>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</si>
  <si>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</si>
  <si>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</si>
  <si>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</si>
  <si>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</si>
  <si>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</si>
  <si>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</si>
  <si>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</si>
  <si>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</si>
  <si>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</si>
  <si>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</si>
  <si>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</si>
  <si>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</si>
  <si>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</si>
  <si>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</si>
  <si>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</si>
  <si>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</si>
  <si>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</si>
  <si>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</si>
  <si>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</si>
  <si>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</si>
  <si>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</si>
  <si>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</si>
  <si>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</si>
  <si>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</si>
  <si>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</si>
  <si>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</si>
  <si>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</si>
  <si>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</si>
  <si>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</si>
  <si>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</si>
  <si>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</si>
  <si>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</si>
  <si>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</si>
  <si>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</si>
  <si>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</si>
  <si>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</si>
  <si>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</si>
  <si>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</si>
  <si>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</si>
  <si>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</si>
  <si>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</si>
  <si>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</si>
  <si>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</si>
  <si>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</si>
  <si>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</si>
  <si>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</si>
  <si>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</si>
  <si>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</si>
  <si>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</si>
  <si>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</si>
  <si>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</si>
  <si>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</si>
  <si>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</si>
  <si>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</si>
  <si>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</si>
  <si>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</si>
  <si>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</si>
  <si>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</si>
  <si>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</si>
  <si>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</si>
  <si>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</si>
  <si>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</si>
  <si>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</si>
  <si>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</si>
  <si>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</si>
  <si>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</si>
  <si>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</si>
  <si>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</si>
  <si>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</si>
  <si>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</si>
  <si>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</si>
  <si>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</si>
  <si>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</si>
  <si>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</si>
  <si>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</si>
  <si>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</si>
  <si>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</si>
  <si>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</si>
  <si>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</si>
  <si>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</si>
  <si>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</si>
  <si>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</si>
  <si>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</si>
  <si>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</si>
  <si>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</si>
  <si>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</si>
  <si>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</si>
  <si>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</si>
  <si>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</si>
  <si>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</si>
  <si>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</si>
  <si>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</si>
  <si>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</si>
  <si>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</si>
  <si>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</si>
  <si>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</si>
  <si>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</si>
  <si>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</si>
  <si>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</si>
  <si>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</si>
  <si>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</si>
  <si>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</si>
  <si>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</si>
  <si>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</si>
  <si>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</si>
  <si>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</si>
  <si>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</si>
  <si>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</si>
  <si>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</si>
  <si>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</si>
  <si>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</si>
  <si>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</si>
  <si>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</si>
  <si>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</si>
  <si>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</si>
  <si>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</si>
  <si>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</si>
  <si>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</si>
  <si>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</si>
  <si>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</si>
  <si>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</si>
  <si>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</si>
  <si>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</si>
  <si>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</si>
  <si>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</si>
  <si>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</si>
  <si>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</si>
  <si>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</si>
  <si>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</si>
  <si>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</si>
  <si>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</si>
  <si>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</si>
  <si>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</si>
  <si>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</si>
  <si>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</si>
  <si>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</si>
  <si>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</si>
  <si>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</si>
  <si>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</si>
  <si>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</si>
  <si>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</si>
  <si>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</si>
  <si>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</si>
  <si>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</si>
  <si>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</si>
  <si>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</si>
  <si>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</si>
  <si>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</si>
  <si>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</si>
  <si>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</si>
  <si>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</si>
  <si>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</si>
  <si>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</si>
  <si>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</si>
  <si>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</si>
  <si>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</si>
  <si>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</si>
  <si>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</si>
  <si>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</si>
  <si>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</si>
  <si>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</si>
  <si>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</si>
  <si>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</si>
  <si>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</si>
  <si>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</si>
  <si>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</si>
  <si>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</si>
  <si>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</si>
  <si>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</si>
  <si>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</si>
  <si>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</si>
  <si>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</si>
  <si>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</si>
  <si>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</si>
  <si>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</si>
  <si>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</si>
  <si>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</si>
  <si>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</si>
  <si>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</si>
  <si>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</si>
  <si>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</si>
  <si>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</si>
  <si>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</si>
  <si>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</si>
  <si>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</si>
  <si>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</si>
  <si>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</si>
  <si>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</si>
  <si>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</si>
  <si>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</si>
  <si>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</si>
  <si>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</si>
  <si>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</si>
  <si>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</si>
  <si>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</si>
  <si>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</si>
  <si>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</si>
  <si>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</si>
  <si>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</si>
  <si>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</si>
  <si>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</si>
  <si>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</si>
  <si>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</si>
  <si>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</si>
  <si>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</si>
  <si>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</si>
  <si>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</si>
  <si>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</si>
  <si>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</si>
  <si>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</si>
  <si>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</si>
  <si>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</si>
  <si>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</si>
  <si>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</si>
  <si>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</si>
  <si>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</si>
  <si>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</si>
  <si>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</si>
  <si>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</si>
  <si>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</si>
  <si>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</si>
  <si>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</si>
  <si>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</si>
  <si>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</si>
  <si>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</si>
  <si>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</si>
  <si>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</si>
  <si>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</si>
  <si>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</si>
  <si>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</si>
  <si>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</si>
  <si>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</si>
  <si>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</si>
  <si>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</si>
  <si>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</si>
  <si>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</si>
  <si>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</si>
  <si>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</si>
  <si>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</si>
  <si>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</si>
  <si>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</si>
  <si>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</si>
  <si>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</si>
  <si>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</si>
  <si>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</si>
  <si>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</si>
  <si>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</si>
  <si>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</si>
  <si>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</si>
  <si>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</si>
  <si>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</si>
  <si>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</si>
  <si>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</si>
  <si>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</si>
  <si>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</si>
  <si>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</si>
  <si>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</si>
  <si>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</si>
  <si>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</si>
  <si>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</si>
  <si>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</si>
  <si>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</si>
  <si>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</si>
  <si>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</si>
  <si>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</si>
  <si>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</si>
  <si>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</si>
  <si>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</si>
  <si>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</si>
  <si>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</si>
  <si>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</si>
  <si>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</si>
  <si>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</si>
  <si>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</si>
  <si>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</si>
  <si>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</si>
  <si>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</si>
  <si>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</si>
  <si>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</si>
  <si>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</si>
  <si>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</si>
  <si>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</si>
  <si>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</si>
  <si>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</si>
  <si>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</si>
  <si>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</si>
  <si>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</si>
  <si>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</si>
  <si>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</si>
  <si>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</si>
  <si>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</si>
  <si>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</si>
  <si>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</si>
  <si>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</si>
  <si>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</si>
  <si>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</si>
  <si>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</si>
  <si>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</si>
  <si>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</si>
  <si>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</si>
  <si>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</si>
  <si>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</si>
  <si>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</si>
  <si>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</si>
  <si>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</si>
  <si>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</si>
  <si>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</si>
  <si>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</si>
  <si>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</si>
  <si>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</si>
  <si>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</si>
  <si>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</si>
  <si>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</si>
  <si>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</si>
  <si>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</si>
  <si>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</si>
  <si>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</si>
  <si>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</si>
  <si>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</si>
  <si>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</si>
  <si>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</si>
  <si>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</si>
  <si>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</si>
  <si>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</si>
  <si>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</si>
  <si>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</si>
  <si>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</si>
  <si>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</si>
  <si>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</si>
  <si>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</si>
  <si>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</si>
  <si>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</si>
  <si>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</si>
  <si>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</si>
  <si>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</si>
  <si>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</si>
  <si>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</si>
  <si>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</si>
  <si>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</si>
  <si>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</si>
  <si>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</si>
  <si>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</si>
  <si>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</si>
  <si>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</si>
  <si>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</si>
  <si>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</si>
  <si>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</si>
  <si>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</si>
  <si>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</si>
  <si>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</si>
  <si>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</si>
  <si>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</si>
  <si>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</si>
  <si>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</si>
  <si>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</si>
  <si>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</si>
  <si>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</si>
  <si>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</si>
  <si>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</si>
  <si>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</si>
  <si>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</si>
  <si>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</si>
  <si>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</si>
  <si>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</si>
  <si>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</si>
  <si>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</si>
  <si>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</si>
  <si>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</si>
  <si>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</si>
  <si>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</si>
  <si>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</si>
  <si>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</si>
  <si>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</si>
  <si>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</si>
  <si>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</si>
  <si>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</si>
  <si>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</si>
  <si>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</si>
  <si>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</si>
  <si>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</si>
  <si>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</si>
  <si>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</si>
  <si>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</si>
  <si>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</si>
  <si>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</si>
  <si>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</si>
  <si>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</si>
  <si>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</si>
  <si>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</si>
  <si>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</si>
  <si>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</si>
  <si>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</si>
  <si>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</si>
  <si>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</si>
  <si>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</si>
  <si>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</si>
  <si>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</si>
  <si>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</si>
  <si>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</si>
  <si>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</si>
  <si>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</si>
  <si>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</si>
  <si>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</si>
  <si>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</si>
  <si>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</si>
  <si>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</si>
  <si>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</si>
  <si>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</si>
  <si>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</si>
  <si>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</si>
  <si>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</si>
  <si>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</si>
  <si>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</si>
  <si>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</si>
  <si>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</si>
  <si>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</si>
  <si>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</si>
  <si>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</si>
  <si>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</si>
  <si>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</si>
  <si>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</si>
  <si>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</si>
  <si>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</si>
  <si>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</si>
  <si>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</si>
  <si>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</si>
  <si>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</si>
  <si>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</si>
  <si>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</si>
  <si>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</si>
  <si>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</si>
  <si>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</si>
  <si>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</si>
  <si>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</si>
  <si>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</si>
  <si>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</si>
  <si>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</si>
  <si>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</si>
  <si>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</si>
  <si>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</si>
  <si>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</si>
  <si>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</si>
  <si>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</si>
  <si>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</si>
  <si>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</si>
  <si>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</si>
  <si>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</si>
  <si>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</si>
  <si>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</si>
  <si>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</si>
  <si>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</si>
  <si>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</si>
  <si>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</si>
  <si>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</si>
  <si>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</si>
  <si>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</si>
  <si>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</si>
  <si>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</si>
  <si>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</si>
  <si>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</si>
  <si>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</si>
  <si>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</si>
  <si>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</si>
  <si>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</si>
  <si>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</si>
  <si>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</si>
  <si>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</si>
  <si>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</si>
  <si>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</si>
  <si>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</si>
  <si>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</si>
  <si>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</si>
  <si>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</si>
  <si>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</si>
  <si>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</si>
  <si>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</si>
  <si>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</si>
  <si>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</si>
  <si>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</si>
  <si>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</si>
  <si>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</si>
  <si>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</si>
  <si>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</si>
  <si>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</si>
  <si>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</si>
  <si>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</si>
  <si>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</si>
  <si>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</si>
  <si>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</si>
  <si>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</si>
  <si>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</si>
  <si>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</si>
  <si>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</si>
  <si>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</si>
  <si>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</si>
  <si>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</si>
  <si>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</si>
  <si>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</si>
  <si>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</si>
  <si>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</si>
  <si>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</si>
  <si>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</si>
  <si>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</si>
  <si>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</si>
  <si>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</si>
  <si>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</si>
  <si>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</si>
  <si>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</si>
  <si>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</si>
  <si>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</si>
  <si>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</si>
  <si>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</si>
  <si>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</si>
  <si>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</si>
  <si>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</si>
  <si>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</si>
  <si>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</si>
  <si>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</si>
  <si>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</si>
  <si>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</si>
  <si>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</si>
  <si>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</si>
  <si>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</si>
  <si>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</si>
  <si>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</si>
  <si>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</si>
  <si>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</si>
  <si>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</si>
  <si>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</si>
  <si>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</si>
  <si>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</si>
  <si>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</si>
  <si>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</si>
  <si>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</si>
  <si>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</si>
  <si>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</si>
  <si>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</si>
  <si>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</si>
  <si>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</si>
  <si>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</si>
  <si>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</si>
  <si>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</si>
  <si>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</si>
  <si>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</si>
  <si>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</si>
  <si>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</si>
  <si>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</si>
  <si>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</si>
  <si>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</si>
  <si>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</si>
  <si>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</si>
  <si>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</si>
  <si>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</si>
  <si>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</si>
  <si>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</si>
  <si>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</si>
  <si>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</si>
  <si>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</si>
  <si>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</si>
  <si>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</si>
  <si>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</si>
  <si>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</si>
  <si>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</si>
  <si>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</si>
  <si>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</si>
  <si>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</si>
  <si>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</si>
  <si>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</si>
  <si>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</si>
  <si>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</si>
  <si>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</si>
  <si>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</si>
  <si>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</si>
  <si>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</si>
  <si>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</si>
  <si>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</si>
  <si>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</si>
  <si>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</si>
  <si>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</si>
  <si>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</si>
  <si>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</si>
  <si>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</si>
  <si>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</si>
  <si>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</si>
  <si>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</si>
  <si>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</si>
  <si>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</si>
  <si>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</si>
  <si>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</si>
  <si>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</si>
  <si>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</si>
  <si>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</si>
  <si>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</si>
  <si>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</si>
  <si>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</si>
  <si>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</si>
  <si>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</si>
  <si>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</si>
  <si>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</si>
  <si>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</si>
  <si>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</si>
  <si>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</si>
  <si>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</si>
  <si>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</si>
  <si>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</si>
  <si>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</si>
  <si>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</si>
  <si>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</si>
  <si>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</si>
  <si>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</si>
  <si>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</si>
  <si>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</si>
  <si>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</si>
  <si>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</si>
  <si>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</si>
  <si>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</si>
  <si>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</si>
  <si>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</si>
  <si>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</si>
  <si>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</si>
  <si>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</si>
  <si>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</si>
  <si>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</si>
  <si>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</si>
  <si>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</si>
  <si>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</si>
  <si>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</si>
  <si>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</si>
  <si>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</si>
  <si>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</si>
  <si>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</si>
  <si>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</si>
  <si>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</si>
  <si>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</si>
  <si>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</si>
  <si>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</si>
  <si>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</si>
  <si>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</si>
  <si>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</si>
  <si>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</si>
  <si>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</si>
  <si>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</si>
  <si>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</si>
  <si>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</si>
  <si>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</si>
  <si>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</si>
  <si>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</si>
  <si>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</si>
  <si>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</si>
  <si>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</si>
  <si>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</si>
  <si>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</si>
  <si>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</si>
  <si>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</si>
  <si>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</si>
  <si>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</si>
  <si>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</si>
  <si>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</si>
  <si>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</si>
  <si>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</si>
  <si>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</si>
  <si>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</si>
  <si>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</si>
  <si>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</si>
  <si>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</si>
  <si>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</si>
  <si>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</si>
  <si>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</si>
  <si>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</si>
  <si>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</si>
  <si>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</si>
  <si>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</si>
  <si>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</si>
  <si>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</si>
  <si>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</si>
  <si>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</si>
  <si>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</si>
  <si>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</si>
  <si>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</si>
  <si>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</si>
  <si>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</si>
  <si>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</si>
  <si>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</si>
  <si>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</si>
  <si>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</si>
  <si>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</si>
  <si>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</si>
  <si>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</si>
  <si>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</si>
  <si>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</si>
  <si>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</si>
  <si>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</si>
  <si>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</si>
  <si>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</si>
  <si>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</si>
  <si>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</si>
  <si>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</si>
  <si>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</si>
  <si>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</si>
  <si>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</si>
  <si>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</si>
  <si>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</si>
  <si>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</si>
  <si>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</si>
  <si>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</si>
  <si>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</si>
  <si>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</si>
  <si>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</si>
  <si>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</si>
  <si>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</si>
  <si>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</si>
  <si>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</si>
  <si>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</si>
  <si>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</si>
  <si>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</si>
  <si>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</si>
  <si>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</si>
  <si>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</si>
  <si>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</si>
  <si>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</si>
  <si>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</si>
  <si>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</si>
  <si>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</si>
  <si>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</si>
  <si>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</si>
  <si>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</si>
  <si>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</si>
  <si>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</si>
  <si>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</si>
  <si>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</si>
  <si>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</si>
  <si>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</si>
  <si>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</si>
  <si>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</si>
  <si>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</si>
  <si>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</si>
  <si>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</si>
  <si>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</si>
  <si>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</si>
  <si>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</si>
  <si>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</si>
  <si>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</si>
  <si>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</si>
  <si>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</si>
  <si>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</si>
  <si>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</si>
  <si>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</si>
  <si>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</si>
  <si>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</si>
  <si>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</si>
  <si>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</si>
  <si>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</si>
  <si>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</si>
  <si>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</si>
  <si>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</si>
  <si>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</si>
  <si>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</si>
  <si>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</si>
  <si>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</si>
  <si>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</si>
  <si>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</si>
  <si>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</si>
  <si>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</si>
  <si>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</si>
  <si>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</si>
  <si>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</si>
  <si>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</si>
  <si>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</si>
  <si>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</si>
  <si>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</si>
  <si>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</si>
  <si>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</si>
  <si>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</si>
  <si>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</si>
  <si>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</si>
  <si>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</si>
  <si>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</si>
  <si>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</si>
  <si>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</si>
  <si>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</si>
  <si>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</si>
  <si>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</si>
  <si>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</si>
  <si>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</si>
  <si>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</si>
  <si>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</si>
  <si>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</si>
  <si>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</si>
  <si>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</si>
  <si>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</si>
  <si>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</si>
  <si>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</si>
  <si>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</si>
  <si>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</si>
  <si>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</si>
  <si>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</si>
  <si>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</si>
  <si>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</si>
  <si>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</si>
  <si>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</si>
  <si>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</si>
  <si>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</si>
  <si>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</si>
  <si>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</si>
  <si>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</si>
  <si>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</si>
  <si>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</si>
  <si>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</si>
  <si>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</si>
  <si>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</si>
  <si>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</si>
  <si>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</si>
  <si>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</si>
  <si>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</si>
  <si>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</si>
  <si>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</si>
  <si>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</si>
  <si>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</si>
  <si>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</si>
  <si>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</si>
  <si>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</si>
  <si>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</si>
  <si>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</si>
  <si>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</si>
  <si>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</si>
  <si>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</si>
  <si>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</si>
  <si>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</si>
  <si>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</si>
  <si>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</si>
  <si>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</si>
  <si>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</si>
  <si>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</si>
  <si>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</si>
  <si>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</si>
  <si>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</si>
  <si>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</si>
  <si>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</si>
  <si>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</si>
  <si>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</si>
  <si>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</si>
  <si>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</si>
  <si>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</si>
  <si>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</si>
  <si>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</si>
  <si>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</si>
  <si>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</si>
  <si>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</si>
  <si>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</si>
  <si>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</si>
  <si>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</si>
  <si>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</si>
  <si>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</si>
  <si>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</si>
  <si>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</si>
  <si>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</si>
  <si>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</si>
  <si>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</si>
  <si>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</si>
  <si>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</si>
  <si>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</si>
  <si>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</si>
  <si>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</si>
  <si>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</si>
  <si>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</si>
  <si>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</si>
  <si>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</si>
  <si>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</si>
  <si>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</si>
  <si>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</si>
  <si>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</si>
  <si>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</si>
  <si>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</si>
  <si>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</si>
  <si>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</si>
  <si>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</si>
  <si>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</si>
  <si>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</si>
  <si>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</si>
  <si>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</si>
  <si>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</si>
  <si>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</si>
  <si>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</si>
  <si>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</si>
  <si>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</si>
  <si>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</si>
  <si>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</si>
  <si>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</si>
  <si>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</si>
  <si>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</si>
  <si>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</si>
  <si>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</si>
  <si>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</si>
  <si>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</si>
  <si>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</si>
  <si>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</si>
  <si>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</si>
  <si>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</si>
  <si>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</si>
  <si>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</si>
  <si>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</si>
  <si>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</si>
  <si>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</si>
  <si>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</si>
  <si>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</si>
  <si>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</si>
  <si>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</si>
  <si>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</si>
  <si>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</si>
  <si>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</si>
  <si>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</si>
  <si>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</si>
  <si>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</si>
  <si>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</si>
  <si>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</si>
  <si>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</si>
  <si>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</si>
  <si>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</si>
  <si>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</si>
  <si>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</si>
  <si>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</si>
  <si>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</si>
  <si>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</si>
  <si>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</si>
  <si>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</si>
  <si>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</si>
  <si>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</si>
  <si>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</si>
  <si>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</si>
  <si>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</si>
  <si>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</si>
  <si>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</si>
  <si>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</si>
  <si>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</si>
  <si>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</si>
  <si>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</si>
  <si>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</si>
  <si>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</si>
  <si>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</si>
  <si>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</si>
  <si>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</si>
  <si>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</si>
  <si>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</si>
  <si>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</si>
  <si>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</si>
  <si>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</si>
  <si>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</si>
  <si>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</si>
  <si>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</si>
  <si>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</si>
  <si>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</si>
  <si>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</si>
  <si>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</si>
  <si>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</si>
  <si>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</si>
  <si>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</si>
  <si>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</si>
  <si>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</si>
  <si>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</si>
  <si>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</si>
  <si>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</si>
  <si>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</si>
  <si>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</si>
  <si>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</si>
  <si>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</si>
  <si>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</si>
  <si>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</si>
  <si>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</si>
  <si>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</si>
  <si>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</si>
  <si>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</si>
  <si>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</si>
  <si>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</si>
  <si>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</si>
  <si>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</si>
  <si>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</si>
  <si>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</si>
  <si>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</si>
  <si>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</si>
  <si>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</si>
  <si>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</si>
  <si>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</si>
  <si>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</si>
  <si>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</si>
  <si>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</si>
  <si>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</si>
  <si>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</si>
  <si>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</si>
  <si>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</si>
  <si>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</si>
  <si>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</si>
  <si>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</si>
  <si>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</si>
  <si>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</si>
  <si>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</si>
  <si>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</si>
  <si>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</si>
  <si>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</si>
  <si>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</si>
  <si>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</si>
  <si>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</si>
  <si>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</si>
  <si>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</si>
  <si>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</si>
  <si>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</si>
  <si>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</si>
  <si>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</si>
  <si>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</si>
  <si>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</si>
  <si>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</si>
  <si>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</si>
  <si>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</si>
  <si>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</si>
  <si>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</si>
  <si>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</si>
  <si>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</si>
  <si>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</si>
  <si>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</si>
  <si>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</si>
  <si>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</si>
  <si>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</si>
  <si>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</si>
  <si>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</si>
  <si>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</si>
  <si>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</si>
  <si>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</si>
  <si>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</si>
  <si>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</si>
  <si>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</si>
  <si>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</si>
  <si>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</si>
  <si>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</si>
  <si>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</si>
  <si>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</si>
  <si>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</si>
  <si>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</si>
  <si>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</si>
  <si>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</si>
  <si>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</si>
  <si>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</si>
  <si>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</si>
  <si>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</si>
  <si>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</si>
  <si>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</si>
  <si>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</si>
  <si>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</si>
  <si>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</si>
  <si>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</si>
  <si>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</si>
  <si>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</si>
  <si>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</si>
  <si>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</si>
  <si>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</si>
  <si>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</si>
  <si>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</si>
  <si>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</si>
  <si>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</si>
  <si>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</si>
  <si>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</si>
  <si>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</si>
  <si>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</si>
  <si>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</si>
  <si>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</si>
  <si>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</si>
  <si>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</si>
  <si>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</si>
  <si>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</si>
  <si>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</si>
  <si>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</si>
  <si>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</si>
  <si>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</si>
  <si>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</si>
  <si>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</si>
  <si>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</si>
  <si>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</si>
  <si>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</si>
  <si>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</si>
  <si>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</si>
  <si>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</si>
  <si>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</si>
  <si>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</si>
  <si>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</si>
  <si>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</si>
  <si>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</si>
  <si>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</si>
  <si>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</si>
  <si>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</si>
  <si>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</si>
  <si>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</si>
  <si>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</si>
  <si>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</si>
  <si>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</si>
  <si>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</si>
  <si>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</si>
  <si>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</si>
  <si>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</si>
  <si>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</si>
  <si>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</si>
  <si>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</si>
  <si>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</si>
  <si>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</si>
  <si>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</si>
  <si>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</si>
  <si>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</si>
  <si>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</si>
  <si>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</si>
  <si>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</si>
  <si>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</si>
  <si>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</si>
  <si>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</si>
  <si>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</si>
  <si>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</si>
  <si>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</si>
  <si>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</si>
  <si>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</si>
  <si>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</si>
  <si>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</si>
  <si>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</si>
  <si>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</si>
  <si>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</si>
  <si>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</si>
  <si>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</si>
  <si>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</si>
  <si>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</si>
  <si>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</si>
  <si>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</si>
  <si>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</si>
  <si>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</si>
  <si>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</si>
  <si>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</si>
  <si>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</si>
  <si>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</si>
  <si>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</si>
  <si>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</si>
  <si>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</si>
  <si>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</si>
  <si>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</si>
  <si>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</si>
  <si>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</si>
  <si>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</si>
  <si>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</si>
  <si>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</si>
  <si>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</si>
  <si>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</si>
  <si>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</si>
  <si>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</si>
  <si>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</si>
  <si>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</si>
  <si>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</si>
  <si>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</si>
  <si>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</si>
  <si>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</si>
  <si>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</si>
  <si>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</si>
  <si>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</si>
  <si>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</si>
  <si>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</si>
  <si>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</si>
  <si>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</si>
  <si>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</si>
  <si>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</si>
  <si>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</si>
  <si>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</si>
  <si>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</si>
  <si>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</si>
  <si>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</si>
  <si>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</si>
  <si>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</si>
  <si>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</si>
  <si>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</si>
  <si>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</si>
  <si>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</si>
  <si>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</si>
  <si>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</si>
  <si>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</si>
  <si>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</si>
  <si>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</si>
  <si>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</si>
  <si>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</si>
  <si>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</si>
  <si>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</si>
  <si>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</si>
  <si>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</si>
  <si>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</si>
  <si>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</si>
  <si>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</si>
  <si>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</si>
  <si>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</si>
  <si>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</si>
  <si>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</si>
  <si>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</si>
  <si>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</si>
  <si>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</si>
  <si>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</si>
  <si>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</si>
  <si>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</si>
  <si>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</si>
  <si>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</si>
  <si>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</si>
  <si>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</si>
  <si>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</si>
  <si>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</si>
  <si>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</si>
  <si>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</si>
  <si>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</si>
  <si>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</si>
  <si>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</si>
  <si>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</si>
  <si>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</si>
  <si>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</si>
  <si>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</si>
  <si>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</si>
  <si>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</si>
  <si>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</si>
  <si>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</si>
  <si>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</si>
  <si>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</si>
  <si>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</si>
  <si>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</si>
  <si>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</si>
  <si>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</si>
  <si>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</si>
  <si>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</si>
  <si>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</si>
  <si>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</si>
  <si>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</si>
  <si>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</si>
  <si>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</si>
  <si>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</si>
  <si>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</si>
  <si>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</si>
  <si>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</si>
  <si>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</si>
  <si>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</si>
  <si>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</si>
  <si>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</si>
  <si>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</si>
  <si>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</si>
  <si>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</si>
  <si>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</si>
  <si>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</si>
  <si>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</si>
  <si>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</si>
  <si>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</si>
  <si>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</si>
  <si>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</si>
  <si>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</si>
  <si>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</si>
  <si>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</si>
  <si>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</si>
  <si>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</si>
  <si>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</si>
  <si>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</si>
  <si>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</si>
  <si>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</si>
  <si>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</si>
  <si>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</si>
  <si>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</si>
  <si>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</si>
  <si>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</si>
  <si>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</si>
  <si>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</si>
  <si>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</si>
  <si>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</si>
  <si>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</si>
  <si>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</si>
  <si>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</si>
  <si>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</si>
  <si>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</si>
  <si>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</si>
  <si>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</si>
  <si>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</si>
  <si>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</si>
  <si>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</si>
  <si>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</si>
  <si>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</si>
  <si>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</si>
  <si>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</si>
  <si>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</si>
  <si>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</si>
  <si>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</si>
  <si>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</si>
  <si>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</si>
  <si>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</si>
  <si>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</si>
  <si>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</si>
  <si>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</si>
  <si>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</si>
  <si>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</si>
  <si>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</si>
  <si>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</si>
  <si>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</si>
  <si>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</si>
  <si>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</si>
  <si>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</si>
  <si>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</si>
  <si>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</si>
  <si>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</si>
  <si>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</si>
  <si>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</si>
  <si>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</si>
  <si>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</si>
  <si>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</si>
  <si>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</si>
  <si>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</si>
  <si>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</si>
  <si>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</si>
  <si>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</si>
  <si>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</si>
  <si>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</si>
  <si>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</si>
  <si>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</si>
  <si>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</si>
  <si>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</si>
  <si>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</si>
  <si>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</si>
  <si>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</si>
  <si>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</si>
  <si>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</si>
  <si>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</si>
  <si>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</si>
  <si>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</si>
  <si>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</si>
  <si>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</si>
  <si>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</si>
  <si>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</si>
  <si>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</si>
  <si>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</si>
  <si>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</si>
  <si>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</si>
  <si>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</si>
  <si>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</si>
  <si>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</si>
  <si>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</si>
  <si>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</si>
  <si>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</si>
  <si>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</si>
  <si>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</si>
  <si>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</si>
  <si>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</si>
  <si>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</si>
  <si>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</si>
  <si>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</si>
  <si>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</si>
  <si>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</si>
  <si>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</si>
  <si>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</si>
  <si>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</si>
  <si>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</si>
  <si>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</si>
  <si>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</si>
  <si>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</si>
  <si>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</si>
  <si>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</si>
  <si>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</si>
  <si>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</si>
  <si>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</si>
  <si>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</si>
  <si>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</si>
  <si>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</si>
  <si>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</si>
  <si>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</si>
  <si>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</si>
  <si>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</si>
  <si>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</si>
  <si>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</si>
  <si>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</si>
  <si>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</si>
  <si>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</si>
  <si>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</si>
  <si>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</si>
  <si>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</si>
  <si>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</si>
  <si>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</si>
  <si>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</si>
  <si>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</si>
  <si>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</si>
  <si>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</si>
  <si>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</si>
  <si>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</si>
  <si>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</si>
  <si>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</si>
  <si>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</si>
  <si>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</si>
  <si>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</si>
  <si>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</si>
  <si>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</si>
  <si>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</si>
  <si>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</si>
  <si>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</si>
  <si>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</si>
  <si>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</si>
  <si>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</si>
  <si>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</si>
  <si>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</si>
  <si>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</si>
  <si>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</si>
  <si>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</si>
  <si>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</si>
  <si>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</si>
  <si>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</si>
  <si>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</si>
  <si>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</si>
  <si>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</si>
  <si>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</si>
  <si>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</si>
  <si>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</si>
  <si>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</si>
  <si>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</si>
  <si>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</si>
  <si>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</si>
  <si>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</si>
  <si>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</si>
  <si>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</si>
  <si>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</si>
  <si>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</si>
  <si>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</si>
  <si>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</si>
  <si>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</si>
  <si>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</si>
  <si>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</si>
  <si>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</si>
  <si>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</si>
  <si>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</si>
  <si>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</si>
  <si>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</si>
  <si>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</si>
  <si>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</si>
  <si>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</si>
  <si>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</si>
  <si>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</si>
  <si>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</si>
  <si>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</si>
  <si>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</si>
  <si>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</si>
  <si>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</si>
  <si>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</si>
  <si>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</si>
  <si>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</si>
  <si>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</si>
  <si>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</si>
  <si>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</si>
  <si>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</si>
  <si>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</si>
  <si>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</si>
  <si>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</si>
  <si>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</si>
  <si>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</si>
  <si>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</si>
  <si>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</si>
  <si>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</si>
  <si>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</si>
  <si>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</si>
  <si>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</si>
  <si>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</si>
  <si>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</si>
  <si>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</si>
  <si>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</si>
  <si>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</si>
  <si>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</si>
  <si>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</si>
  <si>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</si>
  <si>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</si>
  <si>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</si>
  <si>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</si>
  <si>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</si>
  <si>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</si>
  <si>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</si>
  <si>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</si>
  <si>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</si>
  <si>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</si>
  <si>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</si>
  <si>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</si>
  <si>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</si>
  <si>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</si>
  <si>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</si>
  <si>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</si>
  <si>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</si>
  <si>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</si>
  <si>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</si>
  <si>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</si>
  <si>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</si>
  <si>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</si>
  <si>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</si>
  <si>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</si>
  <si>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</si>
  <si>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</si>
  <si>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</si>
  <si>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</si>
  <si>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</si>
  <si>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</si>
  <si>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</si>
  <si>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</si>
  <si>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</si>
  <si>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</si>
  <si>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</si>
  <si>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</si>
  <si>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</si>
  <si>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</si>
  <si>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</si>
  <si>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</si>
  <si>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</si>
  <si>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</si>
  <si>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</si>
  <si>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</si>
  <si>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</si>
  <si>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</si>
  <si>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</si>
  <si>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</si>
  <si>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</si>
  <si>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</si>
  <si>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</si>
  <si>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</si>
  <si>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</si>
  <si>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</si>
  <si>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</si>
  <si>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</si>
  <si>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</si>
  <si>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</si>
  <si>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</si>
  <si>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</si>
  <si>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</si>
  <si>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</si>
  <si>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</si>
  <si>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</si>
  <si>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</si>
  <si>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</si>
  <si>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</si>
  <si>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</si>
  <si>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</si>
  <si>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</si>
  <si>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</si>
  <si>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</si>
  <si>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</si>
  <si>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</si>
  <si>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</si>
  <si>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</si>
  <si>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</si>
  <si>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</si>
  <si>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</si>
  <si>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</si>
  <si>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</si>
  <si>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</si>
  <si>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</si>
  <si>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</si>
  <si>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</si>
  <si>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</si>
  <si>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</si>
  <si>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</si>
  <si>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</si>
  <si>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</si>
  <si>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</si>
  <si>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</si>
  <si>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</si>
  <si>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</si>
  <si>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</si>
  <si>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</si>
  <si>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</si>
  <si>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</si>
  <si>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</si>
  <si>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</si>
  <si>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</si>
  <si>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</si>
  <si>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</si>
  <si>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</si>
  <si>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</si>
  <si>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</si>
  <si>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</si>
  <si>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</si>
  <si>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</si>
  <si>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</si>
  <si>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</si>
  <si>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</si>
  <si>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</si>
  <si>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</si>
  <si>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</si>
  <si>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</si>
  <si>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</si>
  <si>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</si>
  <si>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</si>
  <si>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</si>
  <si>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</si>
  <si>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</si>
  <si>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</si>
  <si>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</si>
  <si>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</si>
  <si>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</si>
  <si>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</si>
  <si>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</si>
  <si>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</si>
  <si>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</si>
  <si>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</si>
  <si>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</si>
  <si>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</si>
  <si>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</si>
  <si>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</si>
  <si>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</si>
  <si>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</si>
  <si>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</si>
  <si>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</si>
  <si>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</si>
  <si>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</si>
  <si>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</si>
  <si>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</si>
  <si>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</si>
  <si>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</si>
  <si>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</si>
  <si>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</si>
  <si>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</si>
  <si>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</si>
  <si>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</si>
  <si>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</si>
  <si>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</si>
  <si>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</si>
  <si>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</si>
  <si>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</si>
  <si>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</si>
  <si>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</si>
  <si>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</si>
  <si>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</si>
  <si>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</si>
  <si>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</si>
  <si>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</si>
  <si>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</si>
  <si>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</si>
  <si>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</si>
  <si>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</si>
  <si>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</si>
  <si>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</si>
  <si>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</si>
  <si>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</si>
  <si>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</si>
  <si>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</si>
  <si>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</si>
  <si>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</si>
  <si>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</si>
  <si>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</si>
  <si>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</si>
  <si>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</si>
  <si>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</si>
  <si>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</si>
  <si>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</si>
  <si>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</si>
  <si>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</si>
  <si>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</si>
  <si>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</si>
  <si>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</si>
  <si>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</si>
  <si>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</si>
  <si>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</si>
  <si>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</si>
  <si>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</si>
  <si>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</si>
  <si>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</si>
  <si>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</si>
  <si>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</si>
  <si>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</si>
  <si>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</si>
  <si>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</si>
  <si>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</si>
  <si>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</si>
  <si>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</si>
  <si>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</si>
  <si>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</si>
  <si>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</si>
  <si>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</si>
  <si>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</si>
  <si>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</si>
  <si>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</si>
  <si>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</si>
  <si>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</si>
  <si>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</si>
  <si>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</si>
  <si>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</si>
  <si>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</si>
  <si>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</si>
  <si>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</si>
  <si>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</si>
  <si>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</si>
  <si>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</si>
  <si>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</si>
  <si>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</si>
  <si>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</si>
  <si>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</si>
  <si>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</si>
  <si>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</si>
  <si>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</si>
  <si>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</si>
  <si>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</si>
  <si>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</si>
  <si>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</si>
  <si>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</si>
  <si>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</si>
  <si>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</si>
  <si>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</si>
  <si>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</si>
  <si>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</si>
  <si>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</si>
  <si>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</si>
  <si>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</si>
  <si>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</si>
  <si>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</si>
  <si>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</si>
  <si>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</si>
  <si>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</si>
  <si>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</si>
  <si>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</si>
  <si>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</si>
  <si>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</si>
  <si>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</si>
  <si>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</si>
  <si>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</si>
  <si>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</si>
  <si>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</si>
  <si>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</si>
  <si>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</si>
  <si>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</si>
  <si>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</si>
  <si>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</si>
  <si>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</si>
  <si>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</si>
  <si>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</si>
  <si>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</si>
  <si>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</si>
  <si>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</si>
  <si>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</si>
  <si>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</si>
  <si>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</si>
  <si>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</si>
  <si>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</si>
  <si>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</si>
  <si>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</si>
  <si>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</si>
  <si>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</si>
  <si>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</si>
  <si>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</si>
  <si>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</si>
  <si>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</si>
  <si>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</si>
  <si>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</si>
  <si>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</si>
  <si>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</si>
  <si>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</si>
  <si>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</si>
  <si>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</si>
  <si>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</si>
  <si>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</si>
  <si>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</si>
  <si>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</si>
  <si>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</si>
  <si>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</si>
  <si>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</si>
  <si>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</si>
  <si>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</si>
  <si>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</si>
  <si>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</si>
  <si>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</si>
  <si>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</si>
  <si>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</si>
  <si>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</si>
  <si>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</si>
  <si>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</si>
  <si>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</si>
  <si>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</si>
  <si>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</si>
  <si>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</si>
  <si>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</si>
  <si>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</si>
  <si>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</si>
  <si>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</si>
  <si>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</si>
  <si>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</si>
  <si>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</si>
  <si>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</si>
  <si>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</si>
  <si>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</si>
  <si>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</si>
  <si>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</si>
  <si>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</si>
  <si>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</si>
  <si>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</si>
  <si>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</si>
  <si>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</si>
  <si>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</si>
  <si>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</si>
  <si>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</si>
  <si>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</si>
  <si>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</si>
  <si>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</si>
  <si>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</si>
  <si>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</si>
  <si>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</si>
  <si>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</si>
  <si>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</si>
  <si>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</si>
  <si>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</si>
  <si>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</si>
  <si>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</si>
  <si>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</si>
  <si>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</si>
  <si>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</si>
  <si>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</si>
  <si>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</si>
  <si>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</si>
  <si>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</si>
  <si>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</si>
  <si>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</si>
  <si>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</si>
  <si>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</si>
  <si>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</si>
  <si>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</si>
  <si>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</si>
  <si>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</si>
  <si>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</si>
  <si>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</si>
  <si>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</si>
  <si>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</si>
  <si>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</si>
  <si>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</si>
  <si>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</si>
  <si>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</si>
  <si>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</si>
  <si>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</si>
  <si>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</si>
  <si>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</si>
  <si>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</si>
  <si>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</si>
  <si>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</si>
  <si>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</si>
  <si>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</si>
  <si>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</si>
  <si>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</si>
  <si>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</si>
  <si>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</si>
  <si>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</si>
  <si>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</si>
  <si>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</si>
  <si>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</si>
  <si>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</si>
  <si>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</si>
  <si>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</si>
  <si>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</si>
  <si>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</si>
  <si>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</si>
  <si>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</si>
  <si>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</si>
  <si>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</si>
  <si>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</si>
  <si>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</si>
  <si>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</si>
  <si>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</si>
  <si>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</si>
  <si>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</si>
  <si>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</si>
  <si>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</si>
  <si>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</si>
  <si>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</si>
  <si>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</si>
  <si>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</si>
  <si>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</si>
  <si>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</si>
  <si>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</si>
  <si>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</si>
  <si>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</si>
  <si>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</si>
  <si>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</si>
  <si>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</si>
  <si>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</si>
  <si>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</si>
  <si>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</si>
  <si>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</si>
  <si>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</si>
  <si>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</si>
  <si>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</si>
  <si>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</si>
  <si>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</si>
  <si>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</si>
  <si>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</si>
  <si>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</si>
  <si>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</si>
  <si>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</si>
  <si>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</si>
  <si>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</si>
  <si>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</si>
  <si>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</si>
  <si>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</si>
  <si>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</si>
  <si>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</si>
  <si>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</si>
  <si>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</si>
  <si>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</si>
  <si>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</si>
  <si>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</si>
  <si>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</si>
  <si>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</si>
  <si>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</si>
  <si>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</si>
  <si>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</si>
  <si>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</si>
  <si>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</si>
  <si>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</si>
  <si>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</si>
  <si>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</si>
  <si>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</si>
  <si>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</si>
  <si>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</si>
  <si>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</si>
  <si>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</si>
  <si>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</si>
  <si>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</si>
  <si>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</si>
  <si>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</si>
  <si>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</si>
  <si>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</si>
  <si>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</si>
  <si>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</si>
  <si>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</si>
  <si>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</si>
  <si>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</si>
  <si>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</si>
  <si>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</si>
  <si>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</si>
  <si>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</si>
  <si>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</si>
  <si>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</si>
  <si>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</si>
  <si>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</si>
  <si>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</si>
  <si>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</si>
  <si>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</si>
  <si>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</si>
  <si>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</si>
  <si>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</si>
  <si>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</si>
  <si>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</si>
  <si>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</si>
  <si>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</si>
  <si>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</si>
  <si>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</si>
  <si>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</si>
  <si>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</si>
  <si>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</si>
  <si>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</si>
  <si>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</si>
  <si>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</si>
  <si>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</si>
  <si>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</si>
  <si>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</si>
  <si>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</si>
  <si>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</si>
  <si>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</si>
  <si>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</si>
  <si>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</si>
  <si>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</si>
  <si>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</si>
  <si>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</si>
  <si>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</si>
  <si>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</si>
  <si>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</si>
  <si>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</si>
  <si>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</si>
  <si>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</si>
  <si>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</si>
  <si>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</si>
  <si>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</si>
  <si>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</si>
  <si>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</si>
  <si>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</si>
  <si>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</si>
  <si>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</si>
  <si>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</si>
  <si>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</si>
  <si>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</si>
  <si>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</si>
  <si>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</si>
  <si>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</si>
  <si>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</si>
  <si>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</si>
  <si>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</si>
  <si>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</si>
  <si>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</si>
  <si>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</si>
  <si>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</si>
  <si>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</si>
  <si>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</si>
  <si>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</si>
  <si>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</si>
  <si>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</si>
  <si>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</si>
  <si>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</si>
  <si>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</si>
  <si>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</si>
  <si>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</si>
  <si>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</si>
  <si>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</si>
  <si>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</si>
  <si>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</si>
  <si>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</si>
  <si>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</si>
  <si>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</si>
  <si>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</si>
  <si>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</si>
  <si>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</si>
  <si>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</si>
  <si>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</si>
  <si>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</si>
  <si>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</si>
  <si>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</si>
  <si>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</si>
  <si>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</si>
  <si>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</si>
  <si>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</si>
  <si>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</si>
  <si>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</si>
  <si>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</si>
  <si>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</si>
  <si>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</si>
  <si>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</si>
  <si>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</si>
  <si>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</si>
  <si>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</si>
  <si>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</si>
  <si>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</si>
  <si>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</si>
  <si>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</si>
  <si>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</si>
  <si>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</si>
  <si>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</si>
  <si>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</si>
  <si>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</si>
  <si>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</si>
  <si>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</si>
  <si>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</si>
  <si>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</si>
  <si>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</si>
  <si>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</si>
  <si>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</si>
  <si>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</si>
  <si>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</si>
  <si>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</si>
  <si>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</si>
  <si>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</si>
  <si>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</si>
  <si>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</si>
  <si>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</si>
  <si>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</si>
  <si>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</si>
  <si>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</si>
  <si>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</si>
  <si>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</si>
  <si>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</si>
  <si>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</si>
  <si>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</si>
  <si>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</si>
  <si>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</si>
  <si>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</si>
  <si>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</si>
  <si>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</si>
  <si>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</si>
  <si>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</si>
  <si>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</si>
  <si>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</si>
  <si>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</si>
  <si>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</si>
  <si>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</si>
  <si>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</si>
  <si>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</si>
  <si>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</si>
  <si>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</si>
  <si>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</si>
  <si>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</si>
  <si>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</si>
  <si>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</si>
  <si>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</si>
  <si>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</si>
  <si>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</si>
  <si>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</si>
  <si>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</si>
  <si>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</si>
  <si>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</si>
  <si>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</si>
  <si>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</si>
  <si>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</si>
  <si>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</si>
  <si>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</si>
  <si>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</si>
  <si>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</si>
  <si>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</si>
  <si>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</si>
  <si>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</si>
  <si>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</si>
  <si>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</si>
  <si>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</si>
  <si>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</si>
  <si>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</si>
  <si>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</si>
  <si>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</si>
  <si>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</si>
  <si>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</si>
  <si>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</si>
  <si>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</si>
  <si>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</si>
  <si>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</si>
  <si>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</si>
  <si>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</si>
  <si>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</si>
  <si>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</si>
  <si>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</si>
  <si>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</si>
  <si>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</si>
  <si>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</si>
  <si>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</si>
  <si>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</si>
  <si>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</si>
  <si>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</si>
  <si>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</si>
  <si>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</si>
  <si>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</si>
  <si>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</si>
  <si>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</si>
  <si>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</si>
  <si>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</si>
  <si>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</si>
  <si>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</si>
  <si>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</si>
  <si>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</si>
  <si>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</si>
  <si>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</si>
  <si>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</si>
  <si>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</si>
  <si>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</si>
  <si>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</si>
  <si>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</si>
  <si>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</si>
  <si>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</si>
  <si>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</si>
  <si>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</si>
  <si>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</si>
  <si>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</si>
  <si>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</si>
  <si>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</si>
  <si>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</si>
  <si>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</si>
  <si>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</si>
  <si>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</si>
  <si>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</si>
  <si>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</si>
  <si>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</si>
  <si>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</si>
  <si>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</si>
  <si>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</si>
  <si>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</si>
  <si>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</si>
  <si>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</si>
  <si>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</si>
  <si>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</si>
  <si>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</si>
  <si>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</si>
  <si>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</si>
  <si>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</si>
  <si>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</si>
  <si>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</si>
  <si>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</si>
  <si>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</si>
  <si>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</si>
  <si>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</si>
  <si>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</si>
  <si>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</si>
  <si>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</si>
  <si>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</si>
  <si>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</si>
  <si>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</si>
  <si>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</si>
  <si>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</si>
  <si>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</si>
  <si>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</si>
  <si>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</si>
  <si>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</si>
  <si>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</si>
  <si>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</si>
  <si>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</si>
  <si>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</si>
  <si>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</si>
  <si>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</si>
  <si>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</si>
  <si>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</si>
  <si>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</si>
  <si>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</si>
  <si>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</si>
  <si>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</si>
  <si>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</si>
  <si>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</si>
  <si>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</si>
  <si>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</si>
  <si>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</si>
  <si>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</si>
  <si>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</si>
  <si>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</si>
  <si>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</si>
  <si>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</si>
  <si>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</si>
  <si>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</si>
  <si>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</si>
  <si>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</si>
  <si>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</si>
  <si>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</si>
  <si>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</si>
  <si>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</si>
  <si>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</si>
  <si>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</si>
  <si>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</si>
  <si>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</si>
  <si>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</si>
  <si>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</si>
  <si>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</si>
  <si>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</si>
  <si>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</si>
  <si>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</si>
  <si>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</si>
  <si>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</si>
  <si>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</si>
  <si>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</si>
  <si>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</si>
  <si>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</si>
  <si>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</si>
  <si>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</si>
  <si>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</si>
  <si>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</si>
  <si>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</si>
  <si>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</si>
  <si>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</si>
  <si>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</si>
  <si>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</si>
  <si>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</si>
  <si>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</si>
  <si>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</si>
  <si>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</si>
  <si>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</si>
  <si>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</si>
  <si>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</si>
  <si>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</si>
  <si>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</si>
  <si>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</si>
  <si>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</si>
  <si>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</si>
  <si>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</si>
  <si>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</si>
  <si>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</si>
  <si>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</si>
  <si>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</si>
  <si>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</si>
  <si>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</si>
  <si>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</si>
  <si>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</si>
  <si>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</si>
  <si>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</si>
  <si>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</si>
  <si>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</si>
  <si>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</si>
  <si>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</si>
  <si>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</si>
  <si>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</si>
  <si>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</si>
  <si>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</si>
  <si>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</si>
  <si>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</si>
  <si>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</si>
  <si>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</si>
  <si>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</si>
  <si>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</si>
  <si>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</si>
  <si>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</si>
  <si>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</si>
  <si>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</si>
  <si>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</si>
  <si>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</si>
  <si>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</si>
  <si>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</si>
  <si>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</si>
  <si>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</si>
  <si>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</si>
  <si>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</si>
  <si>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</si>
  <si>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</si>
  <si>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</si>
  <si>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</si>
  <si>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</si>
  <si>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</si>
  <si>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</si>
  <si>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</si>
  <si>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</si>
  <si>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</si>
  <si>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</si>
  <si>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</si>
  <si>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</si>
  <si>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</si>
  <si>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</si>
  <si>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</si>
  <si>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</si>
  <si>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</si>
  <si>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</si>
  <si>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</si>
  <si>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</si>
  <si>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</si>
  <si>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</si>
  <si>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</si>
  <si>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</si>
  <si>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</si>
  <si>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</si>
  <si>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</si>
  <si>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</si>
  <si>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</si>
  <si>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</si>
  <si>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</si>
  <si>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</si>
  <si>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</si>
  <si>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</si>
  <si>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</si>
  <si>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</si>
  <si>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</si>
  <si>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</si>
  <si>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</si>
  <si>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</si>
  <si>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</si>
  <si>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</si>
  <si>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</si>
  <si>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</si>
  <si>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</si>
  <si>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</si>
  <si>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</si>
  <si>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</si>
  <si>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</si>
  <si>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</si>
  <si>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</si>
  <si>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</si>
  <si>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</si>
  <si>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</si>
  <si>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</si>
  <si>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</si>
  <si>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</si>
  <si>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</si>
  <si>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</si>
  <si>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</si>
  <si>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</si>
  <si>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</si>
  <si>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</si>
  <si>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</si>
  <si>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</si>
  <si>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</si>
  <si>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</si>
  <si>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</si>
  <si>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</si>
  <si>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</si>
  <si>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</si>
  <si>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</si>
  <si>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</si>
  <si>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</si>
  <si>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</si>
  <si>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</si>
  <si>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</si>
  <si>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</si>
  <si>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</si>
  <si>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</si>
  <si>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</si>
  <si>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</si>
  <si>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</si>
  <si>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</si>
  <si>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</si>
  <si>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</si>
  <si>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</si>
  <si>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</si>
  <si>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</si>
  <si>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</si>
  <si>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</si>
  <si>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</si>
  <si>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</si>
  <si>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</si>
  <si>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</si>
  <si>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</si>
  <si>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</si>
  <si>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</si>
  <si>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</si>
  <si>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</si>
  <si>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</si>
  <si>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</si>
  <si>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</si>
  <si>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</si>
  <si>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</si>
  <si>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</si>
  <si>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</si>
  <si>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</si>
  <si>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</si>
  <si>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</si>
  <si>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</si>
  <si>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</si>
  <si>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</si>
  <si>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</si>
  <si>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</si>
  <si>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</si>
  <si>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</si>
  <si>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</si>
  <si>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</si>
  <si>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</si>
  <si>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</si>
  <si>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</si>
  <si>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</si>
  <si>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</si>
  <si>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</si>
  <si>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</si>
  <si>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</si>
  <si>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</si>
  <si>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</si>
  <si>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</si>
  <si>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</si>
  <si>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</si>
  <si>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</si>
  <si>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</si>
  <si>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</si>
  <si>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</si>
  <si>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</si>
  <si>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</si>
  <si>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</si>
  <si>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</si>
  <si>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</si>
  <si>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</si>
  <si>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</si>
  <si>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</si>
  <si>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</si>
  <si>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</si>
  <si>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</si>
  <si>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</si>
  <si>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</si>
  <si>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</si>
  <si>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</si>
  <si>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</si>
  <si>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</si>
  <si>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</si>
  <si>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</si>
  <si>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</si>
  <si>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</si>
  <si>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</si>
  <si>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</si>
  <si>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</si>
  <si>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</si>
  <si>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</si>
  <si>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</si>
  <si>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</si>
  <si>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</si>
  <si>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</si>
  <si>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</si>
  <si>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</si>
  <si>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</si>
  <si>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</si>
  <si>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</si>
  <si>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</si>
  <si>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</si>
  <si>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</si>
  <si>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</si>
  <si>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</si>
  <si>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</si>
  <si>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</si>
  <si>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</si>
  <si>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</si>
  <si>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</si>
  <si>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</si>
  <si>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</si>
  <si>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</si>
  <si>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</si>
  <si>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</si>
  <si>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</si>
  <si>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</si>
  <si>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</si>
  <si>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</si>
  <si>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</si>
  <si>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</si>
  <si>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</si>
  <si>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</si>
  <si>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</si>
  <si>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</si>
  <si>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</si>
  <si>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</si>
  <si>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</si>
  <si>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</si>
  <si>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</si>
  <si>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</si>
  <si>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</si>
  <si>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</si>
  <si>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</si>
  <si>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</si>
  <si>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</si>
  <si>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</si>
  <si>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</si>
  <si>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</si>
  <si>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</si>
  <si>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</si>
  <si>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</si>
  <si>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</si>
  <si>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</si>
  <si>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</si>
  <si>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</si>
  <si>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</si>
  <si>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</si>
  <si>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</si>
  <si>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</si>
  <si>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</si>
  <si>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</si>
  <si>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</si>
  <si>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</si>
  <si>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</si>
  <si>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</si>
  <si>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</si>
  <si>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</si>
  <si>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</si>
  <si>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</si>
  <si>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</si>
  <si>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</si>
  <si>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</si>
  <si>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</si>
  <si>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</si>
  <si>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</si>
  <si>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</si>
  <si>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</si>
  <si>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</si>
  <si>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</si>
  <si>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</si>
  <si>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</si>
  <si>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</si>
  <si>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</si>
  <si>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</si>
  <si>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</si>
  <si>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</si>
  <si>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</si>
  <si>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</si>
  <si>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</si>
  <si>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</si>
  <si>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</si>
  <si>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</si>
  <si>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</si>
  <si>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</si>
  <si>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</si>
  <si>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</si>
  <si>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</si>
  <si>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</si>
  <si>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</si>
  <si>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</si>
  <si>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</si>
  <si>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</si>
  <si>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</si>
  <si>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</si>
  <si>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</si>
  <si>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</si>
  <si>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</si>
  <si>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</si>
  <si>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</si>
  <si>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</si>
  <si>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</si>
  <si>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</si>
  <si>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</si>
  <si>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</si>
  <si>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</si>
  <si>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</si>
  <si>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</si>
  <si>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</si>
  <si>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</si>
  <si>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</si>
  <si>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</si>
  <si>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</si>
  <si>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</si>
  <si>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</si>
  <si>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</si>
  <si>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</si>
  <si>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</si>
  <si>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</si>
  <si>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</si>
  <si>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</si>
  <si>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</si>
  <si>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</si>
  <si>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</si>
  <si>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</si>
  <si>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</si>
  <si>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</si>
  <si>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</si>
  <si>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</si>
  <si>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</si>
  <si>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</si>
  <si>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</si>
  <si>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</si>
  <si>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</si>
  <si>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</si>
  <si>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</si>
  <si>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</si>
  <si>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</si>
  <si>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</si>
  <si>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</si>
  <si>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</si>
  <si>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</si>
  <si>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</si>
  <si>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</si>
  <si>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</si>
  <si>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</si>
  <si>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</si>
  <si>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</si>
  <si>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</si>
  <si>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</si>
  <si>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</si>
  <si>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</si>
  <si>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</si>
  <si>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</si>
  <si>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</si>
  <si>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</si>
  <si>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</si>
  <si>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</si>
  <si>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</si>
  <si>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</si>
  <si>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</si>
  <si>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</si>
  <si>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</si>
  <si>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</si>
  <si>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</si>
  <si>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</si>
  <si>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</si>
  <si>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</si>
  <si>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</si>
  <si>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</si>
  <si>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</si>
  <si>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</si>
  <si>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</si>
  <si>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</si>
  <si>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</si>
  <si>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</si>
  <si>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</si>
  <si>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</si>
  <si>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</si>
  <si>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</si>
  <si>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</si>
  <si>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</si>
  <si>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</si>
  <si>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</si>
  <si>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</si>
  <si>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</si>
  <si>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</si>
  <si>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</si>
  <si>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</si>
  <si>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</si>
  <si>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</si>
  <si>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</si>
  <si>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</si>
  <si>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</si>
  <si>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</si>
  <si>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</si>
  <si>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</si>
  <si>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</si>
  <si>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</si>
  <si>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</si>
  <si>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</si>
  <si>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</si>
  <si>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</si>
  <si>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</si>
  <si>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</si>
  <si>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</si>
  <si>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</si>
  <si>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</si>
  <si>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</si>
  <si>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</si>
  <si>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</si>
  <si>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</si>
  <si>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</si>
  <si>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</si>
  <si>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</si>
  <si>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</si>
  <si>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</si>
  <si>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</si>
  <si>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</si>
  <si>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</si>
  <si>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</si>
  <si>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</si>
  <si>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</si>
  <si>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</si>
  <si>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</si>
  <si>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</si>
  <si>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</si>
  <si>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</si>
  <si>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</si>
  <si>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</si>
  <si>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</si>
  <si>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</si>
  <si>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</si>
  <si>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</si>
  <si>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</si>
  <si>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</si>
  <si>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</si>
  <si>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</si>
  <si>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</si>
  <si>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</si>
  <si>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</si>
  <si>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</si>
  <si>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</si>
  <si>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</si>
  <si>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</si>
  <si>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</si>
  <si>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</si>
  <si>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</si>
  <si>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</si>
  <si>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</si>
  <si>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</si>
  <si>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</si>
  <si>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</si>
  <si>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</si>
  <si>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</si>
  <si>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</si>
  <si>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</si>
  <si>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</si>
  <si>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</si>
  <si>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</si>
  <si>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</si>
  <si>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</si>
  <si>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</si>
  <si>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</si>
  <si>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</si>
  <si>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</si>
  <si>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</si>
  <si>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</si>
  <si>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</si>
  <si>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</si>
  <si>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</si>
  <si>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</si>
  <si>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</si>
  <si>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</si>
  <si>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</si>
  <si>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</si>
  <si>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</si>
  <si>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</si>
  <si>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</si>
  <si>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</si>
  <si>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</si>
  <si>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</si>
  <si>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</si>
  <si>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</si>
  <si>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</si>
  <si>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</si>
  <si>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</si>
  <si>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</si>
  <si>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</si>
  <si>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</si>
  <si>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</si>
  <si>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</si>
  <si>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</si>
  <si>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</si>
  <si>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</si>
  <si>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</si>
  <si>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</si>
  <si>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</si>
  <si>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</si>
  <si>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</si>
  <si>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</si>
  <si>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</si>
  <si>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</si>
  <si>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</si>
  <si>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</si>
  <si>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</si>
  <si>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</si>
  <si>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</si>
  <si>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</si>
  <si>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</si>
  <si>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</si>
  <si>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</si>
  <si>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</si>
  <si>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</si>
  <si>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</si>
  <si>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</si>
  <si>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</si>
  <si>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</si>
  <si>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</si>
  <si>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</si>
  <si>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</si>
  <si>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</si>
  <si>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</si>
  <si>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</si>
  <si>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</si>
  <si>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</si>
  <si>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</si>
  <si>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</si>
  <si>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</si>
  <si>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</si>
  <si>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</si>
  <si>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</si>
  <si>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</si>
  <si>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</si>
  <si>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</si>
  <si>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</si>
  <si>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</si>
  <si>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</si>
  <si>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</si>
  <si>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</si>
  <si>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</si>
  <si>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</si>
  <si>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</si>
  <si>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</si>
  <si>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</si>
  <si>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</si>
  <si>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</si>
  <si>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</si>
  <si>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</si>
  <si>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</si>
  <si>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</si>
  <si>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</si>
  <si>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</si>
  <si>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</si>
  <si>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</si>
  <si>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</si>
  <si>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</si>
  <si>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</si>
  <si>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</si>
  <si>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</si>
  <si>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</si>
  <si>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</si>
  <si>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</si>
  <si>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</si>
  <si>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</si>
  <si>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</si>
  <si>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</si>
  <si>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</si>
  <si>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</si>
  <si>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</si>
  <si>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</si>
  <si>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</si>
  <si>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</si>
  <si>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</si>
  <si>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</si>
  <si>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</si>
  <si>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</si>
  <si>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</si>
  <si>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</si>
  <si>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</si>
  <si>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</si>
  <si>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</si>
  <si>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</si>
  <si>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</si>
  <si>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</si>
  <si>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</si>
  <si>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</si>
  <si>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</si>
  <si>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</si>
  <si>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</si>
  <si>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</si>
  <si>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</si>
  <si>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</si>
  <si>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</si>
  <si>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</si>
  <si>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</si>
  <si>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</si>
  <si>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</si>
  <si>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</si>
  <si>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</si>
  <si>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</si>
  <si>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</si>
  <si>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</si>
  <si>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</si>
  <si>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</si>
  <si>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</si>
  <si>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</si>
  <si>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</si>
  <si>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</si>
  <si>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</si>
  <si>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</si>
  <si>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</si>
  <si>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</si>
  <si>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</si>
  <si>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</si>
  <si>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</si>
  <si>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</si>
  <si>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</si>
  <si>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</si>
  <si>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</si>
  <si>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</si>
  <si>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</si>
  <si>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</si>
  <si>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</si>
  <si>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</si>
  <si>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</si>
  <si>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</si>
  <si>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</si>
  <si>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</si>
  <si>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</si>
  <si>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</si>
  <si>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</si>
  <si>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</si>
  <si>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</si>
  <si>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</si>
  <si>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</si>
  <si>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</si>
  <si>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</si>
  <si>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</si>
  <si>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</si>
  <si>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</si>
  <si>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</si>
  <si>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</si>
  <si>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</si>
  <si>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</si>
  <si>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</si>
  <si>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</si>
  <si>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</si>
  <si>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</si>
  <si>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</si>
  <si>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</si>
  <si>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</si>
  <si>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</si>
  <si>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</si>
  <si>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</si>
  <si>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</si>
  <si>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</si>
  <si>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</si>
  <si>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</si>
  <si>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</si>
  <si>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</si>
  <si>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</si>
  <si>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</si>
  <si>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</si>
  <si>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</si>
  <si>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</si>
  <si>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</si>
  <si>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</si>
  <si>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</si>
  <si>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</si>
  <si>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</si>
  <si>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</si>
  <si>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</si>
  <si>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</si>
  <si>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</si>
  <si>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</si>
  <si>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</si>
  <si>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</si>
  <si>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</si>
  <si>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</si>
  <si>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</si>
  <si>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</si>
  <si>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</si>
  <si>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</si>
  <si>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</si>
  <si>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</si>
  <si>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</si>
  <si>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</si>
  <si>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</si>
  <si>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</si>
  <si>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</si>
  <si>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</si>
  <si>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</si>
  <si>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</si>
  <si>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</si>
  <si>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</si>
  <si>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</si>
  <si>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</si>
  <si>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</si>
  <si>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</si>
  <si>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</si>
  <si>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</si>
  <si>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</si>
  <si>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</si>
  <si>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</si>
  <si>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</si>
  <si>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</si>
  <si>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</si>
  <si>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</si>
  <si>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</si>
  <si>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</si>
  <si>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</si>
  <si>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</si>
  <si>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</si>
  <si>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</si>
  <si>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</si>
  <si>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</si>
  <si>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</si>
  <si>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</si>
  <si>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</si>
  <si>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</si>
  <si>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</si>
  <si>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</si>
  <si>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</si>
  <si>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</si>
  <si>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</si>
  <si>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</si>
  <si>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</si>
  <si>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</si>
  <si>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</si>
  <si>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</si>
  <si>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</si>
  <si>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</si>
  <si>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</si>
  <si>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</si>
  <si>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</si>
  <si>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</si>
  <si>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</si>
  <si>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</si>
  <si>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</si>
  <si>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</si>
  <si>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</si>
  <si>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</si>
  <si>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</si>
  <si>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</si>
  <si>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</si>
  <si>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</si>
  <si>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</si>
  <si>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</si>
  <si>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</si>
  <si>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</si>
  <si>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</si>
  <si>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</si>
  <si>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</si>
  <si>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</si>
  <si>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</si>
  <si>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</si>
  <si>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</si>
  <si>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</si>
  <si>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</si>
  <si>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</si>
  <si>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</si>
  <si>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</si>
  <si>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</si>
  <si>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</si>
  <si>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</si>
  <si>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</si>
  <si>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</si>
  <si>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</si>
  <si>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</si>
  <si>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</si>
  <si>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</si>
  <si>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</si>
  <si>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</si>
  <si>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</si>
  <si>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</si>
  <si>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</si>
  <si>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</si>
  <si>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</si>
  <si>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</si>
  <si>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</si>
  <si>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</si>
  <si>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</si>
  <si>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</si>
  <si>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</si>
  <si>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</si>
  <si>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</si>
  <si>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</si>
  <si>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</si>
  <si>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</si>
  <si>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</si>
  <si>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</si>
  <si>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</si>
  <si>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</si>
  <si>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</si>
  <si>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</si>
  <si>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</si>
  <si>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</si>
  <si>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</si>
  <si>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</si>
  <si>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</si>
  <si>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</si>
  <si>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</si>
  <si>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</si>
  <si>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</si>
  <si>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</si>
  <si>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</si>
  <si>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</si>
  <si>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</si>
  <si>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</si>
  <si>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</si>
  <si>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</si>
  <si>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</si>
  <si>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</si>
  <si>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</si>
  <si>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</si>
  <si>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</si>
  <si>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</si>
  <si>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</si>
  <si>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</si>
  <si>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</si>
  <si>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</si>
  <si>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</si>
  <si>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</si>
  <si>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</si>
  <si>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</si>
  <si>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</si>
  <si>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</si>
  <si>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</si>
  <si>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</si>
  <si>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</si>
  <si>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</si>
  <si>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</si>
  <si>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</si>
  <si>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</si>
  <si>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</si>
  <si>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</si>
  <si>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</si>
  <si>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</si>
  <si>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</si>
  <si>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</si>
  <si>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</si>
  <si>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</si>
  <si>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</si>
  <si>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</si>
  <si>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</si>
  <si>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</si>
  <si>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</si>
  <si>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</si>
  <si>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</si>
  <si>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</si>
  <si>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</si>
  <si>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</si>
  <si>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</si>
  <si>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</si>
  <si>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</si>
  <si>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</si>
  <si>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</si>
  <si>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</si>
  <si>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</si>
  <si>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</si>
  <si>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</si>
  <si>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</si>
  <si>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</si>
  <si>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</si>
  <si>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</si>
  <si>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</si>
  <si>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</si>
  <si>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</si>
  <si>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</si>
  <si>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</si>
  <si>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</si>
  <si>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</si>
  <si>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</si>
  <si>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</si>
  <si>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</si>
  <si>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</si>
  <si>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</si>
  <si>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</si>
  <si>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</si>
  <si>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</si>
  <si>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</si>
  <si>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</si>
  <si>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</si>
  <si>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</si>
  <si>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</si>
  <si>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</si>
  <si>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</si>
  <si>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</si>
  <si>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</si>
  <si>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</si>
  <si>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</si>
  <si>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</si>
  <si>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</si>
  <si>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</si>
  <si>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</si>
  <si>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</si>
  <si>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</si>
  <si>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</si>
  <si>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</si>
  <si>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</si>
  <si>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</si>
  <si>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</si>
  <si>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</si>
  <si>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</si>
  <si>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</si>
  <si>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</si>
  <si>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</si>
  <si>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</si>
  <si>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</si>
  <si>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</si>
  <si>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</si>
  <si>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</si>
  <si>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</si>
  <si>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</si>
  <si>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</si>
  <si>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</si>
  <si>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</si>
  <si>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</si>
  <si>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</si>
  <si>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</si>
  <si>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</si>
  <si>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</si>
  <si>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</si>
  <si>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</si>
  <si>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</si>
  <si>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</si>
  <si>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</si>
  <si>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</si>
  <si>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</si>
  <si>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</si>
  <si>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</si>
  <si>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</si>
  <si>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</si>
  <si>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</si>
  <si>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</si>
  <si>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</si>
  <si>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</si>
  <si>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</si>
  <si>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</si>
  <si>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</si>
  <si>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</si>
  <si>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</si>
  <si>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</si>
  <si>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</si>
  <si>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</si>
  <si>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</si>
  <si>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</si>
  <si>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</si>
  <si>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</si>
  <si>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</si>
  <si>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</si>
  <si>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</si>
  <si>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</si>
  <si>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</si>
  <si>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</si>
  <si>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</si>
  <si>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</si>
  <si>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</si>
  <si>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</si>
  <si>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</si>
  <si>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</si>
  <si>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</si>
  <si>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</si>
  <si>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</si>
  <si>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</si>
  <si>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</si>
  <si>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</si>
  <si>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</si>
  <si>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</si>
  <si>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</si>
  <si>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</si>
  <si>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</si>
  <si>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</si>
  <si>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</si>
  <si>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</si>
  <si>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</si>
  <si>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</si>
  <si>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</si>
  <si>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</si>
  <si>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</si>
  <si>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</si>
  <si>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</si>
  <si>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</si>
  <si>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</si>
  <si>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</si>
  <si>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</si>
  <si>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</si>
  <si>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</si>
  <si>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</si>
  <si>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</si>
  <si>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</si>
  <si>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</si>
  <si>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</si>
  <si>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</si>
  <si>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</si>
  <si>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</si>
  <si>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</si>
  <si>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</si>
  <si>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</si>
  <si>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</si>
  <si>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</si>
  <si>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</si>
  <si>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</si>
  <si>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</si>
  <si>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</si>
  <si>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</si>
  <si>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</si>
  <si>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</si>
  <si>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</si>
  <si>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</si>
  <si>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</si>
  <si>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</si>
  <si>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</si>
  <si>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</si>
  <si>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</si>
  <si>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</si>
  <si>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</si>
  <si>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</si>
  <si>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</si>
  <si>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</si>
  <si>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</si>
  <si>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</si>
  <si>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</si>
  <si>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</si>
  <si>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</si>
  <si>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</si>
  <si>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</si>
  <si>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</si>
  <si>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</si>
  <si>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</si>
  <si>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</si>
  <si>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</si>
  <si>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</si>
  <si>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</si>
  <si>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</si>
  <si>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</si>
  <si>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</si>
  <si>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</si>
  <si>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</si>
  <si>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</si>
  <si>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</si>
  <si>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</si>
  <si>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</si>
  <si>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</si>
  <si>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</si>
  <si>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</si>
  <si>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</si>
  <si>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</si>
  <si>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</si>
  <si>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</si>
  <si>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</si>
  <si>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</si>
  <si>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</si>
  <si>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</si>
  <si>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</si>
  <si>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</si>
  <si>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</si>
  <si>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</si>
  <si>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</si>
  <si>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</si>
  <si>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</si>
  <si>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</si>
  <si>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</si>
  <si>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</si>
  <si>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</si>
  <si>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</si>
  <si>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</si>
  <si>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</si>
  <si>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</si>
  <si>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</si>
  <si>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</si>
  <si>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</si>
  <si>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</si>
  <si>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</si>
  <si>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</si>
  <si>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</si>
  <si>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</si>
  <si>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</si>
  <si>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</si>
  <si>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</si>
  <si>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</si>
  <si>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</si>
  <si>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</si>
  <si>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</si>
  <si>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</si>
  <si>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</si>
  <si>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</si>
  <si>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</si>
  <si>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</si>
  <si>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</si>
  <si>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</si>
  <si>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</si>
  <si>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</si>
  <si>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</si>
  <si>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</si>
  <si>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</si>
  <si>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</si>
  <si>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</si>
  <si>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</si>
  <si>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</si>
  <si>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</si>
  <si>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</si>
  <si>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</si>
  <si>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</si>
  <si>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</si>
  <si>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</si>
  <si>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</si>
  <si>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</si>
  <si>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</si>
  <si>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</si>
  <si>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</si>
  <si>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</si>
  <si>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</si>
  <si>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</si>
  <si>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</si>
  <si>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</si>
  <si>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</si>
  <si>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</si>
  <si>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</si>
  <si>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</si>
  <si>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</si>
  <si>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</si>
  <si>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</si>
  <si>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</si>
  <si>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</si>
  <si>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</si>
  <si>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</si>
  <si>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</si>
  <si>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</si>
  <si>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</si>
  <si>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</si>
  <si>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</si>
  <si>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</si>
  <si>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</si>
  <si>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</si>
  <si>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</si>
  <si>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</si>
  <si>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</si>
  <si>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</si>
  <si>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</si>
  <si>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</si>
  <si>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</si>
  <si>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</si>
  <si>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</si>
  <si>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</si>
  <si>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</si>
  <si>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</si>
  <si>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</si>
  <si>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</si>
  <si>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</si>
  <si>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</si>
  <si>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</si>
  <si>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</si>
  <si>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</si>
  <si>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</si>
  <si>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</si>
  <si>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</si>
  <si>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</si>
  <si>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</si>
  <si>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</si>
  <si>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</si>
  <si>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</si>
  <si>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</si>
  <si>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</si>
  <si>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</si>
  <si>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</si>
  <si>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</si>
  <si>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</si>
  <si>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</si>
  <si>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</si>
  <si>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</si>
  <si>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</si>
  <si>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</si>
  <si>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</si>
  <si>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</si>
  <si>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</si>
  <si>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</si>
  <si>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</si>
  <si>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</si>
  <si>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</si>
  <si>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</si>
  <si>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</si>
  <si>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</si>
  <si>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</si>
  <si>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</si>
  <si>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</si>
  <si>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</si>
  <si>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</si>
  <si>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</si>
  <si>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</si>
  <si>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</si>
  <si>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</si>
  <si>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</si>
  <si>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</si>
  <si>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</si>
  <si>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</si>
  <si>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</si>
  <si>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</si>
  <si>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</si>
  <si>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</si>
  <si>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</si>
  <si>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</si>
  <si>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</si>
  <si>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</si>
  <si>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</si>
  <si>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</si>
  <si>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</si>
  <si>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</si>
  <si>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</si>
  <si>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</si>
  <si>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</si>
  <si>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</si>
  <si>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</si>
  <si>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</si>
  <si>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</si>
  <si>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</si>
  <si>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</si>
  <si>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</si>
  <si>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</si>
  <si>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</si>
  <si>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</si>
  <si>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</si>
  <si>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</si>
  <si>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</si>
  <si>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</si>
  <si>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</si>
  <si>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</si>
  <si>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</si>
  <si>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</si>
  <si>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</si>
  <si>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</si>
  <si>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</si>
  <si>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</si>
  <si>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</si>
  <si>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</si>
  <si>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</si>
  <si>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</si>
  <si>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</si>
  <si>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</si>
  <si>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</si>
  <si>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</si>
  <si>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</si>
  <si>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</si>
  <si>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</si>
  <si>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</si>
  <si>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</si>
  <si>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</si>
  <si>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</si>
  <si>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</si>
  <si>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</si>
  <si>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</si>
  <si>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</si>
  <si>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</si>
  <si>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</si>
  <si>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</si>
  <si>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</si>
  <si>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</si>
  <si>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</si>
  <si>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</si>
  <si>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</si>
  <si>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</si>
  <si>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</si>
  <si>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</si>
  <si>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</si>
  <si>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</si>
  <si>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</si>
  <si>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</si>
  <si>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</si>
  <si>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</si>
  <si>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</si>
  <si>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</si>
  <si>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</si>
  <si>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</si>
  <si>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</si>
  <si>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</si>
  <si>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</si>
  <si>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</si>
  <si>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</si>
  <si>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</si>
  <si>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</si>
  <si>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</si>
  <si>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</si>
  <si>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</si>
  <si>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</si>
  <si>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</si>
  <si>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</si>
  <si>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</si>
  <si>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</si>
  <si>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</si>
  <si>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</si>
  <si>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</si>
  <si>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</si>
  <si>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</si>
  <si>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</si>
  <si>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</si>
  <si>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</si>
  <si>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</si>
  <si>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</si>
  <si>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</si>
  <si>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</si>
  <si>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</si>
  <si>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</si>
  <si>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</si>
  <si>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</si>
  <si>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</si>
  <si>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</si>
  <si>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</si>
  <si>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</si>
  <si>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</si>
  <si>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</si>
  <si>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</si>
  <si>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</si>
  <si>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</si>
  <si>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</si>
  <si>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</si>
  <si>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</si>
  <si>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</si>
  <si>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</si>
  <si>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</si>
  <si>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</si>
  <si>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</si>
  <si>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</si>
  <si>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</si>
  <si>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</si>
  <si>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</si>
  <si>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</si>
  <si>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</si>
  <si>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</si>
  <si>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</si>
  <si>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</si>
  <si>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</si>
  <si>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</si>
  <si>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</si>
  <si>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</si>
  <si>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</si>
  <si>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</si>
  <si>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</si>
  <si>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</si>
  <si>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</si>
  <si>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</si>
  <si>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</si>
  <si>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</si>
  <si>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</si>
  <si>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</si>
  <si>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</si>
  <si>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</si>
  <si>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</si>
  <si>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</si>
  <si>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</si>
  <si>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</si>
  <si>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</si>
  <si>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</si>
  <si>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</si>
  <si>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</si>
  <si>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</si>
  <si>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</si>
  <si>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</si>
  <si>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</si>
  <si>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</si>
  <si>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</si>
  <si>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</si>
  <si>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</si>
  <si>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</si>
  <si>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</si>
  <si>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</si>
  <si>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</si>
  <si>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</si>
  <si>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</si>
  <si>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</si>
  <si>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</si>
  <si>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</si>
  <si>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</si>
  <si>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</si>
  <si>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</si>
  <si>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</si>
  <si>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</si>
  <si>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</si>
  <si>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</si>
  <si>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</si>
  <si>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</si>
  <si>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</si>
  <si>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</si>
  <si>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</si>
  <si>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</si>
  <si>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</si>
  <si>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</si>
  <si>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</si>
  <si>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</si>
  <si>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</si>
  <si>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</si>
  <si>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</si>
  <si>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</si>
  <si>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</si>
  <si>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</si>
  <si>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</si>
  <si>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</si>
  <si>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</si>
  <si>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</si>
  <si>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</si>
  <si>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</si>
  <si>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</si>
  <si>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</si>
  <si>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</si>
  <si>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</si>
  <si>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</si>
  <si>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</si>
  <si>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</si>
  <si>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</si>
  <si>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</si>
  <si>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</si>
  <si>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</si>
  <si>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</si>
  <si>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</si>
  <si>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</si>
  <si>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</si>
  <si>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</si>
  <si>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</si>
  <si>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</si>
  <si>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</si>
  <si>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</si>
  <si>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</si>
  <si>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</si>
  <si>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</si>
  <si>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</si>
  <si>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</si>
  <si>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</si>
  <si>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</si>
  <si>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</si>
  <si>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</si>
  <si>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</si>
  <si>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</si>
  <si>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</si>
  <si>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</si>
  <si>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</si>
  <si>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</si>
  <si>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</si>
  <si>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</si>
  <si>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</si>
  <si>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</si>
  <si>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</si>
  <si>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</si>
  <si>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</si>
  <si>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</si>
  <si>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</si>
  <si>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</si>
  <si>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</si>
  <si>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</si>
  <si>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</si>
  <si>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</si>
  <si>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</si>
  <si>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</si>
  <si>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</si>
  <si>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</si>
  <si>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</si>
  <si>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</si>
  <si>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</si>
  <si>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</si>
  <si>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</si>
  <si>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</si>
  <si>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</si>
  <si>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</si>
  <si>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</si>
  <si>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</si>
  <si>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</si>
  <si>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</si>
  <si>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</si>
  <si>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</si>
  <si>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</si>
  <si>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</si>
  <si>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</si>
  <si>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</si>
  <si>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</si>
  <si>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</si>
  <si>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</si>
  <si>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</si>
  <si>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</si>
  <si>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</si>
  <si>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</si>
  <si>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</si>
  <si>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</si>
  <si>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</si>
  <si>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</si>
  <si>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</si>
  <si>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</si>
  <si>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</si>
  <si>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</si>
  <si>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</si>
  <si>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</si>
  <si>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</si>
  <si>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</si>
  <si>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</si>
  <si>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</si>
  <si>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</si>
  <si>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</si>
  <si>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</si>
  <si>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</si>
  <si>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</si>
  <si>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</si>
  <si>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</si>
  <si>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</si>
  <si>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</si>
  <si>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</si>
  <si>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</si>
  <si>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</si>
  <si>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</si>
  <si>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</si>
  <si>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</si>
  <si>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</si>
  <si>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</si>
  <si>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</si>
  <si>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</si>
  <si>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</si>
  <si>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</si>
  <si>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</si>
  <si>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</si>
  <si>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</si>
  <si>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</si>
  <si>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</si>
  <si>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</si>
  <si>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</si>
  <si>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</si>
  <si>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</si>
  <si>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</si>
  <si>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</si>
  <si>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</si>
  <si>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</si>
  <si>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</si>
  <si>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</si>
  <si>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</si>
  <si>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</si>
  <si>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</si>
  <si>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</si>
  <si>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</si>
  <si>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</si>
  <si>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</si>
  <si>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</si>
  <si>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</si>
  <si>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</si>
  <si>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</si>
  <si>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</si>
  <si>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</si>
  <si>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</si>
  <si>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</si>
  <si>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</si>
  <si>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</si>
  <si>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</si>
  <si>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</si>
  <si>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</si>
  <si>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</si>
  <si>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</si>
  <si>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</si>
  <si>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</si>
  <si>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</si>
  <si>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</si>
  <si>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</si>
  <si>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</si>
  <si>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</si>
  <si>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</si>
  <si>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</si>
  <si>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</si>
  <si>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</si>
  <si>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</si>
  <si>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</si>
  <si>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</si>
  <si>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</si>
  <si>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</si>
  <si>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</si>
  <si>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</si>
  <si>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</si>
  <si>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</si>
  <si>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</si>
  <si>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</si>
  <si>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</si>
  <si>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</si>
  <si>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</si>
  <si>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</si>
  <si>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</si>
  <si>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</si>
  <si>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</si>
  <si>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</si>
  <si>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</si>
  <si>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</si>
  <si>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</si>
  <si>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</si>
  <si>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</si>
  <si>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</si>
  <si>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</si>
  <si>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</si>
  <si>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</si>
  <si>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</si>
  <si>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</si>
  <si>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</si>
  <si>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</si>
  <si>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</si>
  <si>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</si>
  <si>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</si>
  <si>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</si>
  <si>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</si>
  <si>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</si>
  <si>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</si>
  <si>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</si>
  <si>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</si>
  <si>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</si>
  <si>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</si>
  <si>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</si>
  <si>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</si>
  <si>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</si>
  <si>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</si>
  <si>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</si>
  <si>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</si>
  <si>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</si>
  <si>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</si>
  <si>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</si>
  <si>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</si>
  <si>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</si>
  <si>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</si>
  <si>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</si>
  <si>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</si>
  <si>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</si>
  <si>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</si>
  <si>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</si>
  <si>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</si>
  <si>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</si>
  <si>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</si>
  <si>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</si>
  <si>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</si>
  <si>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</si>
  <si>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</si>
  <si>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</si>
  <si>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</si>
  <si>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</si>
  <si>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</si>
  <si>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</si>
  <si>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</si>
  <si>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</si>
  <si>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</si>
  <si>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</si>
  <si>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</si>
  <si>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</si>
  <si>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</si>
  <si>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</si>
  <si>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</si>
  <si>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</si>
  <si>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</si>
  <si>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</si>
  <si>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</si>
  <si>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</si>
  <si>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</si>
  <si>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</si>
  <si>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</si>
  <si>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</si>
  <si>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</si>
  <si>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</si>
  <si>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</si>
  <si>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</si>
  <si>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</si>
  <si>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</si>
  <si>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</si>
  <si>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</si>
  <si>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</si>
  <si>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</si>
  <si>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</si>
  <si>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</si>
  <si>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</si>
  <si>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</si>
  <si>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</si>
  <si>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</si>
  <si>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</si>
  <si>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</si>
  <si>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</si>
  <si>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</si>
  <si>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</si>
  <si>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</si>
  <si>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</si>
  <si>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</si>
  <si>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</si>
  <si>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</si>
  <si>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</si>
  <si>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</si>
  <si>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</si>
  <si>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</si>
  <si>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</si>
  <si>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</si>
  <si>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</si>
  <si>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</si>
  <si>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</si>
  <si>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</si>
  <si>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</si>
  <si>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</si>
  <si>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</si>
  <si>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</si>
  <si>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</si>
  <si>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</si>
  <si>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</si>
  <si>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</si>
  <si>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</si>
  <si>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</si>
  <si>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</si>
  <si>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</si>
  <si>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</si>
  <si>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</si>
  <si>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</si>
  <si>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</si>
  <si>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</si>
  <si>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</si>
  <si>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</si>
  <si>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</si>
  <si>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</si>
  <si>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</si>
  <si>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</si>
  <si>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</si>
  <si>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</si>
  <si>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</si>
  <si>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</si>
  <si>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</si>
  <si>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</si>
  <si>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</si>
  <si>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</si>
  <si>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</si>
  <si>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</si>
  <si>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</si>
  <si>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</si>
  <si>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</si>
  <si>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</si>
  <si>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</si>
  <si>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</si>
  <si>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</si>
  <si>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</si>
  <si>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</si>
  <si>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</si>
  <si>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</si>
  <si>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</si>
  <si>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</si>
  <si>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</si>
  <si>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</si>
  <si>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</si>
  <si>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</si>
  <si>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</si>
  <si>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</si>
  <si>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</si>
  <si>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</si>
  <si>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</si>
  <si>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</si>
  <si>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</si>
  <si>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</si>
  <si>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</si>
  <si>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</si>
  <si>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</si>
  <si>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</si>
  <si>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</si>
  <si>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</si>
  <si>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</si>
  <si>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</si>
  <si>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</si>
  <si>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</si>
  <si>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</si>
  <si>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</si>
  <si>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</si>
  <si>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</si>
  <si>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</si>
  <si>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</si>
  <si>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</si>
  <si>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</si>
  <si>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</si>
  <si>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</si>
  <si>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</si>
  <si>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</si>
  <si>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</si>
  <si>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</si>
  <si>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</si>
  <si>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</si>
  <si>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</si>
  <si>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</si>
  <si>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</si>
  <si>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</si>
  <si>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</si>
  <si>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</si>
  <si>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</si>
  <si>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</si>
  <si>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</si>
  <si>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</si>
  <si>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</si>
  <si>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</si>
  <si>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</si>
  <si>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</si>
  <si>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</si>
  <si>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</si>
  <si>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</si>
  <si>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</si>
  <si>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</si>
  <si>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</si>
  <si>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</si>
  <si>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</si>
  <si>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</si>
  <si>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</si>
  <si>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</si>
  <si>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</si>
  <si>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</si>
  <si>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</si>
  <si>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</si>
  <si>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</si>
  <si>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</si>
  <si>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</si>
  <si>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</si>
  <si>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</si>
  <si>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</si>
  <si>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</si>
  <si>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</si>
  <si>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</si>
  <si>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</si>
  <si>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</si>
  <si>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</si>
  <si>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</si>
  <si>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</si>
  <si>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</si>
  <si>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</si>
  <si>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</si>
  <si>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</si>
  <si>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</si>
  <si>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</si>
  <si>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</si>
  <si>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</si>
  <si>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</si>
  <si>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</si>
  <si>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</si>
  <si>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</si>
  <si>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</si>
  <si>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</si>
  <si>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</si>
  <si>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</si>
  <si>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</si>
  <si>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</si>
  <si>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</si>
  <si>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</si>
  <si>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</si>
  <si>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</si>
  <si>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</si>
  <si>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</si>
  <si>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</si>
  <si>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</si>
  <si>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</si>
  <si>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</si>
  <si>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</si>
  <si>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</si>
  <si>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</si>
  <si>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</si>
  <si>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</si>
  <si>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</si>
  <si>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</si>
  <si>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</si>
  <si>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</si>
  <si>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</si>
  <si>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</si>
  <si>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</si>
  <si>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</si>
  <si>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</si>
  <si>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</si>
  <si>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</si>
  <si>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</si>
  <si>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</si>
  <si>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</si>
  <si>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</si>
  <si>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</si>
  <si>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</si>
  <si>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</si>
  <si>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</si>
  <si>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</si>
  <si>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</si>
  <si>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</si>
  <si>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</si>
  <si>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</si>
  <si>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</si>
  <si>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</si>
  <si>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</si>
  <si>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</si>
  <si>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</si>
  <si>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</si>
  <si>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</si>
  <si>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</si>
  <si>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</si>
  <si>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</si>
  <si>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</si>
  <si>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</si>
  <si>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</si>
  <si>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</si>
  <si>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</si>
  <si>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</si>
  <si>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</si>
  <si>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</si>
  <si>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</si>
  <si>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</si>
  <si>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</si>
  <si>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</si>
  <si>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</si>
  <si>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</si>
  <si>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</si>
  <si>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</si>
  <si>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</si>
  <si>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</si>
  <si>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</si>
  <si>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</si>
  <si>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</si>
  <si>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</si>
  <si>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</si>
  <si>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</si>
  <si>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</si>
  <si>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</si>
  <si>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</si>
  <si>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</si>
  <si>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</si>
  <si>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</si>
  <si>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</si>
  <si>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</si>
  <si>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</si>
  <si>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</si>
  <si>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</si>
  <si>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</si>
  <si>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</si>
  <si>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</si>
  <si>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</si>
  <si>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</si>
  <si>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</si>
  <si>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</si>
  <si>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</si>
  <si>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</si>
  <si>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</si>
  <si>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</si>
  <si>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</si>
  <si>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</si>
  <si>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</si>
  <si>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</si>
  <si>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</si>
  <si>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</si>
  <si>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</si>
  <si>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</si>
  <si>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</si>
  <si>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</si>
  <si>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</si>
  <si>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</si>
  <si>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</si>
  <si>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</si>
  <si>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</si>
  <si>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</si>
  <si>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</si>
  <si>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</si>
  <si>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</si>
  <si>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</si>
  <si>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</si>
  <si>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</si>
  <si>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</si>
  <si>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</si>
  <si>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</si>
  <si>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</si>
  <si>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</si>
  <si>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</si>
  <si>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</si>
  <si>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</si>
  <si>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</si>
  <si>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</si>
  <si>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</si>
  <si>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</si>
  <si>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</si>
  <si>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</si>
  <si>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</si>
  <si>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</si>
  <si>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</si>
  <si>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</si>
  <si>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</si>
  <si>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</si>
  <si>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</si>
  <si>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</si>
  <si>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</si>
  <si>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</si>
  <si>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</si>
  <si>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</si>
  <si>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</si>
  <si>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</si>
  <si>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</si>
  <si>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</si>
  <si>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</si>
  <si>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</si>
  <si>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</si>
  <si>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</si>
  <si>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</si>
  <si>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</si>
  <si>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</si>
  <si>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</si>
  <si>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</si>
  <si>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</si>
  <si>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</si>
  <si>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</si>
  <si>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</si>
  <si>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</si>
  <si>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</si>
  <si>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</si>
  <si>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</si>
  <si>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</si>
  <si>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</si>
  <si>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</si>
  <si>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</si>
  <si>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</si>
  <si>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</si>
  <si>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</si>
  <si>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</si>
  <si>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</si>
  <si>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</si>
  <si>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</si>
  <si>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</si>
  <si>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</si>
  <si>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</si>
  <si>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</si>
  <si>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</si>
  <si>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</si>
  <si>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</si>
  <si>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</si>
  <si>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</si>
  <si>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</si>
  <si>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</si>
  <si>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</si>
  <si>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</si>
  <si>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</si>
  <si>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</si>
  <si>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</si>
  <si>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</si>
  <si>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</si>
  <si>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</si>
  <si>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</si>
  <si>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</si>
  <si>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</si>
  <si>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</si>
  <si>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</si>
  <si>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</si>
  <si>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</si>
  <si>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</si>
  <si>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</si>
  <si>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</si>
  <si>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</si>
  <si>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</si>
  <si>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</si>
  <si>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</si>
  <si>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</si>
  <si>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</si>
  <si>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</si>
  <si>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</si>
  <si>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</si>
  <si>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</si>
  <si>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</si>
  <si>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</si>
  <si>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</si>
  <si>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</si>
  <si>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</si>
  <si>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</si>
  <si>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</si>
  <si>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</si>
  <si>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</si>
  <si>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</si>
  <si>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</si>
  <si>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</si>
  <si>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</si>
  <si>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</si>
  <si>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</si>
  <si>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</si>
  <si>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</si>
  <si>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</si>
  <si>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</si>
  <si>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</si>
  <si>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</si>
  <si>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</si>
  <si>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</si>
  <si>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</si>
  <si>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</si>
  <si>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</si>
  <si>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</si>
  <si>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</si>
  <si>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</si>
  <si>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</si>
  <si>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</si>
  <si>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</si>
  <si>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</si>
  <si>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</si>
  <si>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</si>
  <si>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</si>
  <si>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</si>
  <si>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</si>
  <si>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</si>
  <si>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</si>
  <si>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</si>
  <si>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</si>
  <si>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</si>
  <si>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</si>
  <si>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</si>
  <si>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</si>
  <si>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</si>
  <si>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</si>
  <si>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</si>
  <si>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</si>
  <si>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</si>
  <si>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</si>
  <si>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</si>
  <si>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</si>
  <si>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</si>
  <si>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</si>
  <si>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</si>
  <si>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</si>
  <si>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</si>
  <si>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</si>
  <si>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</si>
  <si>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</si>
  <si>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</si>
  <si>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</si>
  <si>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</si>
  <si>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</si>
  <si>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</si>
  <si>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</si>
  <si>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</si>
  <si>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</si>
  <si>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</si>
  <si>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</si>
  <si>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</si>
  <si>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</si>
  <si>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</si>
  <si>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</si>
  <si>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</si>
  <si>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</si>
  <si>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</si>
  <si>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</si>
  <si>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</si>
  <si>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</si>
  <si>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</si>
  <si>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</si>
  <si>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</si>
  <si>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</si>
  <si>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</si>
  <si>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</si>
  <si>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</si>
  <si>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</si>
  <si>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</si>
  <si>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</si>
  <si>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</si>
  <si>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</si>
  <si>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</si>
  <si>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</si>
  <si>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</si>
  <si>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</si>
  <si>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</si>
  <si>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</si>
  <si>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</si>
  <si>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</si>
  <si>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</si>
  <si>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</si>
  <si>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</si>
  <si>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</si>
  <si>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</si>
  <si>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</si>
  <si>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</si>
  <si>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</si>
  <si>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</si>
  <si>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</si>
  <si>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</si>
  <si>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</si>
  <si>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</si>
  <si>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</si>
  <si>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</si>
  <si>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</si>
  <si>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</si>
  <si>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</si>
  <si>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</si>
  <si>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</si>
  <si>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</si>
  <si>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</si>
  <si>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</si>
  <si>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</si>
  <si>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</si>
  <si>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</si>
  <si>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</si>
  <si>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</si>
  <si>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</si>
  <si>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</si>
  <si>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</si>
  <si>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</si>
  <si>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</si>
  <si>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</si>
  <si>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</si>
  <si>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</si>
  <si>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</si>
  <si>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</si>
  <si>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</si>
  <si>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</si>
  <si>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</si>
  <si>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</si>
  <si>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</si>
  <si>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</si>
  <si>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</si>
  <si>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</si>
  <si>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</si>
  <si>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</si>
  <si>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</si>
  <si>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</si>
  <si>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</si>
  <si>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</si>
  <si>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</si>
  <si>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</si>
  <si>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</si>
  <si>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</si>
  <si>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</si>
  <si>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</si>
  <si>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</si>
  <si>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</si>
  <si>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</si>
  <si>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</si>
  <si>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</si>
  <si>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</si>
  <si>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</si>
  <si>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</si>
  <si>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</si>
  <si>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</si>
  <si>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</si>
  <si>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</si>
  <si>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</si>
  <si>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</si>
  <si>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</si>
  <si>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</si>
  <si>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</si>
  <si>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</si>
  <si>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</si>
  <si>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</si>
  <si>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</si>
  <si>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</si>
  <si>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</si>
  <si>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</si>
  <si>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</si>
  <si>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</si>
  <si>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</si>
  <si>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</si>
  <si>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</si>
  <si>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</si>
  <si>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</si>
  <si>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</si>
  <si>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</si>
  <si>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</si>
  <si>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</si>
  <si>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</si>
  <si>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</si>
  <si>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</si>
  <si>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</si>
  <si>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</si>
  <si>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</si>
  <si>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</si>
  <si>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</si>
  <si>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</si>
  <si>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</si>
  <si>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</si>
  <si>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</si>
  <si>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</si>
  <si>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</si>
  <si>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</si>
  <si>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</si>
  <si>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</si>
  <si>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</si>
  <si>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</si>
  <si>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</si>
  <si>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</si>
  <si>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</si>
  <si>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</si>
  <si>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</si>
  <si>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</si>
  <si>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</si>
  <si>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</si>
  <si>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</si>
  <si>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</si>
  <si>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</si>
  <si>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</si>
  <si>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</si>
  <si>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</si>
  <si>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</si>
  <si>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</si>
  <si>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</si>
  <si>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</si>
  <si>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</si>
  <si>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</si>
  <si>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</si>
  <si>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</si>
  <si>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</si>
  <si>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</si>
  <si>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</si>
  <si>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</si>
  <si>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</si>
  <si>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</si>
  <si>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</si>
  <si>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</si>
  <si>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</si>
  <si>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</si>
  <si>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</si>
  <si>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</si>
  <si>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</si>
  <si>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</si>
  <si>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</si>
  <si>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</si>
  <si>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</si>
  <si>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</si>
  <si>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</si>
  <si>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</si>
  <si>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</si>
  <si>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</si>
  <si>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</si>
  <si>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</si>
  <si>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</si>
  <si>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</si>
  <si>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</si>
  <si>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</si>
  <si>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</si>
  <si>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</si>
  <si>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</si>
  <si>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</si>
  <si>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</si>
  <si>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</si>
  <si>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</si>
  <si>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</si>
  <si>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</si>
  <si>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</si>
  <si>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</si>
  <si>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</si>
  <si>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</si>
  <si>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</si>
  <si>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</si>
  <si>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</si>
  <si>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</si>
  <si>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</si>
  <si>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</si>
  <si>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</si>
  <si>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</si>
  <si>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</si>
  <si>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</si>
  <si>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</si>
  <si>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</si>
  <si>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</si>
  <si>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</si>
  <si>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</si>
  <si>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</si>
  <si>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</si>
  <si>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</si>
  <si>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</si>
  <si>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</si>
  <si>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</si>
  <si>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</si>
  <si>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</si>
  <si>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</si>
  <si>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</si>
  <si>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</si>
  <si>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</si>
  <si>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</si>
  <si>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</si>
  <si>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</si>
  <si>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</si>
  <si>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</si>
  <si>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</si>
  <si>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</si>
  <si>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</si>
  <si>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</si>
  <si>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</si>
  <si>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</si>
  <si>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</si>
  <si>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</si>
  <si>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</si>
  <si>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</si>
  <si>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</si>
  <si>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</si>
  <si>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</si>
  <si>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</si>
  <si>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</si>
  <si>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</si>
  <si>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</si>
  <si>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</si>
  <si>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</si>
  <si>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</si>
  <si>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</si>
  <si>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</si>
  <si>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</si>
  <si>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</si>
  <si>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</si>
  <si>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</si>
  <si>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</si>
  <si>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</si>
  <si>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</si>
  <si>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</si>
  <si>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</si>
  <si>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</si>
  <si>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</si>
  <si>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</si>
  <si>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</si>
  <si>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</si>
  <si>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</si>
  <si>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</si>
  <si>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</si>
  <si>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</si>
  <si>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</si>
  <si>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</si>
  <si>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</si>
  <si>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</si>
  <si>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</si>
  <si>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</si>
  <si>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</si>
  <si>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</si>
  <si>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</si>
  <si>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</si>
  <si>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</si>
  <si>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</si>
  <si>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</si>
  <si>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</si>
  <si>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</si>
  <si>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</si>
  <si>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</si>
  <si>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</si>
  <si>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</si>
  <si>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</si>
  <si>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</si>
  <si>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</si>
  <si>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</si>
  <si>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</si>
  <si>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</si>
  <si>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</si>
  <si>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</si>
  <si>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</si>
  <si>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</si>
  <si>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</si>
  <si>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</si>
  <si>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</si>
  <si>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</si>
  <si>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</si>
  <si>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</si>
  <si>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</si>
  <si>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</si>
  <si>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</si>
  <si>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</si>
  <si>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</si>
  <si>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</si>
  <si>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</si>
  <si>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</si>
  <si>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</si>
  <si>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</si>
  <si>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</si>
  <si>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</si>
  <si>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</si>
  <si>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</si>
  <si>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</si>
  <si>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</si>
  <si>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</si>
  <si>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</si>
  <si>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</si>
  <si>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</si>
  <si>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</si>
  <si>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</si>
  <si>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</si>
  <si>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</si>
  <si>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</si>
  <si>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</si>
  <si>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</si>
  <si>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</si>
  <si>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</si>
  <si>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</si>
  <si>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</si>
  <si>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</si>
  <si>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</si>
  <si>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</si>
  <si>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</si>
  <si>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</si>
  <si>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</si>
  <si>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</si>
  <si>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</si>
  <si>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</si>
  <si>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</si>
  <si>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</si>
  <si>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</si>
  <si>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</si>
  <si>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</si>
  <si>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</si>
  <si>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</si>
  <si>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</si>
  <si>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</si>
  <si>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</si>
  <si>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</si>
  <si>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</si>
  <si>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</si>
  <si>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</si>
  <si>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</si>
  <si>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</si>
  <si>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</si>
  <si>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</si>
  <si>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</si>
  <si>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</si>
  <si>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</si>
  <si>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</si>
  <si>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</si>
  <si>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</si>
  <si>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</si>
  <si>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</si>
  <si>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</si>
  <si>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</si>
  <si>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</si>
  <si>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</si>
  <si>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</si>
  <si>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</si>
  <si>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</si>
  <si>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</si>
  <si>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</si>
  <si>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</si>
  <si>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</si>
  <si>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</si>
  <si>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</si>
  <si>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</si>
  <si>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</si>
  <si>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</si>
  <si>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</si>
  <si>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</si>
  <si>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</si>
  <si>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</si>
  <si>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</si>
  <si>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</si>
  <si>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</si>
  <si>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</si>
  <si>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</si>
  <si>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</si>
  <si>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</si>
  <si>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</si>
  <si>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</si>
  <si>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</si>
  <si>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</si>
  <si>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</si>
  <si>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</si>
  <si>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</si>
  <si>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</si>
  <si>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</si>
  <si>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</si>
  <si>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</si>
  <si>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</si>
  <si>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</si>
  <si>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</si>
  <si>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</si>
  <si>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</si>
  <si>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</si>
  <si>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</si>
  <si>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</si>
  <si>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</si>
  <si>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</si>
  <si>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</si>
  <si>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</si>
  <si>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</si>
  <si>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</si>
  <si>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</si>
  <si>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</si>
  <si>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</si>
  <si>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</si>
  <si>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</si>
  <si>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</si>
  <si>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</si>
  <si>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</si>
  <si>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</si>
  <si>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</si>
  <si>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</si>
  <si>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</si>
  <si>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</si>
  <si>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</si>
  <si>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</si>
  <si>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</si>
  <si>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</si>
  <si>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</si>
  <si>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</si>
  <si>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</si>
  <si>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</si>
  <si>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</si>
  <si>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</si>
  <si>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</si>
  <si>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</si>
  <si>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</si>
  <si>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</si>
  <si>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</si>
  <si>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</si>
  <si>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</si>
  <si>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</si>
  <si>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</si>
  <si>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</si>
  <si>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</si>
  <si>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</si>
  <si>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</si>
  <si>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</si>
  <si>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</si>
  <si>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</si>
  <si>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</si>
  <si>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</si>
  <si>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</si>
  <si>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</si>
  <si>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</si>
  <si>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</si>
  <si>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</si>
  <si>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</si>
  <si>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</si>
  <si>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</si>
  <si>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</si>
  <si>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</si>
  <si>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</si>
  <si>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</si>
  <si>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</si>
  <si>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</si>
  <si>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</si>
  <si>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</si>
  <si>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</si>
  <si>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</si>
  <si>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</si>
  <si>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</si>
  <si>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</si>
  <si>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</si>
  <si>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</si>
  <si>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</si>
  <si>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</si>
  <si>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</si>
  <si>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</si>
  <si>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</si>
  <si>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</si>
  <si>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</si>
  <si>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</si>
  <si>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</si>
  <si>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</si>
  <si>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</si>
  <si>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</si>
  <si>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</si>
  <si>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</si>
  <si>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</si>
  <si>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</si>
  <si>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</si>
  <si>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</si>
  <si>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</si>
  <si>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</si>
  <si>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</si>
  <si>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</si>
  <si>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</si>
  <si>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</si>
  <si>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</si>
  <si>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</si>
  <si>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</si>
  <si>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</si>
  <si>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</si>
  <si>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</si>
  <si>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</si>
  <si>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</si>
  <si>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</si>
  <si>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</si>
  <si>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</si>
  <si>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</si>
  <si>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</si>
  <si>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</si>
  <si>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</si>
  <si>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</si>
  <si>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</si>
  <si>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</si>
  <si>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</si>
  <si>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</si>
  <si>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</si>
  <si>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</si>
  <si>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</si>
  <si>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</si>
  <si>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</si>
  <si>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</si>
  <si>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</si>
  <si>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</si>
  <si>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</si>
  <si>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</si>
  <si>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</si>
  <si>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</si>
  <si>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</si>
  <si>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</si>
  <si>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</si>
  <si>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</si>
  <si>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</si>
  <si>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</si>
  <si>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</si>
  <si>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</si>
  <si>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</si>
  <si>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</si>
  <si>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</si>
  <si>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</si>
  <si>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</si>
  <si>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</si>
  <si>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</si>
  <si>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</si>
  <si>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</si>
  <si>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</si>
  <si>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</si>
  <si>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</si>
  <si>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</si>
  <si>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</si>
  <si>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</si>
  <si>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</si>
  <si>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</si>
  <si>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</si>
  <si>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</si>
  <si>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</si>
  <si>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</si>
  <si>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</si>
  <si>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</si>
  <si>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</si>
  <si>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</si>
  <si>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</si>
  <si>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</si>
  <si>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</si>
  <si>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</si>
  <si>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</si>
  <si>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</si>
  <si>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</si>
  <si>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</si>
  <si>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</si>
  <si>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</si>
  <si>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</si>
  <si>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</si>
  <si>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</si>
  <si>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</si>
  <si>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</si>
  <si>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</si>
  <si>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</si>
  <si>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</si>
  <si>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</si>
  <si>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</si>
  <si>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</si>
  <si>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</si>
  <si>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</si>
  <si>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</si>
  <si>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</si>
  <si>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</si>
  <si>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</si>
  <si>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</si>
  <si>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</si>
  <si>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</si>
  <si>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</si>
  <si>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</si>
  <si>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</si>
  <si>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</si>
  <si>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</si>
  <si>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</si>
  <si>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</si>
  <si>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</si>
  <si>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</si>
  <si>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</si>
  <si>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</si>
  <si>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</si>
  <si>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</si>
  <si>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</si>
  <si>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</si>
  <si>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</si>
  <si>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</si>
  <si>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</si>
  <si>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</si>
  <si>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</si>
  <si>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</si>
  <si>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</si>
  <si>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</si>
  <si>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</si>
  <si>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</si>
  <si>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</si>
  <si>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</si>
  <si>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</si>
  <si>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</si>
  <si>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</si>
  <si>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</si>
  <si>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</si>
  <si>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</si>
  <si>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</si>
  <si>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</si>
  <si>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</si>
  <si>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</si>
  <si>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</si>
  <si>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</si>
  <si>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</si>
  <si>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</si>
  <si>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</si>
  <si>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</si>
  <si>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</si>
  <si>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</si>
  <si>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</si>
  <si>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</si>
  <si>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</si>
  <si>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</si>
  <si>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</si>
  <si>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</si>
  <si>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</si>
  <si>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</si>
  <si>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</si>
  <si>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</si>
  <si>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</si>
  <si>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</si>
  <si>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</si>
  <si>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</si>
  <si>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</si>
  <si>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</si>
  <si>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</si>
  <si>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</si>
  <si>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</si>
  <si>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</si>
  <si>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</si>
  <si>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</si>
  <si>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</si>
  <si>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</si>
  <si>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</si>
  <si>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</si>
  <si>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</si>
  <si>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</si>
  <si>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</si>
  <si>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</si>
  <si>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</si>
  <si>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</si>
  <si>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</si>
  <si>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</si>
  <si>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</si>
  <si>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</si>
  <si>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</si>
  <si>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</si>
  <si>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</si>
  <si>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</si>
  <si>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</si>
  <si>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</si>
  <si>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</si>
  <si>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</si>
  <si>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</si>
  <si>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</si>
  <si>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</si>
  <si>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</si>
  <si>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</si>
  <si>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</si>
  <si>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</si>
  <si>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</si>
  <si>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</si>
  <si>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</si>
  <si>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</si>
  <si>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</si>
  <si>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</si>
  <si>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</si>
  <si>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</si>
  <si>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</si>
  <si>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</si>
  <si>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</si>
  <si>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</si>
  <si>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</si>
  <si>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</si>
  <si>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</si>
  <si>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</si>
  <si>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</si>
  <si>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</si>
  <si>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</si>
  <si>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</si>
  <si>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</si>
  <si>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</si>
  <si>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</si>
  <si>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</si>
  <si>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</si>
  <si>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</si>
  <si>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</si>
  <si>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</si>
  <si>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</si>
  <si>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</si>
  <si>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</si>
  <si>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</si>
  <si>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</si>
  <si>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</si>
  <si>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</si>
  <si>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</si>
  <si>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</si>
  <si>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</si>
  <si>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</si>
  <si>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</si>
  <si>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</si>
  <si>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</si>
  <si>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</si>
  <si>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</si>
  <si>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</si>
  <si>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</si>
  <si>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</si>
  <si>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</si>
  <si>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</si>
  <si>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</si>
  <si>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</si>
  <si>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</si>
  <si>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</si>
  <si>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</si>
  <si>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</si>
  <si>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</si>
  <si>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</si>
  <si>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</si>
  <si>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</si>
  <si>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</si>
  <si>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</si>
  <si>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</si>
  <si>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</si>
  <si>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</si>
  <si>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</si>
  <si>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</si>
  <si>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</si>
  <si>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</si>
  <si>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</si>
  <si>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</si>
  <si>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</si>
  <si>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</si>
  <si>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</si>
  <si>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</si>
  <si>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</si>
  <si>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</si>
  <si>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</si>
  <si>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</si>
  <si>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</si>
  <si>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</si>
  <si>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</si>
  <si>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</si>
  <si>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</si>
  <si>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</si>
  <si>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</si>
  <si>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</si>
  <si>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</si>
  <si>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</si>
  <si>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</si>
  <si>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</si>
  <si>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</si>
  <si>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</si>
  <si>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</si>
  <si>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</si>
  <si>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</si>
  <si>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</si>
  <si>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</si>
  <si>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</si>
  <si>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</si>
  <si>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</si>
  <si>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</si>
  <si>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</si>
  <si>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</si>
  <si>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</si>
  <si>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</si>
  <si>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</si>
  <si>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</si>
  <si>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</si>
  <si>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</si>
  <si>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</si>
  <si>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</si>
  <si>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</si>
  <si>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</si>
  <si>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</si>
  <si>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</si>
  <si>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</si>
  <si>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</si>
  <si>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</si>
  <si>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</si>
  <si>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</si>
  <si>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</si>
  <si>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</si>
  <si>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</si>
  <si>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</si>
  <si>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</si>
  <si>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</si>
  <si>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</si>
  <si>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</si>
  <si>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</si>
  <si>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</si>
  <si>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</si>
  <si>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</si>
  <si>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</si>
  <si>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</si>
  <si>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</si>
  <si>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</si>
  <si>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</si>
  <si>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</si>
  <si>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</si>
  <si>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</si>
  <si>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</si>
  <si>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</si>
  <si>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</si>
  <si>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</si>
  <si>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</si>
  <si>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</si>
  <si>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</si>
  <si>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</si>
  <si>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</si>
  <si>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</si>
  <si>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</si>
  <si>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</si>
  <si>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</si>
  <si>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</si>
  <si>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</si>
  <si>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</si>
  <si>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</si>
  <si>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</si>
  <si>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</si>
  <si>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</si>
  <si>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</si>
  <si>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</si>
  <si>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</si>
  <si>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</si>
  <si>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</si>
  <si>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</si>
  <si>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</si>
  <si>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</si>
  <si>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</si>
  <si>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</si>
  <si>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</si>
  <si>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</si>
  <si>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</si>
  <si>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</si>
  <si>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</si>
  <si>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</si>
  <si>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</si>
  <si>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</si>
  <si>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</si>
  <si>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</si>
  <si>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</si>
  <si>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</si>
  <si>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</si>
  <si>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</si>
  <si>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</si>
  <si>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</si>
  <si>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</si>
  <si>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</si>
  <si>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</si>
  <si>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</si>
  <si>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</si>
  <si>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</si>
  <si>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</si>
  <si>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</si>
  <si>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</si>
  <si>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</si>
  <si>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</si>
  <si>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</si>
  <si>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</si>
  <si>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</si>
  <si>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</si>
  <si>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</si>
  <si>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</si>
  <si>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</si>
  <si>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</si>
  <si>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</si>
  <si>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</si>
  <si>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</si>
  <si>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</si>
  <si>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</si>
  <si>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</si>
  <si>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</si>
  <si>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</si>
  <si>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</si>
  <si>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</si>
  <si>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</si>
  <si>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</si>
  <si>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</si>
  <si>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</si>
  <si>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</si>
  <si>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</si>
  <si>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</si>
  <si>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</si>
  <si>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</si>
  <si>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</si>
  <si>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</si>
  <si>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</si>
  <si>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</si>
  <si>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</si>
  <si>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</si>
  <si>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</si>
  <si>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</si>
  <si>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</si>
  <si>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</si>
  <si>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</si>
  <si>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</si>
  <si>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</si>
  <si>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</si>
  <si>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</si>
  <si>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</si>
  <si>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</si>
  <si>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</si>
  <si>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</si>
  <si>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</si>
  <si>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</si>
  <si>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</si>
  <si>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</si>
  <si>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</si>
  <si>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</si>
  <si>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</si>
  <si>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</si>
  <si>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</si>
  <si>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</si>
  <si>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</si>
  <si>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</si>
  <si>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</si>
  <si>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</si>
  <si>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</si>
  <si>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</si>
  <si>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</si>
  <si>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</si>
  <si>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</si>
  <si>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</si>
  <si>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</si>
  <si>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</si>
  <si>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</si>
  <si>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</si>
  <si>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</si>
  <si>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</si>
  <si>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</si>
  <si>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</si>
  <si>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</si>
  <si>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</si>
  <si>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</si>
  <si>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</si>
  <si>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</si>
  <si>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</si>
  <si>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</si>
  <si>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</si>
  <si>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</si>
  <si>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</si>
  <si>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</si>
  <si>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</si>
  <si>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</si>
  <si>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</si>
  <si>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</si>
  <si>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</si>
  <si>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</si>
  <si>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</si>
  <si>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</si>
  <si>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</si>
  <si>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</si>
  <si>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</si>
  <si>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</si>
  <si>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</si>
  <si>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</si>
  <si>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</si>
  <si>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</si>
  <si>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</si>
  <si>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</si>
  <si>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</si>
  <si>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</si>
  <si>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</si>
  <si>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</si>
  <si>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</si>
  <si>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</si>
  <si>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</si>
  <si>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</si>
  <si>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</si>
  <si>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</si>
  <si>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</si>
  <si>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</si>
  <si>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</si>
  <si>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</si>
  <si>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</si>
  <si>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</si>
  <si>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</si>
  <si>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</si>
  <si>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</si>
  <si>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</si>
  <si>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</si>
  <si>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</si>
  <si>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</si>
  <si>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</si>
  <si>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</si>
  <si>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</si>
  <si>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</si>
  <si>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</si>
  <si>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</si>
  <si>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</si>
  <si>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</si>
  <si>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</si>
  <si>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</si>
  <si>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</si>
  <si>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</si>
  <si>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</si>
  <si>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</si>
  <si>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</si>
  <si>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</si>
  <si>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</si>
  <si>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</si>
  <si>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</si>
  <si>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</si>
  <si>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</si>
  <si>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</si>
  <si>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</si>
  <si>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</si>
  <si>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</si>
  <si>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</si>
  <si>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</si>
  <si>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</si>
  <si>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</si>
  <si>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</si>
  <si>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</si>
  <si>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</si>
  <si>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</si>
  <si>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</si>
  <si>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</si>
  <si>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</si>
  <si>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</si>
  <si>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</si>
  <si>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</si>
  <si>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</si>
  <si>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</si>
  <si>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</si>
  <si>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</si>
  <si>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</si>
  <si>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</si>
  <si>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</si>
  <si>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</si>
  <si>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</si>
  <si>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</si>
  <si>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</si>
  <si>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</si>
  <si>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</si>
  <si>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</si>
  <si>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</si>
  <si>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</si>
  <si>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</si>
  <si>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</si>
  <si>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</si>
  <si>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</si>
  <si>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</si>
  <si>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</si>
  <si>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</si>
  <si>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</si>
  <si>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</si>
  <si>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</si>
  <si>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</si>
  <si>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</si>
  <si>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</si>
  <si>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</si>
  <si>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</si>
  <si>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</si>
  <si>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</si>
  <si>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</si>
  <si>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</si>
  <si>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</si>
  <si>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</si>
  <si>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</si>
  <si>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</si>
  <si>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</si>
  <si>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</si>
  <si>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</si>
  <si>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</si>
  <si>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</si>
  <si>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</si>
  <si>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</si>
  <si>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</si>
  <si>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</si>
  <si>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</si>
  <si>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</si>
  <si>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</si>
  <si>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</si>
  <si>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</si>
  <si>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</si>
  <si>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</si>
  <si>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</si>
  <si>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</si>
  <si>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</si>
  <si>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</si>
  <si>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</si>
  <si>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</si>
  <si>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</si>
  <si>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</si>
  <si>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</si>
  <si>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</si>
  <si>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</si>
  <si>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</si>
  <si>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</si>
  <si>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</si>
  <si>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</si>
  <si>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</si>
  <si>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</si>
  <si>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</si>
  <si>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</si>
  <si>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</si>
  <si>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</si>
  <si>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</si>
  <si>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</si>
  <si>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ENDEREÇO:</t>
  </si>
  <si>
    <t>CONT.PREV:</t>
  </si>
  <si>
    <t>CRONOGRAMA FÍSICO FINANCEIRO</t>
  </si>
  <si>
    <t>MEMÓRIA DE CÁLCULO</t>
  </si>
  <si>
    <t>COTAÇÃO DE MERCADO</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</si>
  <si>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</si>
  <si>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</si>
  <si>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</si>
  <si>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</si>
  <si>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</si>
  <si>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</si>
  <si>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</si>
  <si>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</si>
  <si>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</si>
  <si>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</si>
  <si>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</si>
  <si>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</si>
  <si>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</si>
  <si>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</si>
  <si>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</si>
  <si>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</si>
  <si>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</si>
  <si>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</si>
  <si>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</si>
  <si>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</si>
  <si>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ESTRUTURA DE MADEIRA PROVISÓRIA PARA SUPORTE DE CAIXA D ÁGUA ELEVADA DE 1000 LITROS. AF_05/2018_P</t>
  </si>
  <si>
    <t>ESTRUTURA DE MADEIRA PROVISÓRIA PARA SUPORTE DE CAIXA D ÁGUA ELEVADA DE 3000 LITROS. AF_05/2018_P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</si>
  <si>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</si>
  <si>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</si>
  <si>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</si>
  <si>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</si>
  <si>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</si>
  <si>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</si>
  <si>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</si>
  <si>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</si>
  <si>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</si>
  <si>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</si>
  <si>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</si>
  <si>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</si>
  <si>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</si>
  <si>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</si>
  <si>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</si>
  <si>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</si>
  <si>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</si>
  <si>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</si>
  <si>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</si>
  <si>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</si>
  <si>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</si>
  <si>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</si>
  <si>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</si>
  <si>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</si>
  <si>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</si>
  <si>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</si>
  <si>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</si>
  <si>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</si>
  <si>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</si>
  <si>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</si>
  <si>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</si>
  <si>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</si>
  <si>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</si>
  <si>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</si>
  <si>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</si>
  <si>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</si>
  <si>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</si>
  <si>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</si>
  <si>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</si>
  <si>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</si>
  <si>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</si>
  <si>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</si>
  <si>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</si>
  <si>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</si>
  <si>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</si>
  <si>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</si>
  <si>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</si>
  <si>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</si>
  <si>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</si>
  <si>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</si>
  <si>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</si>
  <si>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</si>
  <si>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</si>
  <si>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</si>
  <si>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</si>
  <si>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</si>
  <si>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</si>
  <si>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</si>
  <si>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</si>
  <si>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</si>
  <si>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</si>
  <si>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</si>
  <si>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</si>
  <si>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</si>
  <si>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</si>
  <si>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</si>
  <si>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</si>
  <si>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</si>
  <si>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</si>
  <si>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</si>
  <si>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</si>
  <si>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</si>
  <si>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</si>
  <si>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</si>
  <si>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</si>
  <si>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</si>
  <si>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</si>
  <si>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</si>
  <si>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</si>
  <si>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</si>
  <si>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</si>
  <si>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</si>
  <si>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</si>
  <si>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</si>
  <si>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</si>
  <si>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</si>
  <si>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</si>
  <si>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</si>
  <si>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</si>
  <si>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</si>
  <si>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</si>
  <si>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</si>
  <si>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</si>
  <si>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</si>
  <si>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</si>
  <si>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</si>
  <si>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</si>
  <si>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</si>
  <si>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</si>
  <si>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</si>
  <si>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</si>
  <si>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</si>
  <si>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</si>
  <si>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</si>
  <si>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</si>
  <si>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</si>
  <si>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</si>
  <si>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</si>
  <si>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</si>
  <si>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</si>
  <si>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</si>
  <si>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</si>
  <si>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</si>
  <si>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</si>
  <si>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</si>
  <si>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</si>
  <si>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</si>
  <si>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</si>
  <si>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</si>
  <si>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</si>
  <si>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</si>
  <si>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</si>
  <si>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</si>
  <si>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</si>
  <si>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</si>
  <si>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</si>
  <si>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</si>
  <si>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</si>
  <si>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</si>
  <si>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</si>
  <si>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</si>
  <si>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</si>
  <si>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</si>
  <si>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</si>
  <si>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</si>
  <si>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</si>
  <si>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</si>
  <si>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</si>
  <si>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</si>
  <si>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</si>
  <si>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</si>
  <si>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</si>
  <si>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</si>
  <si>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</si>
  <si>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</si>
  <si>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</si>
  <si>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</si>
  <si>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</si>
  <si>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</si>
  <si>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</si>
  <si>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</si>
  <si>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</si>
  <si>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</si>
  <si>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</si>
  <si>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</si>
  <si>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</si>
  <si>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</si>
  <si>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</si>
  <si>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</si>
  <si>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</si>
  <si>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</si>
  <si>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</si>
  <si>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</si>
  <si>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</si>
  <si>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</si>
  <si>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</si>
  <si>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</si>
  <si>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</si>
  <si>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</si>
  <si>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</si>
  <si>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</si>
  <si>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</si>
  <si>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</si>
  <si>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</si>
  <si>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</si>
  <si>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</si>
  <si>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</si>
  <si>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</si>
  <si>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</si>
  <si>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</si>
  <si>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</si>
  <si>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</si>
  <si>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</si>
  <si>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</si>
  <si>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</si>
  <si>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</si>
  <si>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</si>
  <si>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</si>
  <si>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</si>
  <si>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</si>
  <si>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</si>
  <si>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</si>
  <si>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</si>
  <si>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</si>
  <si>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</si>
  <si>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</si>
  <si>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</si>
  <si>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</si>
  <si>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</si>
  <si>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</si>
  <si>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</si>
  <si>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</si>
  <si>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</si>
  <si>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</si>
  <si>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</si>
  <si>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</si>
  <si>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</si>
  <si>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</si>
  <si>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</si>
  <si>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</si>
  <si>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</si>
  <si>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</si>
  <si>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</si>
  <si>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</si>
  <si>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</si>
  <si>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</si>
  <si>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</si>
  <si>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</si>
  <si>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</si>
  <si>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</si>
  <si>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</si>
  <si>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</si>
  <si>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</si>
  <si>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</si>
  <si>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</si>
  <si>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</si>
  <si>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</si>
  <si>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</si>
  <si>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</si>
  <si>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</si>
  <si>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</si>
  <si>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</si>
  <si>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</si>
  <si>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</si>
  <si>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</si>
  <si>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</si>
  <si>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</si>
  <si>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</si>
  <si>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</si>
  <si>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</si>
  <si>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</si>
  <si>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</si>
  <si>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</si>
  <si>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</si>
  <si>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</si>
  <si>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</si>
  <si>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</si>
  <si>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</si>
  <si>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</si>
  <si>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</si>
  <si>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</si>
  <si>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</si>
  <si>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</si>
  <si>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</si>
  <si>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</si>
  <si>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</si>
  <si>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</si>
  <si>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</si>
  <si>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</si>
  <si>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</si>
  <si>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</si>
  <si>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</si>
  <si>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</si>
  <si>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</si>
  <si>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</si>
  <si>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</si>
  <si>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</si>
  <si>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</si>
  <si>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</si>
  <si>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</si>
  <si>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</si>
  <si>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</si>
  <si>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</si>
  <si>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</si>
  <si>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</si>
  <si>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</si>
  <si>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</si>
  <si>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</si>
  <si>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</si>
  <si>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</si>
  <si>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</si>
  <si>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</si>
  <si>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</si>
  <si>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</si>
  <si>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</si>
  <si>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</si>
  <si>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</si>
  <si>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</si>
  <si>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</si>
  <si>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</si>
  <si>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</si>
  <si>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</si>
  <si>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</si>
  <si>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</si>
  <si>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</si>
  <si>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</si>
  <si>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</si>
  <si>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</si>
  <si>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</si>
  <si>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</si>
  <si>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</si>
  <si>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</si>
  <si>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</si>
  <si>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</si>
  <si>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</si>
  <si>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</si>
  <si>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</si>
  <si>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ACO CA-25, 16,0 MM, BARRA DE TRANSFERENCIA</t>
  </si>
  <si>
    <t>ARAME RECOZIDO 16 BWG, D = 1,65 MM (0,016 KG/M) OU 18 BWG, D = 1,25 MM (0,01 KG/M)</t>
  </si>
  <si>
    <t>ARGAMASSA COLANTE AC II</t>
  </si>
  <si>
    <t>ARGAMASSA COLANTE TIPO AC III</t>
  </si>
  <si>
    <t>ARGAMASSA COLANTE TIPO AC III E</t>
  </si>
  <si>
    <t>ARGAMASSA PARA REVESTIMENTO DECORATIVO MONOCAMADA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</si>
  <si>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</si>
  <si>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</si>
  <si>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</si>
  <si>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</si>
  <si>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</si>
  <si>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</si>
  <si>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</si>
  <si>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</si>
  <si>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</si>
  <si>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</si>
  <si>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</si>
  <si>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</si>
  <si>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</si>
  <si>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</si>
  <si>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</si>
  <si>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</si>
  <si>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</si>
  <si>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</si>
  <si>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</si>
  <si>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</si>
  <si>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</si>
  <si>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</si>
  <si>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</si>
  <si>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</si>
  <si>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</si>
  <si>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</si>
  <si>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</si>
  <si>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</si>
  <si>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</si>
  <si>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</si>
  <si>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</si>
  <si>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</si>
  <si>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</si>
  <si>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</si>
  <si>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</si>
  <si>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</si>
  <si>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</si>
  <si>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</si>
  <si>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</si>
  <si>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</si>
  <si>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</si>
  <si>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CHAPA/BOBINA LISA EM ALUMINIO, LIGA 1.200 - H14, QUALQUER ESPESSURA, QUALQUER LARGURA</t>
  </si>
  <si>
    <t>CONCRETO USINADO BOMBEAVEL, CLASSE DE RESISTENCIA C30, COM BRITA 0 E 1, SLUMP = 220 +/- 30 MM, EXCLUI SERVICO DE BOMBEAMENTO (NBR 8953)</t>
  </si>
  <si>
    <t>CUMEEIRA PARA TELHA DE CONCRETO, PARA 2 AGUAS DE TELHADO, COR CINZA, RENDIMENTO DE *3* TELHAS/M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</si>
  <si>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</si>
  <si>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</si>
  <si>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</si>
  <si>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</si>
  <si>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</si>
  <si>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</si>
  <si>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</si>
  <si>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</si>
  <si>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</si>
  <si>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</si>
  <si>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</si>
  <si>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</si>
  <si>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</si>
  <si>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QUADRO DE DISTRIBUICAO COM BARRAMENTO TRIFASICO, DE SOBREPOR, EM CHAPA DE ACO GALVANIZADO, PARA *42* DISJUNTORES DIN, 100 A</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</si>
  <si>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</si>
  <si>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</si>
  <si>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</si>
  <si>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</si>
  <si>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</si>
  <si>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</si>
  <si>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</si>
  <si>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</si>
  <si>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</si>
  <si>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</si>
  <si>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</si>
  <si>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</si>
  <si>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</si>
  <si>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</si>
  <si>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</si>
  <si>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</si>
  <si>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</si>
  <si>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</si>
  <si>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</si>
  <si>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</si>
  <si>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</si>
  <si>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</si>
  <si>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</si>
  <si>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</si>
  <si>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</si>
  <si>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</si>
  <si>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</si>
  <si>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</si>
  <si>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</si>
  <si>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</si>
  <si>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</si>
  <si>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</si>
  <si>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</si>
  <si>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</si>
  <si>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</si>
  <si>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</si>
  <si>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</si>
  <si>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</si>
  <si>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</si>
  <si>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</si>
  <si>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</si>
  <si>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</si>
  <si>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</si>
  <si>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</si>
  <si>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</si>
  <si>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</si>
  <si>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</si>
  <si>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</si>
  <si>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</si>
  <si>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</si>
  <si>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</si>
  <si>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</si>
  <si>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</si>
  <si>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</si>
  <si>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</si>
  <si>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</si>
  <si>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</si>
  <si>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</si>
  <si>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</si>
  <si>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</si>
  <si>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</si>
  <si>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</si>
  <si>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</si>
  <si>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</si>
  <si>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</si>
  <si>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</si>
  <si>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</si>
  <si>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</si>
  <si>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</si>
  <si>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</si>
  <si>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</si>
  <si>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</si>
  <si>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</si>
  <si>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</si>
  <si>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</si>
  <si>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</si>
  <si>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</si>
  <si>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</si>
  <si>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</si>
  <si>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</si>
  <si>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</si>
  <si>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</si>
  <si>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</si>
  <si>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</si>
  <si>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</si>
  <si>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</si>
  <si>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</si>
  <si>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</si>
  <si>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</si>
  <si>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</si>
  <si>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</si>
  <si>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</si>
  <si>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</si>
  <si>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</si>
  <si>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</si>
  <si>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</si>
  <si>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</si>
  <si>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</si>
  <si>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</si>
  <si>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</si>
  <si>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</si>
  <si>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</si>
  <si>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</si>
  <si>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</si>
  <si>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</si>
  <si>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</si>
  <si>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</si>
  <si>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</si>
  <si>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</si>
  <si>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</si>
  <si>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</si>
  <si>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</si>
  <si>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</si>
  <si>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</si>
  <si>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</si>
  <si>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</si>
  <si>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</si>
  <si>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</si>
  <si>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</si>
  <si>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</si>
  <si>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</si>
  <si>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</si>
  <si>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</si>
  <si>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</si>
  <si>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</si>
  <si>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</si>
  <si>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</si>
  <si>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</si>
  <si>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</si>
  <si>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</si>
  <si>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</si>
  <si>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</si>
  <si>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</si>
  <si>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</si>
  <si>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</si>
  <si>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</si>
  <si>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</si>
  <si>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</si>
  <si>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</si>
  <si>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</si>
  <si>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</si>
  <si>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</si>
  <si>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</si>
  <si>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</si>
  <si>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EM PEDRAS POLIÉDRICAS, REJUNTAMENTO COM PEDRISCO E EMULSÃO ASFÁLTICA. AF_05/2020_P</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</si>
  <si>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</si>
  <si>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</si>
  <si>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</si>
  <si>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</si>
  <si>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</si>
  <si>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</si>
  <si>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</si>
  <si>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</si>
  <si>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</si>
  <si>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</si>
  <si>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</si>
  <si>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</si>
  <si>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</si>
  <si>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</si>
  <si>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</si>
  <si>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</si>
  <si>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</si>
  <si>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</si>
  <si>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</si>
  <si>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</si>
  <si>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</si>
  <si>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</si>
  <si>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</si>
  <si>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</si>
  <si>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</si>
  <si>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</si>
  <si>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</si>
  <si>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</si>
  <si>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</si>
  <si>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</si>
  <si>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</si>
  <si>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</si>
  <si>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</si>
  <si>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</si>
  <si>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</si>
  <si>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</si>
  <si>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</si>
  <si>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</si>
  <si>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</si>
  <si>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</si>
  <si>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</si>
  <si>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</si>
  <si>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</si>
  <si>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</si>
  <si>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</si>
  <si>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</si>
  <si>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</si>
  <si>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</si>
  <si>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</si>
  <si>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</si>
  <si>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</si>
  <si>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</si>
  <si>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</si>
  <si>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</si>
  <si>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</si>
  <si>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</si>
  <si>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</si>
  <si>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</si>
  <si>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</si>
  <si>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</si>
  <si>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</si>
  <si>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</si>
  <si>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</si>
  <si>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</si>
  <si>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</si>
  <si>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</si>
  <si>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</si>
  <si>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</si>
  <si>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</si>
  <si>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</si>
  <si>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</si>
  <si>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</si>
  <si>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</si>
  <si>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</si>
  <si>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</si>
  <si>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</si>
  <si>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</si>
  <si>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</si>
  <si>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</si>
  <si>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</si>
  <si>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</si>
  <si>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</si>
  <si>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</si>
  <si>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</si>
  <si>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</si>
  <si>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</si>
  <si>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</si>
  <si>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</si>
  <si>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</si>
  <si>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</si>
  <si>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</si>
  <si>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</si>
  <si>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</si>
  <si>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</si>
  <si>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</si>
  <si>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</si>
  <si>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</si>
  <si>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</si>
  <si>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</si>
  <si>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</si>
  <si>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</si>
  <si>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</si>
  <si>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</si>
  <si>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</si>
  <si>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</si>
  <si>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</si>
  <si>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</si>
  <si>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</si>
  <si>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</si>
  <si>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</si>
  <si>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</si>
  <si>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</si>
  <si>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</si>
  <si>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</si>
  <si>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</si>
  <si>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</si>
  <si>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</si>
  <si>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</si>
  <si>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</si>
  <si>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</si>
  <si>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</si>
  <si>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</si>
  <si>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</si>
  <si>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</si>
  <si>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</si>
  <si>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</si>
  <si>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</si>
  <si>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</si>
  <si>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</si>
  <si>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</si>
  <si>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</si>
  <si>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</si>
  <si>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</si>
  <si>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</si>
  <si>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</si>
  <si>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</si>
  <si>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</si>
  <si>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</si>
  <si>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</si>
  <si>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</si>
  <si>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</si>
  <si>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</si>
  <si>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</si>
  <si>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</si>
  <si>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</si>
  <si>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</si>
  <si>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</si>
  <si>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</si>
  <si>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</si>
  <si>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</si>
  <si>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</si>
  <si>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</si>
  <si>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</si>
  <si>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</si>
  <si>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</si>
  <si>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</si>
  <si>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</si>
  <si>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</si>
  <si>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</si>
  <si>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</si>
  <si>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</si>
  <si>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</si>
  <si>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</si>
  <si>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</si>
  <si>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</si>
  <si>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</si>
  <si>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</si>
  <si>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</si>
  <si>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</si>
  <si>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</si>
  <si>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ARRUELA LISA, REDONDA, DE LATAO POLIDO, DIAMETRO NOMINAL 5/8", DIAMETRO EXTERNO = 34 MM, DIAMETRO DO FURO = 17 MM, ESPESSURA = *2,5* MM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</si>
  <si>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</si>
  <si>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</si>
  <si>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</si>
  <si>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</si>
  <si>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</si>
  <si>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</si>
  <si>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</si>
  <si>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</si>
  <si>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</si>
  <si>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</si>
  <si>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</si>
  <si>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</si>
  <si>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</si>
  <si>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</si>
  <si>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</si>
  <si>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</si>
  <si>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</si>
  <si>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</si>
  <si>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</si>
  <si>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</si>
  <si>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</si>
  <si>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</si>
  <si>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</si>
  <si>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</si>
  <si>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</si>
  <si>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ELEMENTO VAZADO CERAMICO QUADRADO (RETO OU REDONDO), *7 A 9 X 20 X 20* CM (L X A X C)</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</si>
  <si>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</si>
  <si>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</si>
  <si>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</si>
  <si>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</si>
  <si>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</si>
  <si>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</si>
  <si>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</si>
  <si>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</si>
  <si>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</si>
  <si>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</si>
  <si>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</si>
  <si>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</si>
  <si>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</si>
  <si>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</si>
  <si>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</si>
  <si>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</si>
  <si>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</si>
  <si>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</si>
  <si>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</si>
  <si>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</si>
  <si>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</si>
  <si>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</si>
  <si>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</si>
  <si>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</si>
  <si>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</si>
  <si>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</si>
  <si>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</si>
  <si>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</si>
  <si>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</si>
  <si>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</si>
  <si>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</si>
  <si>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</si>
  <si>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</si>
  <si>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</si>
  <si>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</si>
  <si>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</si>
  <si>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</si>
  <si>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</si>
  <si>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</si>
  <si>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</si>
  <si>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</si>
  <si>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</si>
  <si>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</si>
  <si>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</si>
  <si>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</si>
  <si>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</si>
  <si>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</si>
  <si>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</si>
  <si>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</si>
  <si>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</si>
  <si>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</si>
  <si>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</si>
  <si>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</si>
  <si>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</si>
  <si>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</si>
  <si>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</si>
  <si>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</si>
  <si>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</si>
  <si>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</si>
  <si>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</si>
  <si>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</si>
  <si>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</si>
  <si>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</si>
  <si>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</si>
  <si>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</si>
  <si>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</si>
  <si>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</si>
  <si>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</si>
  <si>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</si>
  <si>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</si>
  <si>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</si>
  <si>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</si>
  <si>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</si>
  <si>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</si>
  <si>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</si>
  <si>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</si>
  <si>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</si>
  <si>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</si>
  <si>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</si>
  <si>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</si>
  <si>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</si>
  <si>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</si>
  <si>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</si>
  <si>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</si>
  <si>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</si>
  <si>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</si>
  <si>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</si>
  <si>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</si>
  <si>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</si>
  <si>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</si>
  <si>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</si>
  <si>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</si>
  <si>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</si>
  <si>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</si>
  <si>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</si>
  <si>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</si>
  <si>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</si>
  <si>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</si>
  <si>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</si>
  <si>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</si>
  <si>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</si>
  <si>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</si>
  <si>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Tapume Telha Metálica Ondulada em aço galvalume 0,50mm Branca h=2,20m, incl. montagem estr. mad. 8"x8", c/adesivo "IOPES" 60x60cm a cada 10m, incl. faixas pint. esmalte sint. cores azul c/ h=30cm e rosa c/ h=10cm (Reaproveitamento 2x)</t>
  </si>
  <si>
    <t>Telha em aço galvalume trapezoidal 40, e=0.50mm, pintura cor branca nas duas faces, inclusive acessório de fixação Ref. Santo André, Eternit, Metform ou equivalente</t>
  </si>
  <si>
    <t>TELHA METALICA ONDULADA ACO GALVALUME ESP 0.5MM PRE PINTADA 1 FACE COR RAL 9003 (BRANCA) - PERFILOR, MULTI TELHAS, ISOESTE OU EQUIVALENTE</t>
  </si>
  <si>
    <t>TELHA METALICA EM ACO GALVALUME TRAPEZOIDAL 40 ESP. 0.50MM PRE-PINTADA NAS DUAS FACES - PERFILOR, ETERNIT,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</si>
  <si>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</si>
  <si>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</si>
  <si>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</si>
  <si>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</si>
  <si>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</si>
  <si>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</si>
  <si>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</si>
  <si>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</si>
  <si>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</si>
  <si>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</si>
  <si>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</si>
  <si>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</si>
  <si>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</si>
  <si>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</si>
  <si>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</si>
  <si>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</si>
  <si>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</si>
  <si>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</si>
  <si>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</si>
  <si>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</si>
  <si>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</si>
  <si>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</si>
  <si>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</si>
  <si>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</si>
  <si>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</si>
  <si>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</si>
  <si>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</si>
  <si>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</si>
  <si>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</si>
  <si>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</si>
  <si>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</si>
  <si>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</si>
  <si>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</si>
  <si>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</si>
  <si>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</si>
  <si>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</si>
  <si>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</si>
  <si>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</si>
  <si>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</si>
  <si>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</si>
  <si>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</si>
  <si>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</si>
  <si>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</si>
  <si>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</si>
  <si>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</si>
  <si>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</si>
  <si>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</si>
  <si>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</si>
  <si>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</si>
  <si>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</si>
  <si>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</si>
  <si>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</si>
  <si>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</si>
  <si>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</si>
  <si>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</si>
  <si>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</si>
  <si>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</si>
  <si>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</si>
  <si>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</si>
  <si>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</si>
  <si>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</si>
  <si>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</si>
  <si>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</si>
  <si>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</si>
  <si>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</si>
  <si>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</si>
  <si>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</si>
  <si>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</si>
  <si>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</si>
  <si>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</si>
  <si>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</si>
  <si>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</si>
  <si>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</si>
  <si>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</si>
  <si>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</si>
  <si>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</si>
  <si>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</si>
  <si>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</si>
  <si>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</si>
  <si>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</si>
  <si>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</si>
  <si>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</si>
  <si>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</si>
  <si>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</si>
  <si>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</si>
  <si>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</si>
  <si>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</si>
  <si>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</si>
  <si>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</si>
  <si>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</si>
  <si>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</si>
  <si>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</si>
  <si>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</si>
  <si>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</si>
  <si>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</si>
  <si>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</si>
  <si>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</si>
  <si>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</si>
  <si>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</si>
  <si>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</si>
  <si>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</si>
  <si>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</si>
  <si>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</si>
  <si>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</si>
  <si>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</si>
  <si>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</si>
  <si>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</si>
  <si>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</si>
  <si>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</si>
  <si>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</si>
  <si>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</si>
  <si>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</si>
  <si>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</si>
  <si>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</si>
  <si>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</si>
  <si>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</si>
  <si>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</si>
  <si>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</si>
  <si>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</si>
  <si>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</si>
  <si>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</si>
  <si>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</si>
  <si>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</si>
  <si>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</si>
  <si>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</si>
  <si>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</si>
  <si>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</si>
  <si>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</si>
  <si>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</si>
  <si>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</si>
  <si>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</si>
  <si>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</si>
  <si>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</si>
  <si>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</si>
  <si>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</si>
  <si>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</si>
  <si>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</si>
  <si>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</si>
  <si>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</si>
  <si>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</si>
  <si>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</si>
  <si>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</si>
  <si>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</si>
  <si>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</si>
  <si>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</si>
  <si>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</si>
  <si>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</si>
  <si>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</si>
  <si>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</si>
  <si>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</si>
  <si>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</si>
  <si>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</si>
  <si>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</si>
  <si>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</si>
  <si>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</si>
  <si>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</si>
  <si>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</si>
  <si>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</si>
  <si>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</si>
  <si>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</si>
  <si>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</si>
  <si>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</si>
  <si>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</si>
  <si>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</si>
  <si>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</si>
  <si>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</si>
  <si>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</si>
  <si>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</si>
  <si>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</si>
  <si>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</si>
  <si>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</si>
  <si>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</si>
  <si>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</si>
  <si>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</si>
  <si>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</si>
  <si>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</si>
  <si>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</si>
  <si>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</si>
  <si>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</si>
  <si>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</si>
  <si>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</si>
  <si>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</si>
  <si>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</si>
  <si>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</si>
  <si>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</si>
  <si>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</si>
  <si>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</si>
  <si>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</si>
  <si>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</si>
  <si>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</si>
  <si>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</si>
  <si>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</si>
  <si>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</si>
  <si>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</si>
  <si>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</si>
  <si>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</si>
  <si>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</si>
  <si>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</si>
  <si>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</si>
  <si>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</si>
  <si>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</si>
  <si>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</si>
  <si>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</si>
  <si>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</si>
  <si>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</si>
  <si>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</si>
  <si>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</si>
  <si>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</si>
  <si>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</si>
  <si>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</si>
  <si>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</si>
  <si>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</si>
  <si>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</si>
  <si>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</si>
  <si>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</si>
  <si>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</si>
  <si>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</si>
  <si>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</si>
  <si>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</si>
  <si>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</si>
  <si>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</si>
  <si>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</si>
  <si>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</si>
  <si>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</si>
  <si>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</si>
  <si>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</si>
  <si>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</si>
  <si>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</si>
  <si>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</si>
  <si>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</si>
  <si>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</si>
  <si>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</si>
  <si>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</si>
  <si>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</si>
  <si>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</si>
  <si>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</si>
  <si>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</si>
  <si>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</si>
  <si>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</si>
  <si>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</si>
  <si>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</si>
  <si>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</si>
  <si>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</si>
  <si>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</si>
  <si>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</si>
  <si>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</si>
  <si>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</si>
  <si>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</si>
  <si>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</si>
  <si>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</si>
  <si>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</si>
  <si>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</si>
  <si>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</si>
  <si>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</si>
  <si>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</si>
  <si>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</si>
  <si>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</si>
  <si>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</si>
  <si>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</si>
  <si>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</si>
  <si>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</si>
  <si>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</si>
  <si>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</si>
  <si>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</si>
  <si>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</si>
  <si>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</si>
  <si>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</si>
  <si>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</si>
  <si>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</si>
  <si>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</si>
  <si>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</si>
  <si>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</si>
  <si>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</si>
  <si>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</si>
  <si>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</si>
  <si>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</si>
  <si>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</si>
  <si>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</si>
  <si>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</si>
  <si>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</si>
  <si>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</si>
  <si>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</si>
  <si>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</si>
  <si>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</si>
  <si>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</si>
  <si>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</si>
  <si>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</si>
  <si>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</si>
  <si>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</si>
  <si>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</si>
  <si>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</si>
  <si>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</si>
  <si>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</si>
  <si>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</si>
  <si>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</si>
  <si>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</si>
  <si>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</si>
  <si>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</si>
  <si>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</si>
  <si>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</si>
  <si>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</si>
  <si>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</si>
  <si>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</si>
  <si>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</si>
  <si>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</si>
  <si>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</si>
  <si>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</si>
  <si>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</si>
  <si>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</si>
  <si>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</si>
  <si>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</si>
  <si>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</si>
  <si>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</si>
  <si>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</si>
  <si>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</si>
  <si>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</si>
  <si>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</si>
  <si>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</si>
  <si>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</si>
  <si>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</si>
  <si>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</si>
  <si>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</si>
  <si>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</si>
  <si>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</si>
  <si>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</si>
  <si>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</si>
  <si>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</si>
  <si>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</si>
  <si>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</si>
  <si>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</si>
  <si>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</si>
  <si>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</si>
  <si>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</si>
  <si>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</si>
  <si>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</si>
  <si>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</si>
  <si>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</si>
  <si>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</si>
  <si>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</si>
  <si>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</si>
  <si>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</si>
  <si>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</si>
  <si>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</si>
  <si>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</si>
  <si>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</si>
  <si>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</si>
  <si>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</si>
  <si>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</si>
  <si>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</si>
  <si>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</si>
  <si>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</si>
  <si>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</si>
  <si>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</si>
  <si>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</si>
  <si>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</si>
  <si>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</si>
  <si>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</si>
  <si>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</si>
  <si>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</si>
  <si>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</si>
  <si>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</si>
  <si>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</si>
  <si>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</si>
  <si>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</si>
  <si>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</si>
  <si>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</si>
  <si>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</si>
  <si>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</si>
  <si>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</si>
  <si>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</si>
  <si>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</si>
  <si>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</si>
  <si>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</si>
  <si>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</si>
  <si>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</si>
  <si>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</si>
  <si>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</si>
  <si>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</si>
  <si>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</si>
  <si>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</si>
  <si>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</si>
  <si>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</si>
  <si>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</si>
  <si>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</si>
  <si>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</si>
  <si>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</si>
  <si>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</si>
  <si>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</si>
  <si>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</si>
  <si>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</si>
  <si>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</si>
  <si>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</si>
  <si>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</si>
  <si>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</si>
  <si>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</si>
  <si>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</si>
  <si>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</si>
  <si>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</si>
  <si>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</si>
  <si>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</si>
  <si>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</si>
  <si>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</si>
  <si>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</si>
  <si>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</si>
  <si>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</si>
  <si>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</si>
  <si>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</si>
  <si>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</si>
  <si>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</si>
  <si>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</si>
  <si>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</si>
  <si>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</si>
  <si>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</si>
  <si>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</si>
  <si>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</si>
  <si>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</si>
  <si>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</si>
  <si>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</si>
  <si>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</si>
  <si>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</si>
  <si>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</si>
  <si>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</si>
  <si>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</si>
  <si>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</si>
  <si>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</si>
  <si>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</si>
  <si>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</si>
  <si>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</si>
  <si>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</si>
  <si>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</si>
  <si>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</si>
  <si>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</si>
  <si>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</si>
  <si>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</si>
  <si>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</si>
  <si>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</si>
  <si>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</si>
  <si>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</si>
  <si>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</si>
  <si>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</si>
  <si>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</si>
  <si>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</si>
  <si>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</si>
  <si>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</si>
  <si>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</si>
  <si>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</si>
  <si>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</si>
  <si>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</si>
  <si>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</si>
  <si>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</si>
  <si>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</si>
  <si>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</si>
  <si>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</si>
  <si>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</si>
  <si>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</si>
  <si>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</si>
  <si>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</si>
  <si>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</si>
  <si>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</si>
  <si>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</si>
  <si>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</si>
  <si>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</si>
  <si>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</si>
  <si>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</si>
  <si>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</si>
  <si>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</si>
  <si>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</si>
  <si>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</si>
  <si>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</si>
  <si>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</si>
  <si>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</si>
  <si>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</si>
  <si>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</si>
  <si>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</si>
  <si>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</si>
  <si>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</si>
  <si>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</si>
  <si>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</si>
  <si>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</si>
  <si>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</si>
  <si>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</si>
  <si>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</si>
  <si>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</si>
  <si>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</si>
  <si>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</si>
  <si>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</si>
  <si>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</si>
  <si>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</si>
  <si>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</si>
  <si>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</si>
  <si>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</si>
  <si>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</si>
  <si>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</si>
  <si>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</si>
  <si>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</si>
  <si>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</si>
  <si>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</si>
  <si>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</si>
  <si>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</si>
  <si>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</si>
  <si>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</si>
  <si>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</si>
  <si>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</si>
  <si>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</si>
  <si>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</si>
  <si>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</si>
  <si>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</si>
  <si>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</si>
  <si>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</si>
  <si>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</si>
  <si>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</si>
  <si>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</si>
  <si>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</si>
  <si>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</si>
  <si>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</si>
  <si>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</si>
  <si>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</si>
  <si>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</si>
  <si>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</si>
  <si>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</si>
  <si>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</si>
  <si>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</si>
  <si>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</si>
  <si>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</si>
  <si>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</si>
  <si>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</si>
  <si>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</si>
  <si>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</si>
  <si>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</si>
  <si>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</si>
  <si>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</si>
  <si>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</si>
  <si>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</si>
  <si>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</si>
  <si>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</si>
  <si>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</si>
  <si>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</si>
  <si>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</si>
  <si>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</si>
  <si>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</si>
  <si>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</si>
  <si>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</si>
  <si>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</si>
  <si>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</si>
  <si>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</si>
  <si>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</si>
  <si>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</si>
  <si>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</si>
  <si>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</si>
  <si>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</si>
  <si>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</si>
  <si>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</si>
  <si>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</si>
  <si>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</si>
  <si>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</si>
  <si>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</si>
  <si>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</si>
  <si>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</si>
  <si>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</si>
  <si>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</si>
  <si>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</si>
  <si>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</si>
  <si>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</si>
  <si>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</si>
  <si>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</si>
  <si>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</si>
  <si>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</si>
  <si>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</si>
  <si>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</si>
  <si>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</si>
  <si>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</si>
  <si>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</si>
  <si>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</si>
  <si>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</si>
  <si>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</si>
  <si>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</si>
  <si>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</si>
  <si>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</si>
  <si>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</si>
  <si>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</si>
  <si>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</si>
  <si>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</si>
  <si>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</si>
  <si>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</si>
  <si>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</si>
  <si>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</si>
  <si>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</si>
  <si>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</si>
  <si>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</si>
  <si>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</si>
  <si>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</si>
  <si>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</si>
  <si>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</si>
  <si>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</si>
  <si>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</si>
  <si>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</si>
  <si>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</si>
  <si>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</si>
  <si>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</si>
  <si>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</si>
  <si>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</si>
  <si>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</si>
  <si>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</si>
  <si>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</si>
  <si>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</si>
  <si>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</si>
  <si>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</si>
  <si>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</si>
  <si>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</si>
  <si>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</si>
  <si>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</si>
  <si>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</si>
  <si>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</si>
  <si>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</si>
  <si>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</si>
  <si>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</si>
  <si>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</si>
  <si>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</si>
  <si>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</si>
  <si>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</si>
  <si>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</si>
  <si>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</si>
  <si>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</si>
  <si>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</si>
  <si>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</si>
  <si>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</si>
  <si>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</si>
  <si>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</si>
  <si>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</si>
  <si>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</si>
  <si>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</si>
  <si>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</si>
  <si>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</si>
  <si>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</si>
  <si>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</si>
  <si>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</si>
  <si>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</si>
  <si>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</si>
  <si>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</si>
  <si>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</si>
  <si>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</si>
  <si>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</si>
  <si>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</si>
  <si>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</si>
  <si>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</si>
  <si>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</si>
  <si>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</si>
  <si>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</si>
  <si>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</si>
  <si>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</si>
  <si>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</si>
  <si>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</si>
  <si>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</si>
  <si>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</si>
  <si>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</si>
  <si>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</si>
  <si>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</si>
  <si>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</si>
  <si>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</si>
  <si>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</si>
  <si>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</si>
  <si>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</si>
  <si>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</si>
  <si>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</si>
  <si>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</si>
  <si>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</si>
  <si>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</si>
  <si>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</si>
  <si>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</si>
  <si>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</si>
  <si>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</si>
  <si>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</si>
  <si>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</si>
  <si>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</si>
  <si>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</si>
  <si>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</si>
  <si>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</si>
  <si>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</si>
  <si>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</si>
  <si>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</si>
  <si>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</si>
  <si>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</si>
  <si>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</si>
  <si>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</si>
  <si>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</si>
  <si>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</si>
  <si>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</si>
  <si>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</si>
  <si>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</si>
  <si>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</si>
  <si>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</si>
  <si>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</si>
  <si>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</si>
  <si>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</si>
  <si>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</si>
  <si>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</si>
  <si>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</si>
  <si>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</si>
  <si>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</si>
  <si>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</si>
  <si>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</si>
  <si>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</si>
  <si>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</si>
  <si>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MÃO DE OBRA</t>
  </si>
  <si>
    <t>FATOR</t>
  </si>
  <si>
    <t>MATERIAL</t>
  </si>
  <si>
    <t>C</t>
  </si>
  <si>
    <t>ABC</t>
  </si>
  <si>
    <t>COMPOSIÇÕES SINAPI</t>
  </si>
  <si>
    <t>ORIG</t>
  </si>
  <si>
    <t>COMPOSIÇÕES DER/IOPES</t>
  </si>
  <si>
    <t>LUMINARIAS PARA LÂMPADAS LED</t>
  </si>
  <si>
    <t>Luminaria sobrepor compl., corpo ch. aço pintada branca, refletor, aletas parabólicas alum.alta pureza e refletância inclusive 2 lâmpadas LED T8 9W temp. de cor 5000k c/ 60cm - Ref. CAA01-S216 - Lumicenter ou equivalente</t>
  </si>
  <si>
    <t>Luminaria sobrepor compl., corpo ch. aço pintada branca, refletor aletas parabólicas alum.alta pureza e refletância inclusive 2 lâmpadas LED T8 20W temp. de cor 5000k bivolt c/ 1,20m - Ref. CAA01-S232 - Lumicenter ou equivalente</t>
  </si>
  <si>
    <t>Luminaria embutir compl., corpo ch. aço pintada branca, refletor aletas parabólicas alum.alta pureza e refletância inclusive 2 lâmpadas LED T8 9W temp. de cor 5000k c/ 60cm - Ref. CAA01-E216 - Lumicenter ou equivalente</t>
  </si>
  <si>
    <t>Luminaria embutir compl., corpo ch. aço pintada branca, refletor, aletas parabólicas alum.alta pureza e refletância inclusive 2 lâmpadas LED T8 18W temp. de cor 5000k c/ 1,20m - Ref. CAA01-E232 - Lumicenter ou equivalente</t>
  </si>
  <si>
    <t>Luminária sobrepor compl., corpo ch. aço pintada branca, refletor,aletas parabólicas alum.alta pureza e refletância inclusive 4 lâmpadas LED T8 9W temp. de cor 5000k bivolt c/ 60cm - Ref.CAA01-S416 Lumicenter ou equivalente</t>
  </si>
  <si>
    <t>Luminária embutir compl., corpo ch. aço pintada branca, refletor,aletas parabólicas alum.alta pureza e refletância nclusive 4 lâmpadas LED T8 9W temp. de cor 5000k - Ref.CAA01-E416 Lumicenter ou equivalente</t>
  </si>
  <si>
    <t>INSUMOS DER/IOPES</t>
  </si>
  <si>
    <t>LAMPADA TUBULAR LED T8 9W 600MM BIVOLT CERTIFICADA INMETRO</t>
  </si>
  <si>
    <t>LUMINARIA SOBR 2X16W CORPO CH ACO PINT ELETROST REFLETOR E ALETAS - REF. CAA01-S216 LUMICENTER, CS216AL-N - AMES, 663 - LUMAVI OU EQUIVALENTE</t>
  </si>
  <si>
    <t>LUMINARIA SOBR 2X32W CORPO CH ACO PINT ELETROST REFLETOR E ALETAS - REF. CAA01-S232 LUMICENTER, CS232AL-N - AMES, 664 - LUMAVI OU EQUIVALENTE</t>
  </si>
  <si>
    <t>LUMINARIA EMB 2X32W CORPO CH ACO PINT ELETROST REFLETOR E ALETAS - REF. CAA01-E232 - LUMICENTER, CE232AL-N - AMES, 900 - LUMAVI -LDEF 2X32W - LUMILUZ OU EQUIVALENTE</t>
  </si>
  <si>
    <t>LUMINARIA SOBR 4X16W CORPO CH ACO PINT ELETROST REFLETOR E ALETAS - REF. CAA01-S416 LUMICENTER, CS416AL-N - AMES, 665 - LUMAVI OU EQUIVALENTE</t>
  </si>
  <si>
    <t>LUMINARIA EMB 2X16W CORPO CH ACO PINT ELETROST REFLETOR E ALETAS - REF. CAA01-E216 - LUMICENTER, CE216AL-N - AMES, 901 - LUMAVI OU EQUIVALENTE</t>
  </si>
  <si>
    <t>LUMINARIA EMB 4X16W CORPO CH ACO PINT ELETROST REFLETOR E ALETAS - REF. CAA01-E416 - LUMICENTER, CE416AL-N - AMES, 6026 - LUMAVI OU EQUIVALENTE</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</si>
  <si>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</si>
  <si>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</si>
  <si>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</si>
  <si>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</si>
  <si>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</si>
  <si>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</si>
  <si>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</si>
  <si>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</si>
  <si>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</si>
  <si>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</si>
  <si>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</si>
  <si>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</si>
  <si>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</si>
  <si>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</si>
  <si>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</si>
  <si>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</si>
  <si>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</si>
  <si>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</si>
  <si>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</si>
  <si>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</si>
  <si>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</si>
  <si>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</si>
  <si>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</si>
  <si>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</si>
  <si>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ALTURA</t>
  </si>
  <si>
    <t>LARGURA</t>
  </si>
  <si>
    <t>QUANTIDADES</t>
  </si>
  <si>
    <t>COMPRIMENTO</t>
  </si>
  <si>
    <t>1.2</t>
  </si>
  <si>
    <t>1.4</t>
  </si>
  <si>
    <t>PROFUNDIDADE</t>
  </si>
  <si>
    <t>LADOS</t>
  </si>
  <si>
    <t>PREFEITURA MUNICIPAL DE BAIXO GUANDU</t>
  </si>
  <si>
    <t>KG/M</t>
  </si>
  <si>
    <t>BITOLA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</si>
  <si>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</si>
  <si>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</si>
  <si>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</si>
  <si>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</si>
  <si>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</si>
  <si>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</si>
  <si>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</si>
  <si>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</si>
  <si>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</si>
  <si>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</si>
  <si>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</si>
  <si>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</si>
  <si>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</si>
  <si>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</si>
  <si>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</si>
  <si>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</si>
  <si>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</si>
  <si>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</si>
  <si>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</si>
  <si>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</si>
  <si>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</si>
  <si>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</si>
  <si>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</si>
  <si>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</si>
  <si>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</si>
  <si>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</si>
  <si>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</si>
  <si>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</si>
  <si>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</si>
  <si>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</si>
  <si>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</si>
  <si>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</si>
  <si>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</si>
  <si>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</si>
  <si>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</si>
  <si>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</si>
  <si>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</si>
  <si>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</si>
  <si>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</si>
  <si>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</si>
  <si>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</si>
  <si>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</si>
  <si>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</si>
  <si>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</si>
  <si>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</si>
  <si>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</si>
  <si>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</si>
  <si>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</si>
  <si>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</si>
  <si>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</si>
  <si>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</si>
  <si>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</si>
  <si>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</si>
  <si>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</si>
  <si>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</si>
  <si>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</si>
  <si>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</si>
  <si>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</si>
  <si>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</si>
  <si>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</si>
  <si>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</si>
  <si>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</si>
  <si>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</si>
  <si>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</si>
  <si>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</si>
  <si>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</si>
  <si>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</si>
  <si>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</si>
  <si>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</si>
  <si>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</si>
  <si>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</si>
  <si>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</si>
  <si>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</si>
  <si>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</si>
  <si>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</si>
  <si>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</si>
  <si>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</si>
  <si>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</si>
  <si>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</si>
  <si>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</si>
  <si>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</si>
  <si>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</si>
  <si>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</si>
  <si>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</si>
  <si>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</si>
  <si>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</si>
  <si>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</si>
  <si>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</si>
  <si>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</si>
  <si>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</si>
  <si>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</si>
  <si>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</si>
  <si>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</si>
  <si>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</si>
  <si>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</si>
  <si>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</si>
  <si>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</si>
  <si>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</si>
  <si>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</si>
  <si>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</si>
  <si>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</si>
  <si>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</si>
  <si>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</si>
  <si>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</si>
  <si>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</si>
  <si>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</si>
  <si>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</si>
  <si>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</si>
  <si>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</si>
  <si>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</si>
  <si>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</si>
  <si>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</si>
  <si>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</si>
  <si>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</si>
  <si>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</si>
  <si>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</si>
  <si>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</si>
  <si>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</si>
  <si>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</si>
  <si>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</si>
  <si>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</si>
  <si>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</si>
  <si>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</si>
  <si>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</si>
  <si>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</si>
  <si>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</si>
  <si>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</si>
  <si>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</si>
  <si>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</si>
  <si>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</si>
  <si>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</si>
  <si>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</si>
  <si>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</si>
  <si>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</si>
  <si>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</si>
  <si>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</si>
  <si>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</si>
  <si>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</si>
  <si>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</si>
  <si>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</si>
  <si>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</si>
  <si>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</si>
  <si>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</si>
  <si>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</si>
  <si>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</si>
  <si>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</si>
  <si>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</si>
  <si>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</si>
  <si>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</si>
  <si>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</si>
  <si>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</si>
  <si>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</si>
  <si>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</si>
  <si>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</si>
  <si>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</si>
  <si>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</si>
  <si>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</si>
  <si>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</si>
  <si>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</si>
  <si>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</si>
  <si>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</si>
  <si>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</si>
  <si>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</si>
  <si>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</si>
  <si>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</si>
  <si>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</si>
  <si>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</si>
  <si>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</si>
  <si>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</si>
  <si>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</si>
  <si>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</si>
  <si>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</si>
  <si>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</si>
  <si>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</si>
  <si>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</si>
  <si>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</si>
  <si>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</si>
  <si>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</si>
  <si>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</si>
  <si>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</si>
  <si>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</si>
  <si>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</si>
  <si>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</si>
  <si>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</si>
  <si>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</si>
  <si>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</si>
  <si>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</si>
  <si>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</si>
  <si>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</si>
  <si>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</si>
  <si>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</si>
  <si>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</si>
  <si>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</si>
  <si>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</si>
  <si>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</si>
  <si>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</si>
  <si>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</si>
  <si>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</si>
  <si>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</si>
  <si>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</si>
  <si>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</si>
  <si>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</si>
  <si>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</si>
  <si>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</si>
  <si>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</si>
  <si>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</si>
  <si>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</si>
  <si>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</si>
  <si>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</si>
  <si>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</si>
  <si>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</si>
  <si>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</si>
  <si>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</si>
  <si>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</si>
  <si>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</si>
  <si>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</si>
  <si>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</si>
  <si>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</si>
  <si>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</si>
  <si>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</si>
  <si>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</si>
  <si>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</si>
  <si>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</si>
  <si>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</si>
  <si>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</si>
  <si>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</si>
  <si>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</si>
  <si>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</si>
  <si>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</si>
  <si>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</si>
  <si>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</si>
  <si>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</si>
  <si>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</si>
  <si>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</si>
  <si>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</si>
  <si>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</si>
  <si>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</si>
  <si>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</si>
  <si>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</si>
  <si>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</si>
  <si>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</si>
  <si>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</si>
  <si>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</si>
  <si>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</si>
  <si>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</si>
  <si>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</si>
  <si>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</si>
  <si>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</si>
  <si>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</si>
  <si>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</si>
  <si>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</si>
  <si>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</si>
  <si>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</si>
  <si>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</si>
  <si>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</si>
  <si>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</si>
  <si>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</si>
  <si>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</si>
  <si>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</si>
  <si>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</si>
  <si>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</si>
  <si>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</si>
  <si>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</si>
  <si>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</si>
  <si>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</si>
  <si>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</si>
  <si>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</si>
  <si>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</si>
  <si>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</si>
  <si>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</si>
  <si>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</si>
  <si>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</si>
  <si>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</si>
  <si>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</si>
  <si>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</si>
  <si>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</si>
  <si>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</si>
  <si>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</si>
  <si>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</si>
  <si>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</si>
  <si>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</si>
  <si>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</si>
  <si>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</si>
  <si>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</si>
  <si>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</si>
  <si>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</si>
  <si>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</si>
  <si>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</si>
  <si>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</si>
  <si>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</si>
  <si>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</si>
  <si>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</si>
  <si>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</si>
  <si>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</si>
  <si>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</si>
  <si>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</si>
  <si>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</si>
  <si>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</si>
  <si>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</si>
  <si>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</si>
  <si>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</si>
  <si>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</si>
  <si>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</si>
  <si>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</si>
  <si>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</si>
  <si>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</si>
  <si>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</si>
  <si>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</si>
  <si>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</si>
  <si>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</si>
  <si>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</si>
  <si>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</si>
  <si>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</si>
  <si>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</si>
  <si>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</si>
  <si>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</si>
  <si>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</si>
  <si>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</si>
  <si>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</si>
  <si>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</si>
  <si>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</si>
  <si>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</si>
  <si>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</si>
  <si>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</si>
  <si>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</si>
  <si>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</si>
  <si>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</si>
  <si>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</si>
  <si>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</si>
  <si>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</si>
  <si>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</si>
  <si>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</si>
  <si>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</si>
  <si>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</si>
  <si>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</si>
  <si>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</si>
  <si>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</si>
  <si>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</si>
  <si>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</si>
  <si>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</si>
  <si>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</si>
  <si>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</si>
  <si>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</si>
  <si>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</si>
  <si>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</si>
  <si>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</si>
  <si>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</si>
  <si>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</si>
  <si>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</si>
  <si>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</si>
  <si>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</si>
  <si>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</si>
  <si>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</si>
  <si>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</si>
  <si>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</si>
  <si>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</si>
  <si>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</si>
  <si>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</si>
  <si>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</si>
  <si>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</si>
  <si>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</si>
  <si>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</si>
  <si>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</si>
  <si>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</si>
  <si>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</si>
  <si>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</si>
  <si>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</si>
  <si>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</si>
  <si>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</si>
  <si>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</si>
  <si>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</si>
  <si>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</si>
  <si>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</si>
  <si>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</si>
  <si>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</si>
  <si>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</si>
  <si>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</si>
  <si>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</si>
  <si>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</si>
  <si>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</si>
  <si>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</si>
  <si>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</si>
  <si>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</si>
  <si>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</si>
  <si>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</si>
  <si>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</si>
  <si>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</si>
  <si>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</si>
  <si>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</si>
  <si>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</si>
  <si>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</si>
  <si>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</si>
  <si>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</si>
  <si>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</si>
  <si>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</si>
  <si>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</si>
  <si>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</si>
  <si>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</si>
  <si>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</si>
  <si>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</si>
  <si>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</si>
  <si>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</si>
  <si>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</si>
  <si>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</si>
  <si>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</si>
  <si>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</si>
  <si>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</si>
  <si>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</si>
  <si>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</si>
  <si>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</si>
  <si>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</si>
  <si>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</si>
  <si>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</si>
  <si>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</si>
  <si>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</si>
  <si>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</si>
  <si>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</si>
  <si>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</si>
  <si>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</si>
  <si>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</si>
  <si>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</si>
  <si>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</si>
  <si>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</si>
  <si>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</si>
  <si>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</si>
  <si>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</si>
  <si>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</si>
  <si>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</si>
  <si>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</si>
  <si>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</si>
  <si>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</si>
  <si>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</si>
  <si>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</si>
  <si>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</si>
  <si>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</si>
  <si>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</si>
  <si>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</si>
  <si>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</si>
  <si>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</si>
  <si>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</si>
  <si>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</si>
  <si>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</si>
  <si>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</si>
  <si>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</si>
  <si>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</si>
  <si>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</si>
  <si>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</si>
  <si>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</si>
  <si>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</si>
  <si>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</si>
  <si>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</si>
  <si>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</si>
  <si>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</si>
  <si>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</si>
  <si>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</si>
  <si>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</si>
  <si>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</si>
  <si>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</si>
  <si>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</si>
  <si>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</si>
  <si>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</si>
  <si>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</si>
  <si>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</si>
  <si>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</si>
  <si>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</si>
  <si>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</si>
  <si>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</si>
  <si>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</si>
  <si>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</si>
  <si>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</si>
  <si>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</si>
  <si>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</si>
  <si>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</si>
  <si>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</si>
  <si>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</si>
  <si>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</si>
  <si>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</si>
  <si>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</si>
  <si>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</si>
  <si>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</si>
  <si>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</si>
  <si>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</si>
  <si>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</si>
  <si>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</si>
  <si>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</si>
  <si>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</si>
  <si>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</si>
  <si>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</si>
  <si>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</si>
  <si>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</si>
  <si>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</si>
  <si>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</si>
  <si>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</si>
  <si>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</si>
  <si>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</si>
  <si>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</si>
  <si>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</si>
  <si>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</si>
  <si>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</si>
  <si>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</si>
  <si>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</si>
  <si>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</si>
  <si>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</si>
  <si>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</si>
  <si>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</si>
  <si>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</si>
  <si>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</si>
  <si>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</si>
  <si>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</si>
  <si>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</si>
  <si>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</si>
  <si>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</si>
  <si>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</si>
  <si>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</si>
  <si>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</si>
  <si>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</si>
  <si>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</si>
  <si>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</si>
  <si>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</si>
  <si>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</si>
  <si>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</si>
  <si>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</si>
  <si>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</si>
  <si>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</si>
  <si>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</si>
  <si>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</si>
  <si>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</si>
  <si>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</si>
  <si>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</si>
  <si>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</si>
  <si>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</si>
  <si>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</si>
  <si>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</si>
  <si>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</si>
  <si>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</si>
  <si>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</si>
  <si>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</si>
  <si>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</si>
  <si>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</si>
  <si>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</si>
  <si>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</si>
  <si>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</si>
  <si>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</si>
  <si>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</si>
  <si>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</si>
  <si>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</si>
  <si>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</si>
  <si>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</si>
  <si>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</si>
  <si>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</si>
  <si>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</si>
  <si>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</si>
  <si>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</si>
  <si>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</si>
  <si>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</si>
  <si>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</si>
  <si>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</si>
  <si>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</si>
  <si>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</si>
  <si>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</si>
  <si>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</si>
  <si>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</si>
  <si>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</si>
  <si>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</si>
  <si>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</si>
  <si>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</si>
  <si>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</si>
  <si>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</si>
  <si>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</si>
  <si>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</si>
  <si>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</si>
  <si>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</si>
  <si>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</si>
  <si>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</si>
  <si>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</si>
  <si>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</si>
  <si>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</si>
  <si>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</si>
  <si>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</si>
  <si>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</si>
  <si>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</si>
  <si>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</si>
  <si>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</si>
  <si>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</si>
  <si>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</si>
  <si>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</si>
  <si>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</si>
  <si>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</si>
  <si>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</si>
  <si>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</si>
  <si>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</si>
  <si>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DIVISÓRIA FIXA EM VIDRO TEMPERADO 10 MM, SEM ABERTURA. AF_01/2021</t>
  </si>
  <si>
    <t>DIVISORIA CEGA (N1) - PAINEL MSO/COMEIA E=35MM - PERFIS SIMPLES ACO GALVANIZADO PINTADO. AF_01/2021</t>
  </si>
  <si>
    <t>DIVISORIA (N3) - PAINEL/VIDRO/PAINEL MSO/COMEIA E=35MM - PERFIS SIMPLES ACO GALVANIZADO PINTADO. AF_01/2021</t>
  </si>
  <si>
    <t>DIVISORIA (N2) - PAINEL/VIDRO - PAINEL C/ MSO/COMEIA E=35MM - PERFIS SIMPLES ACO GALVANIZADO PINTADO.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</si>
  <si>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</si>
  <si>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</si>
  <si>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</si>
  <si>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</si>
  <si>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</si>
  <si>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</si>
  <si>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</si>
  <si>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</si>
  <si>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</si>
  <si>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</si>
  <si>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</si>
  <si>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</si>
  <si>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</si>
  <si>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</si>
  <si>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</si>
  <si>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</si>
  <si>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</si>
  <si>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</si>
  <si>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</si>
  <si>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</si>
  <si>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</si>
  <si>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</si>
  <si>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</si>
  <si>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</si>
  <si>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</si>
  <si>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</si>
  <si>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</si>
  <si>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</si>
  <si>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</si>
  <si>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</si>
  <si>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</si>
  <si>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</si>
  <si>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</si>
  <si>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</si>
  <si>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</si>
  <si>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</si>
  <si>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</si>
  <si>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</si>
  <si>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</si>
  <si>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</si>
  <si>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</si>
  <si>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</si>
  <si>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</si>
  <si>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</si>
  <si>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</si>
  <si>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</si>
  <si>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</si>
  <si>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</si>
  <si>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</si>
  <si>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</si>
  <si>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</si>
  <si>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</si>
  <si>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</si>
  <si>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</si>
  <si>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</si>
  <si>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</si>
  <si>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</si>
  <si>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</si>
  <si>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</si>
  <si>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</si>
  <si>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</si>
  <si>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</si>
  <si>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</si>
  <si>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</si>
  <si>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</si>
  <si>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</si>
  <si>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</si>
  <si>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</si>
  <si>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</si>
  <si>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</si>
  <si>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</si>
  <si>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</si>
  <si>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</si>
  <si>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</si>
  <si>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</si>
  <si>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</si>
  <si>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</si>
  <si>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</si>
  <si>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</si>
  <si>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</si>
  <si>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</si>
  <si>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</si>
  <si>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</si>
  <si>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</si>
  <si>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</si>
  <si>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</si>
  <si>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</si>
  <si>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</si>
  <si>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</si>
  <si>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</si>
  <si>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</si>
  <si>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</si>
  <si>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</si>
  <si>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</si>
  <si>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</si>
  <si>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</si>
  <si>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</si>
  <si>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</si>
  <si>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</si>
  <si>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</si>
  <si>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</si>
  <si>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</si>
  <si>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</si>
  <si>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</si>
  <si>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</si>
  <si>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</si>
  <si>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</si>
  <si>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</si>
  <si>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</si>
  <si>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</si>
  <si>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</si>
  <si>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</si>
  <si>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</si>
  <si>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</si>
  <si>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</si>
  <si>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</si>
  <si>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FEV/21</t>
  </si>
  <si>
    <t>BARRA ANTIPANICO DUPLA, CEGA EM LADO OPOSTO, COR CINZA</t>
  </si>
  <si>
    <t>BARRA ANTIPANICO SIMPLES, CEGA EM LADO OPOSTO, COR CINZA</t>
  </si>
  <si>
    <t>BORBOLETA PARA JANELA TIPO GUILHOTINA, EM ZAMAC CROMADO</t>
  </si>
  <si>
    <t>BUCHA DE REDUCAO, PVC, LONGA, SERIE R, DN 50 X 40 MM, PARA ESGOTO OU AGUAS PLUVIAIS PREDIAIS</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</si>
  <si>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</si>
  <si>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</si>
  <si>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</si>
  <si>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</si>
  <si>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</si>
  <si>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</si>
  <si>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</si>
  <si>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</si>
  <si>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</si>
  <si>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</si>
  <si>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</si>
  <si>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</si>
  <si>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</si>
  <si>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</si>
  <si>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</si>
  <si>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</si>
  <si>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</si>
  <si>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</si>
  <si>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</si>
  <si>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</si>
  <si>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</si>
  <si>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</si>
  <si>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</si>
  <si>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</si>
  <si>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</si>
  <si>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</si>
  <si>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</si>
  <si>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</si>
  <si>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</si>
  <si>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</si>
  <si>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</si>
  <si>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</si>
  <si>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</si>
  <si>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</si>
  <si>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</si>
  <si>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</si>
  <si>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</si>
  <si>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</si>
  <si>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</si>
  <si>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</si>
  <si>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</si>
  <si>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</si>
  <si>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</si>
  <si>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</si>
  <si>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</si>
  <si>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</si>
  <si>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</si>
  <si>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</si>
  <si>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</si>
  <si>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</si>
  <si>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</si>
  <si>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</si>
  <si>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</si>
  <si>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</si>
  <si>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</si>
  <si>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</si>
  <si>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</si>
  <si>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</si>
  <si>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</si>
  <si>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</si>
  <si>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</si>
  <si>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</si>
  <si>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</si>
  <si>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</si>
  <si>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</si>
  <si>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</si>
  <si>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</si>
  <si>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</si>
  <si>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</si>
  <si>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</si>
  <si>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</si>
  <si>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</si>
  <si>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</si>
  <si>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</si>
  <si>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</si>
  <si>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</si>
  <si>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</si>
  <si>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</si>
  <si>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</si>
  <si>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</si>
  <si>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</si>
  <si>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</si>
  <si>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</si>
  <si>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</si>
  <si>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</si>
  <si>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</si>
  <si>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</si>
  <si>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</si>
  <si>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</si>
  <si>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</si>
  <si>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</si>
  <si>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</si>
  <si>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</si>
  <si>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</si>
  <si>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</si>
  <si>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</si>
  <si>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</si>
  <si>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</si>
  <si>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</si>
  <si>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</si>
  <si>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</si>
  <si>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</si>
  <si>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</si>
  <si>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</si>
  <si>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</si>
  <si>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</si>
  <si>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</si>
  <si>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</si>
  <si>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</si>
  <si>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</si>
  <si>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</si>
  <si>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</si>
  <si>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</si>
  <si>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</si>
  <si>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</si>
  <si>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</si>
  <si>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</si>
  <si>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</si>
  <si>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</si>
  <si>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</si>
  <si>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</si>
  <si>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</si>
  <si>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</si>
  <si>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</si>
  <si>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</si>
  <si>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PARALELEPIPEDO GRANITICO OU BASALTICO, PARA PAVIMENTACAO, SEM FRETE (VARIACAO REGIONAL DE PECAS POR M2)</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</si>
  <si>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</si>
  <si>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</si>
  <si>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</si>
  <si>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</si>
  <si>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</si>
  <si>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</si>
  <si>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</si>
  <si>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</si>
  <si>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</si>
  <si>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</si>
  <si>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</si>
  <si>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</si>
  <si>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</si>
  <si>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</si>
  <si>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</si>
  <si>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</si>
  <si>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</si>
  <si>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</si>
  <si>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</si>
  <si>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</si>
  <si>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</si>
  <si>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</si>
  <si>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</si>
  <si>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</si>
  <si>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</si>
  <si>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</si>
  <si>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</si>
  <si>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</si>
  <si>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</si>
  <si>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</si>
  <si>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</si>
  <si>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</si>
  <si>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</si>
  <si>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</si>
  <si>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</si>
  <si>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</si>
  <si>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</si>
  <si>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</si>
  <si>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</si>
  <si>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</si>
  <si>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</si>
  <si>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</si>
  <si>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</si>
  <si>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</si>
  <si>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</si>
  <si>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</si>
  <si>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</si>
  <si>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</si>
  <si>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</si>
  <si>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</si>
  <si>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</si>
  <si>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</si>
  <si>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</si>
  <si>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</si>
  <si>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</si>
  <si>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</si>
  <si>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</si>
  <si>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</si>
  <si>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</si>
  <si>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</si>
  <si>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</si>
  <si>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</si>
  <si>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</si>
  <si>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</si>
  <si>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</si>
  <si>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</si>
  <si>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</si>
  <si>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</si>
  <si>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DE BARRO / CERAMICA, NAO ESMALTADA, TIPO ROMANA, AMERICANA, PORTUGUESA, FRANCESA, COMPRIMENTO DE *41* CM,  RENDIMENTO DE *16* TELHAS/M2</t>
  </si>
  <si>
    <t>TELHA TERMOISOLANTE REVESTIDA EM ACO GALVALUME, FACE SUPERIOR TRAPEZOIDAL E FACE INFERIOR PLANA (NAO INCLUI ACESSORIOS DE FIXACAO), REVEST COM ESPESSURA DE 0,50 MM, COM PRE-PINTURA DE COR BRANCA NAS DUAS FACES, NUCLEO EM POLIIOCIANURATO (PIR) COM ESPESSURA DE 50 MM</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</si>
  <si>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</si>
  <si>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</si>
  <si>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</si>
  <si>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</si>
  <si>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</si>
  <si>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</si>
  <si>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</si>
  <si>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</si>
  <si>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</si>
  <si>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</si>
  <si>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</si>
  <si>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</si>
  <si>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</si>
  <si>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</si>
  <si>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</si>
  <si>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</si>
  <si>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</si>
  <si>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</si>
  <si>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</si>
  <si>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</si>
  <si>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</si>
  <si>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</si>
  <si>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</si>
  <si>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</si>
  <si>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</si>
  <si>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</si>
  <si>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JAN/21</t>
  </si>
  <si>
    <t>MÃO DE OBRA (MENSALISTAS - COM DESONERAÇÃO - LEIS SOCIAIS=49,11%)</t>
  </si>
  <si>
    <t>Tecnico Segundo Grau -A-(Leis Sociais = 49,11%)</t>
  </si>
  <si>
    <t>Engenheiro Senior(Leis Sociais = 49,11%)</t>
  </si>
  <si>
    <t>Programador (Leis Sociais = 49,11%)</t>
  </si>
  <si>
    <t>Digitador - 6 Horas(Leis Sociais = 49,11%)</t>
  </si>
  <si>
    <t>Engenheiro Junior (Leis Sociais = 49,11%)</t>
  </si>
  <si>
    <t>Tecnico Segundo Grau -B (Leis Sociais = 49,11%)</t>
  </si>
  <si>
    <t>Tecnico Segundo Grau-C - (Leis Sociais = 49,11%)</t>
  </si>
  <si>
    <t>Gerente de Projeto (Leis Sociais = 49,11%)</t>
  </si>
  <si>
    <t>Analista de Sistemas (Leis Sociais = 49,11%)</t>
  </si>
  <si>
    <t>Analista de Desenvolvimento (Leis Sociais = 49,11%)</t>
  </si>
  <si>
    <t>Gerente Bd/Servidores/Redes (Leis Sociais = 49,11%)</t>
  </si>
  <si>
    <t>Designer Gráfico (Leis Sociais = 49,11%)</t>
  </si>
  <si>
    <t>Analista Sistemas/Suporte(Leis Sociais = 49,11%)</t>
  </si>
  <si>
    <t>Coordenador Tecnico Especialista(Leis Sociais = 49,11%)</t>
  </si>
  <si>
    <t>Cotador(Leis Sociais = 49,11%)</t>
  </si>
  <si>
    <t>Tecnico Nivel Superior (Leis Sociais = 49,11%)</t>
  </si>
  <si>
    <t>Engenheiro Pleno(Leis Sociais = 49,11%)</t>
  </si>
  <si>
    <t>Almoxarife(Leis Sociais = 49,11%)</t>
  </si>
  <si>
    <t>Mestre Obras Senior (Leis Sociais = 49,11%)</t>
  </si>
  <si>
    <t>Vigia (Leis Sociais = 49,11%)</t>
  </si>
  <si>
    <t>Encarregado de Turma (Leis Sociais = 49,11%)</t>
  </si>
  <si>
    <t>MÃO DE OBRA (MENSALISTAS - SEM DESONERAÇÃO - LEIS SOCIAIS=72,68%)</t>
  </si>
  <si>
    <t>Tecnico Segundo Grau -A-(Leis Sociais = 72,68%)</t>
  </si>
  <si>
    <t>Engenheiro Senior (Leis Sociais = 72,68%)</t>
  </si>
  <si>
    <t>Programador (Leis Sociais = 72,68%)</t>
  </si>
  <si>
    <t>Digitador - 6 Horas (Leis Sociais = 72,68%)</t>
  </si>
  <si>
    <t>Engenheiro Junior (Leis Sociais = 72,68%)</t>
  </si>
  <si>
    <t>Tecnico Segundo Grau -B (Leis Sociais = 72,68%)</t>
  </si>
  <si>
    <t>Tecnico Segundo Grau-C - (Leis Sociais = 72,68%)</t>
  </si>
  <si>
    <t>Gerente de Projeto (Leis Sociais = 72,68%)</t>
  </si>
  <si>
    <t>Analista de Sistemas (Leis Sociais = 72,68%)</t>
  </si>
  <si>
    <t>Analista de Desenvolvimento (Leis Sociais = 72,68%)</t>
  </si>
  <si>
    <t>Gerente Bd/Servidores/Redes (Leis Sociais = 72,68%)</t>
  </si>
  <si>
    <t>Designer Gráfico (Leis Sociais = 72,68%)</t>
  </si>
  <si>
    <t>Analista Sistemas/Suporte (Leis Sociais = 72,68%)</t>
  </si>
  <si>
    <t>Coordenador Tecnico Especialista (Leis Sociais = 72,68%)</t>
  </si>
  <si>
    <t>Cotador (Leis Sociais = 72,68%)</t>
  </si>
  <si>
    <t>Tecnico Nivel Superior (Leis Sociais = 72,68%)</t>
  </si>
  <si>
    <t>Engenheiro Pleno (Leis Sociais = 72,68%)</t>
  </si>
  <si>
    <t>Almoxarife (Leis Sociais = 72,68%)</t>
  </si>
  <si>
    <t>Mestre Obras Senior (Leis Sociais = 72,68%)</t>
  </si>
  <si>
    <t>Vigia (Leis Sociais = 72,68%)</t>
  </si>
  <si>
    <t>Aux Almoxarife (Leis Sociais = 72,68%)</t>
  </si>
  <si>
    <t>Encarregado de Turma (Leis Sociais = 72,68%)</t>
  </si>
  <si>
    <t>1.5</t>
  </si>
  <si>
    <t>1.6</t>
  </si>
  <si>
    <t>1.7</t>
  </si>
  <si>
    <t>1.8</t>
  </si>
  <si>
    <t>1.9</t>
  </si>
  <si>
    <t>1.10</t>
  </si>
  <si>
    <t>BARRAS</t>
  </si>
  <si>
    <t>ESQUADRIAS</t>
  </si>
  <si>
    <t>4.1</t>
  </si>
  <si>
    <t>3.1</t>
  </si>
  <si>
    <t>4.2</t>
  </si>
  <si>
    <t>2.1</t>
  </si>
  <si>
    <t>2.2</t>
  </si>
  <si>
    <t>2.3</t>
  </si>
  <si>
    <t>2.4</t>
  </si>
  <si>
    <t>2.5</t>
  </si>
  <si>
    <t>2.6</t>
  </si>
  <si>
    <t>2.7</t>
  </si>
  <si>
    <t>2.8</t>
  </si>
  <si>
    <t>3.2</t>
  </si>
  <si>
    <t>3.3</t>
  </si>
  <si>
    <t>3.4</t>
  </si>
  <si>
    <t>3.5</t>
  </si>
  <si>
    <t>3.6</t>
  </si>
  <si>
    <t>3.7</t>
  </si>
  <si>
    <t>3.8</t>
  </si>
  <si>
    <t>4.3</t>
  </si>
  <si>
    <t>5.1</t>
  </si>
  <si>
    <t>4.4</t>
  </si>
  <si>
    <t>5.3</t>
  </si>
  <si>
    <t>5.4</t>
  </si>
  <si>
    <t>5.5</t>
  </si>
  <si>
    <t>5.6</t>
  </si>
  <si>
    <t>PLACA DE OBRA</t>
  </si>
  <si>
    <t>QUANTDADES</t>
  </si>
  <si>
    <t>3.10</t>
  </si>
  <si>
    <t>3.11</t>
  </si>
  <si>
    <t>3.12</t>
  </si>
  <si>
    <t>3.13</t>
  </si>
  <si>
    <t>DESCONTOS</t>
  </si>
  <si>
    <t>DESCONTO</t>
  </si>
  <si>
    <t>PAREDES</t>
  </si>
  <si>
    <t>6.1</t>
  </si>
  <si>
    <t>5.7</t>
  </si>
  <si>
    <t>5.8</t>
  </si>
  <si>
    <t>6.2</t>
  </si>
  <si>
    <t>6.3</t>
  </si>
  <si>
    <t>6.4</t>
  </si>
  <si>
    <t>6.5</t>
  </si>
  <si>
    <t>INSTALAÇÕES E EQUIPAMENTOS ELÉTRICOS</t>
  </si>
  <si>
    <t>6.6</t>
  </si>
  <si>
    <t>INSTALAÇÕES E EQUIPAMENTOS HIDRÁULICOS</t>
  </si>
  <si>
    <t>7.1</t>
  </si>
  <si>
    <t>7.2</t>
  </si>
  <si>
    <t>7.3</t>
  </si>
  <si>
    <t>7.5</t>
  </si>
  <si>
    <t>7.6</t>
  </si>
  <si>
    <t>7.7</t>
  </si>
  <si>
    <t>7.8</t>
  </si>
  <si>
    <t>7.9</t>
  </si>
  <si>
    <t>7.10</t>
  </si>
  <si>
    <t>largura</t>
  </si>
  <si>
    <t>altura</t>
  </si>
  <si>
    <t>SECRETARIA</t>
  </si>
  <si>
    <t>8.1</t>
  </si>
  <si>
    <t>7.11</t>
  </si>
  <si>
    <t>7.12</t>
  </si>
  <si>
    <t>8.2</t>
  </si>
  <si>
    <t>1.11</t>
  </si>
  <si>
    <t>1.12</t>
  </si>
  <si>
    <t>CALÇADA NOVA</t>
  </si>
  <si>
    <t>1.13</t>
  </si>
  <si>
    <t>7.13</t>
  </si>
  <si>
    <t>7.14</t>
  </si>
  <si>
    <t>7.15</t>
  </si>
  <si>
    <t>BERÇÁRIO 1</t>
  </si>
  <si>
    <t>SALA DE AULA 1</t>
  </si>
  <si>
    <t>DORMITÓRIO</t>
  </si>
  <si>
    <t>BERÇÁRIO 2</t>
  </si>
  <si>
    <t>BANHEIRO 01</t>
  </si>
  <si>
    <t>BANHEIRO 02</t>
  </si>
  <si>
    <t>REFEITÓRIO</t>
  </si>
  <si>
    <t>SALA DE AULA 2</t>
  </si>
  <si>
    <t>MATERNAL</t>
  </si>
  <si>
    <t>DESPENSA</t>
  </si>
  <si>
    <t>COZINHA</t>
  </si>
  <si>
    <t>BANHEIRO 3</t>
  </si>
  <si>
    <t xml:space="preserve">DEPÓSITO </t>
  </si>
  <si>
    <t>ALMOXARIFADO</t>
  </si>
  <si>
    <t>ÁREA DE SERVIÇO</t>
  </si>
  <si>
    <t>LAVANDERIA</t>
  </si>
  <si>
    <t>QUANTIDADE</t>
  </si>
  <si>
    <t>CIRCULAÇÃO</t>
  </si>
  <si>
    <t>VARANDA</t>
  </si>
  <si>
    <t>PERÍMETRO</t>
  </si>
  <si>
    <t>ÁREA EXTERNA</t>
  </si>
  <si>
    <t>PORTAS</t>
  </si>
  <si>
    <t>JANELAS</t>
  </si>
  <si>
    <t>1.14</t>
  </si>
  <si>
    <t>BANHEIRO 2</t>
  </si>
  <si>
    <t xml:space="preserve">ALTURA </t>
  </si>
  <si>
    <t>1.15</t>
  </si>
  <si>
    <t>1.16</t>
  </si>
  <si>
    <t>TELA DO MURO EXTERNO</t>
  </si>
  <si>
    <t xml:space="preserve">CERÂMICA - FACHADA </t>
  </si>
  <si>
    <t>DORMITÓRIO - TANQUE</t>
  </si>
  <si>
    <t>1.17</t>
  </si>
  <si>
    <t>DEPÓSITO</t>
  </si>
  <si>
    <t>QUANT.</t>
  </si>
  <si>
    <t>DESC.</t>
  </si>
  <si>
    <t>SECRETARIA-ATENDIMENTO</t>
  </si>
  <si>
    <t>SALA DE AULA 01</t>
  </si>
  <si>
    <t>REFEITORIO- BEBEDOURO</t>
  </si>
  <si>
    <t>REFEITÓRIO - BEBEDOURO</t>
  </si>
  <si>
    <t>PERIMETRO</t>
  </si>
  <si>
    <t>DECONTOS</t>
  </si>
  <si>
    <t>ÁREA EXTERNA- ENTRADA</t>
  </si>
  <si>
    <t>ALMOXARIFADO - COBOGÓ</t>
  </si>
  <si>
    <t>1.18</t>
  </si>
  <si>
    <t>CALÇADA EXTERNA</t>
  </si>
  <si>
    <t>1.19</t>
  </si>
  <si>
    <t>ALT</t>
  </si>
  <si>
    <t>AREIA - CALÇADA</t>
  </si>
  <si>
    <t>MEIO FIO - CALÇADA</t>
  </si>
  <si>
    <t>EM CIMA PORTA DEPÓSITO</t>
  </si>
  <si>
    <t>EM CIMA PORTA COZINHA</t>
  </si>
  <si>
    <t>CIMA/BAIXO ATENDIMENTO SECRETARIA</t>
  </si>
  <si>
    <t>COZINHA-EXTERNA</t>
  </si>
  <si>
    <t>LAVANDEIRA</t>
  </si>
  <si>
    <t>GRADES DAS PORTAS - PORTÕES</t>
  </si>
  <si>
    <t>GRADES JANELAS</t>
  </si>
  <si>
    <t>ÁREA 01</t>
  </si>
  <si>
    <t>ÁREA 02</t>
  </si>
  <si>
    <t>LADO + UNID.</t>
  </si>
  <si>
    <t>COLOQUEI 15 CM PÁRA CADA LADO</t>
  </si>
  <si>
    <t>ESSE NÃO COLOQUEI 15CM POIS ESTÁ DENTRO DO VÃO</t>
  </si>
  <si>
    <t>APENAS AS PORTAS DE MADEIRA</t>
  </si>
  <si>
    <t>PAREDE</t>
  </si>
  <si>
    <t>ENCONTRO DA PAREDE COM A LAJE</t>
  </si>
  <si>
    <t>TRINCAS SEM MEDIDAS NÃO COLOQUEI</t>
  </si>
  <si>
    <t>TOMADA DE EMERGÊNCIA</t>
  </si>
  <si>
    <t xml:space="preserve">LARGURA </t>
  </si>
  <si>
    <t>BERCÁRIO 1</t>
  </si>
  <si>
    <t>TETO</t>
  </si>
  <si>
    <t>COZINHA - PASSA PRATO</t>
  </si>
  <si>
    <t>ÁREA EXTERNA - CHEGADA</t>
  </si>
  <si>
    <t>AREIA - PARQUINHO</t>
  </si>
  <si>
    <t>PILARES PRÉ MOLDADOS DO MURO</t>
  </si>
  <si>
    <t xml:space="preserve">BÁSCULA </t>
  </si>
  <si>
    <t xml:space="preserve">ÁREA DE SERVIÇO - TANQUE </t>
  </si>
  <si>
    <t xml:space="preserve">ÁREA EXTERNA/TANQUE </t>
  </si>
  <si>
    <t>9.1</t>
  </si>
  <si>
    <t>SERVIÇOS COMPLEMENTARES</t>
  </si>
  <si>
    <t xml:space="preserve"> CALÇADA NOVA</t>
  </si>
  <si>
    <t>Malha quadrada de 20x20</t>
  </si>
  <si>
    <t>PARQUINHO - TERRAPLANAR</t>
  </si>
  <si>
    <t>BANHEIRO 3 -PIA E VASO</t>
  </si>
  <si>
    <t>BANHEIRO 1  -PIA E VASO</t>
  </si>
  <si>
    <t>PARTE EMBAIXO DO  LAVATÓRIO</t>
  </si>
  <si>
    <t>REFEITORIO- TRINCA</t>
  </si>
  <si>
    <t>QUANT</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</si>
  <si>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</si>
  <si>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</si>
  <si>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</si>
  <si>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</si>
  <si>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</si>
  <si>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</si>
  <si>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</si>
  <si>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</si>
  <si>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</si>
  <si>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</si>
  <si>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</si>
  <si>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</si>
  <si>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</si>
  <si>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</si>
  <si>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</si>
  <si>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</si>
  <si>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</si>
  <si>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</si>
  <si>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</si>
  <si>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</si>
  <si>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</si>
  <si>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</si>
  <si>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</si>
  <si>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</si>
  <si>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</si>
  <si>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</si>
  <si>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</si>
  <si>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</si>
  <si>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</si>
  <si>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</si>
  <si>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</si>
  <si>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</si>
  <si>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</si>
  <si>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</si>
  <si>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</si>
  <si>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</si>
  <si>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</si>
  <si>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</si>
  <si>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</si>
  <si>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</si>
  <si>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</si>
  <si>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</si>
  <si>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</si>
  <si>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</si>
  <si>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</si>
  <si>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(MADEIRA, PLÁSTICOS, ETC)</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</si>
  <si>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</si>
  <si>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</si>
  <si>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</si>
  <si>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</si>
  <si>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</si>
  <si>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</si>
  <si>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</si>
  <si>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</si>
  <si>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</si>
  <si>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</si>
  <si>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</si>
  <si>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</si>
  <si>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</si>
  <si>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</si>
  <si>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</si>
  <si>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</si>
  <si>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</si>
  <si>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</si>
  <si>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</si>
  <si>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</si>
  <si>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</si>
  <si>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</si>
  <si>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</si>
  <si>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</si>
  <si>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</si>
  <si>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</si>
  <si>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</si>
  <si>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</si>
  <si>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</si>
  <si>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</si>
  <si>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</si>
  <si>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</si>
  <si>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</si>
  <si>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</si>
  <si>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</si>
  <si>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</si>
  <si>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(CONTINUACAO)</t>
  </si>
  <si>
    <t>FIOS E CABOS (CONT)</t>
  </si>
  <si>
    <t>CHAVES</t>
  </si>
  <si>
    <t>CHAVES (CONTINUAÇÃO)</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</si>
  <si>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</si>
  <si>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</si>
  <si>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</si>
  <si>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</si>
  <si>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</si>
  <si>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</si>
  <si>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</si>
  <si>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</si>
  <si>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</si>
  <si>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</si>
  <si>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</si>
  <si>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</si>
  <si>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</si>
  <si>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</si>
  <si>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</si>
  <si>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</si>
  <si>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</si>
  <si>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</si>
  <si>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</si>
  <si>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</si>
  <si>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</si>
  <si>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</si>
  <si>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</si>
  <si>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REATOR EXT. P/LAMPADA VAPOR MERCURIO TECNOWATT 400W/220V</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</si>
  <si>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</si>
  <si>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</si>
  <si>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</si>
  <si>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</si>
  <si>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</si>
  <si>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</si>
  <si>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</si>
  <si>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</si>
  <si>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</si>
  <si>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</si>
  <si>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</si>
  <si>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</si>
  <si>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</si>
  <si>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</si>
  <si>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</si>
  <si>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</si>
  <si>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</si>
  <si>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</si>
  <si>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</si>
  <si>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</si>
  <si>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</si>
  <si>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</si>
  <si>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</si>
  <si>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</si>
  <si>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</si>
  <si>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</si>
  <si>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</si>
  <si>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</si>
  <si>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</si>
  <si>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</si>
  <si>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</si>
  <si>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</si>
  <si>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</si>
  <si>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</si>
  <si>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</si>
  <si>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</si>
  <si>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</si>
  <si>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</si>
  <si>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</si>
  <si>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</si>
  <si>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</si>
  <si>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</si>
  <si>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</si>
  <si>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</si>
  <si>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</si>
  <si>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</si>
  <si>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</si>
  <si>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</si>
  <si>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</si>
  <si>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</si>
  <si>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</si>
  <si>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</si>
  <si>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</si>
  <si>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</si>
  <si>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</si>
  <si>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</si>
  <si>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</si>
  <si>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</si>
  <si>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</si>
  <si>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</si>
  <si>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</si>
  <si>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</si>
  <si>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</si>
  <si>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</si>
  <si>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</si>
  <si>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</si>
  <si>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</si>
  <si>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 (SALARIO MENSAL)</t>
  </si>
  <si>
    <t>TECNICO SEGUNDO GRAU -A-(INCL.L SOCIAIS DE 49,11%)</t>
  </si>
  <si>
    <t>ENGENHEIRO SENIOR (INCL.L SOCIAIS DE 49,11%)</t>
  </si>
  <si>
    <t>PROGRAMADOR (INCL.L SOCIAIS DE 49,11%)</t>
  </si>
  <si>
    <t>DIGITADOR - 6 HORAS(INCL.L SOCIAIS DE 49,11%)</t>
  </si>
  <si>
    <t>MÃO DE OBRAS (SALARIO-MENSAL)</t>
  </si>
  <si>
    <t>ENGENHEIRO JUNIOR(INCL.L SOCIAIS DE 49,11%)</t>
  </si>
  <si>
    <t>TECNICO SEGUNDO GRAU -B - (INCL.L SOCIAIS DE 49,11%)</t>
  </si>
  <si>
    <t>TECNICO SEGUNDO GRAU-C- (INCL.L SOCIAIS DE 49,11%)</t>
  </si>
  <si>
    <t>GERENTE DE PROJETO (INCL.L SOCIAIS DE 49,11%)</t>
  </si>
  <si>
    <t>ANALISTA DE SISTEMAS (INCL.L SOCIAIS DE 49,11%)</t>
  </si>
  <si>
    <t>ANALISTA DESENVOLVIMENTO (INCL.L SOCIAIS DE 49,11%)</t>
  </si>
  <si>
    <t>GERENTE BD/SERVIDORES/REDES (INCL.L SOCIAIS DE 49,11%)</t>
  </si>
  <si>
    <t>DESIGNER GRÁFICO (INCL.L SOCIAIS DE 49,11%)</t>
  </si>
  <si>
    <t>ANALISTA SISTEMAS/SUPORTE(INCL.L SOCIAIS DE 49,11%)</t>
  </si>
  <si>
    <t>COORDENADOR TECNICO ESPECIALISTA(INCL.L SOCIAIS DE 49,11%)</t>
  </si>
  <si>
    <t>COTADOR(INCL.L SOCIAIS DE 49,11%)</t>
  </si>
  <si>
    <t>TECNICO NIVEL SUPERIOR(INCL.L SOCIAIS DE 49,11%)</t>
  </si>
  <si>
    <t>ENGENHEIRO PLENO (INCL.L SOCIAIS DE 49,11%)</t>
  </si>
  <si>
    <t>ALMOXARIFE (INCL.L SOCIAIS DE 49,11%)</t>
  </si>
  <si>
    <t>MESTRE OBRAS SENIOR (INCL.L SOCIAIS DE 49,11%)</t>
  </si>
  <si>
    <t>VIGIA (INCL.L SOCIAIS DE 49,11%)</t>
  </si>
  <si>
    <t>ENCARREGADO DE TURMA(INCL.L SOCIAIS DE 49,11%)</t>
  </si>
  <si>
    <t>TECNICO SEGUNDO GRAU -A-(INCL.L SOCIAIS DE 72,68%)</t>
  </si>
  <si>
    <t>ENGENHEIRO SENIOR (INCL.L SOCIAIS DE 72,68%)</t>
  </si>
  <si>
    <t>PROGRAMADOR (INCL.L SOCIAIS DE 72,68%)</t>
  </si>
  <si>
    <t>DIGITADOR - 6 HORAS(INCL.L SOCIAIS DE 72,68%)</t>
  </si>
  <si>
    <t>ENGENHEIRO JUNIOR(INCL.L SOCIAIS DE 72,68%)</t>
  </si>
  <si>
    <t>TECNICO SEGUNDO GRAU -B - (INCL.L SOCIAIS DE 72,68%)</t>
  </si>
  <si>
    <t>TECNICO SEGUNDO GRAU-C- (INCL.L SOCIAIS DE 72,68%)</t>
  </si>
  <si>
    <t>GERENTE DE PROJETO (INCL.L SOCIAIS DE 72,68%)</t>
  </si>
  <si>
    <t>ANALISTA DE SISTEMAS (INCL.L SOCIAIS DE 72,68%)</t>
  </si>
  <si>
    <t>ANALISTA DESENVOLVIMENTO (INCL.L SOCIAIS DE 72,68%)</t>
  </si>
  <si>
    <t>GERENTE BD/SERVIDORES/REDES (INCL.L SOCIAIS DE 72,68%)</t>
  </si>
  <si>
    <t>DESIGNER GRÁFICO (INCL.L SOCIAIS DE 72,68%)</t>
  </si>
  <si>
    <t>ANALISTA SISTEMAS/SUPORTE(INCL.L SOCIAIS DE 72,68%)</t>
  </si>
  <si>
    <t>COORDENADOR TECNICO ESPECIALISTA(INCL.L SOCIAIS DE 72,68%)</t>
  </si>
  <si>
    <t>COTADOR(INCL.L SOCIAIS DE 72,68%)</t>
  </si>
  <si>
    <t>TECNICO NIVEL SUPERIOR(INCL.L SOCIAIS DE 72,68%)</t>
  </si>
  <si>
    <t>ENGENHEIRO PLENO (INCL.L SOCIAIS DE 72,68%)</t>
  </si>
  <si>
    <t>ALMOXARIFE (INCL.L SOCIAIS DE 72,68%)</t>
  </si>
  <si>
    <t>MESTRE OBRAS SENIOR (INCL.L SOCIAIS DE 72,68%)</t>
  </si>
  <si>
    <t>VIGIA (INCL.L SOCIAIS DE 72,68%)</t>
  </si>
  <si>
    <t>AUX ALMOXARIFE (INCL.L SOCIAIS DE 72,68%)</t>
  </si>
  <si>
    <t>ENCARREGADO DE TURMA(INCL.L SOCIAIS DE 72,68%)</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</si>
  <si>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</si>
  <si>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</si>
  <si>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</si>
  <si>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</si>
  <si>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</si>
  <si>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</si>
  <si>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</si>
  <si>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</si>
  <si>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</si>
  <si>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</si>
  <si>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</si>
  <si>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</si>
  <si>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</si>
  <si>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</si>
  <si>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</si>
  <si>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</si>
  <si>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</si>
  <si>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</si>
  <si>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</si>
  <si>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</si>
  <si>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</si>
  <si>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</si>
  <si>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</si>
  <si>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</si>
  <si>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</si>
  <si>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</si>
  <si>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</si>
  <si>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Escada tipo marinheiro de tubo de ferro 1" e 3/4", com h=4.20m, para acesso a caixa dágua, inclusive pintura em esmalte sintético, conforme detalhe em projeto</t>
  </si>
  <si>
    <t>CONDULETE ALUMINIO SEM ROSCA, TIPO B DIAMETRO 3/4" C/ TAMPA C/ VEDACAO</t>
  </si>
  <si>
    <t>CONDULETE ALUMINIO SEM ROSCA TIPO LR DIAM 3/4" C/ TAMPA C/ VEDACAO</t>
  </si>
  <si>
    <t>CONDULETE ALUMINIO SEM ROSCA TIPO X DIAM 3/4" C/ TAMPA COM VEDACAO</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</si>
  <si>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</si>
  <si>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</si>
  <si>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</si>
  <si>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</si>
  <si>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</si>
  <si>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</si>
  <si>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</si>
  <si>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</si>
  <si>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DE ESCOAMENTO P/ PIA AMERICANA 3.1/2 CROMADA</t>
  </si>
  <si>
    <t>TORNEIRA DE PRESSAO CROMADA DE USO GERAL 1/2</t>
  </si>
  <si>
    <t>TORN.DE BOIA EM LATAO (BOIA PLAST) DN 25MM (1)</t>
  </si>
  <si>
    <t>TORN.DE BOIA EM LATAO (BOIA PLAST)DN 32MM (1 1/4)</t>
  </si>
  <si>
    <t>EPI S</t>
  </si>
  <si>
    <t>EPI  S DE SEGURANCA</t>
  </si>
  <si>
    <t>9.2</t>
  </si>
  <si>
    <t>trincas</t>
  </si>
  <si>
    <t>SALA DE AULA 02</t>
  </si>
  <si>
    <t>PORTA DO DEPÓSITO COM A COZINHA</t>
  </si>
  <si>
    <t>8.3</t>
  </si>
  <si>
    <t>8.4</t>
  </si>
  <si>
    <t>CRECHE-PLATIBANDA</t>
  </si>
  <si>
    <t>PERÍMETRO DA CRECHE</t>
  </si>
  <si>
    <t>9.3</t>
  </si>
  <si>
    <t>EDIFICAÇÃO</t>
  </si>
  <si>
    <t>ÁREA</t>
  </si>
  <si>
    <t>9.4</t>
  </si>
  <si>
    <t>TERRENO</t>
  </si>
  <si>
    <t>9.5</t>
  </si>
  <si>
    <t xml:space="preserve">VOLUME </t>
  </si>
  <si>
    <t>ESCAVAÇÃO DO PARQUINHO</t>
  </si>
  <si>
    <t>RETIRADA DE PORTAS E JANELAS</t>
  </si>
  <si>
    <t>DEMOLIÇÃO DE ALVENARIA</t>
  </si>
  <si>
    <t>RETIRADA DE APARELHOS SANITÁRIOS</t>
  </si>
  <si>
    <t>RETIRADA DE ESQUADRIAS METÁLICAS</t>
  </si>
  <si>
    <t>DEMOLIÇÃO DE AZULEJOS</t>
  </si>
  <si>
    <t>MARCO DE MADEIRA</t>
  </si>
  <si>
    <t>DEMOLIÇÃO DE PISO</t>
  </si>
  <si>
    <t>REMOÇÃO DE LUMINÁRIAS</t>
  </si>
  <si>
    <t>DEMOLIÇÃO DE PILARES DO MURO</t>
  </si>
  <si>
    <t>DEMOLIÇÃO DE ELEMENTOS VAZADOS</t>
  </si>
  <si>
    <t>REMOÇÃO DE PARALELEPÍPEDO</t>
  </si>
  <si>
    <t>DEMOLIÇÃO DE CONCRETO SIMPLES CALÇADA EXTERNA</t>
  </si>
  <si>
    <t>BARRACÃO</t>
  </si>
  <si>
    <t>DOIS LADOS INCOMPLETOS DA LAVANDERIA</t>
  </si>
  <si>
    <t>9.6</t>
  </si>
  <si>
    <t>6.7</t>
  </si>
  <si>
    <t xml:space="preserve">ÁREA EXTERNA </t>
  </si>
  <si>
    <t xml:space="preserve">AREIA -  CALÇADA INTERNA </t>
  </si>
  <si>
    <t xml:space="preserve"> CALÇADA INTERNA</t>
  </si>
  <si>
    <t>CALÇADA INTERNA</t>
  </si>
  <si>
    <t>3.14</t>
  </si>
  <si>
    <t>PORTÕES DO MURO EXISTENTES</t>
  </si>
  <si>
    <t>3.15</t>
  </si>
  <si>
    <t>FACHADA - PLATIBANDA</t>
  </si>
  <si>
    <t>8.5</t>
  </si>
  <si>
    <t>8.6</t>
  </si>
  <si>
    <t>8.7</t>
  </si>
  <si>
    <t>8.8</t>
  </si>
  <si>
    <t>8.9</t>
  </si>
  <si>
    <t>CRECHE-TELHADO</t>
  </si>
  <si>
    <t>DEPÓSITO / ALMOXARIFADO</t>
  </si>
  <si>
    <t>10 CM A MAIS QUE O PERÍMETRO</t>
  </si>
  <si>
    <t>LAJE DA ÁREA DE SERVIÇO</t>
  </si>
  <si>
    <t>PARTE MENOR</t>
  </si>
  <si>
    <t>PARTE MAIOR</t>
  </si>
  <si>
    <t>PORCENTAGEM</t>
  </si>
  <si>
    <t>60CM A MAIS QUE O PERÍMETRO PARA O BEIRAL</t>
  </si>
  <si>
    <t>CRECHE-TELHADO-CUMEEIRA</t>
  </si>
  <si>
    <t>CONSIDERAR 20 CM PARA CADA LADO E 20 CM DE ALRGURA DA CUMEEIRA</t>
  </si>
  <si>
    <t>CRECHE - PARTE MENOR</t>
  </si>
  <si>
    <t>CRECHE - PARTE MAIOR</t>
  </si>
  <si>
    <t xml:space="preserve">DUAS CUMEEIRAS </t>
  </si>
  <si>
    <t>UNIDADES</t>
  </si>
  <si>
    <t>SE PRECISAR</t>
  </si>
  <si>
    <t>5.2</t>
  </si>
  <si>
    <t>UND.</t>
  </si>
  <si>
    <t>6.8</t>
  </si>
  <si>
    <t>6.9</t>
  </si>
  <si>
    <t>Remoção de pontos elétricos (ventiladores)</t>
  </si>
  <si>
    <t>estipulado</t>
  </si>
  <si>
    <t>locais onde vai ventilador</t>
  </si>
  <si>
    <t>tanque</t>
  </si>
  <si>
    <t>chuveiro</t>
  </si>
  <si>
    <t>vaso</t>
  </si>
  <si>
    <t>LAVATÓRIO</t>
  </si>
  <si>
    <t>PIA</t>
  </si>
  <si>
    <t>ATENDIMENTO</t>
  </si>
  <si>
    <t>BANCADA - DML</t>
  </si>
  <si>
    <t>TELHAS</t>
  </si>
  <si>
    <t>DEMOLIÇÃO DE REVESTIMENTO ANTIGO DE REBOCO</t>
  </si>
  <si>
    <t>MADEIRA DA CRECHE-TELHADO</t>
  </si>
  <si>
    <t>Conserto de trincas nas paredes, incluindo rasgo, tela eletrosoldada e graute.</t>
  </si>
  <si>
    <t>platibanda</t>
  </si>
  <si>
    <t>TRINCAS GRANDES</t>
  </si>
  <si>
    <t>Revestimento Cerâmico Para Paredes Internas Com Placas Tipo Esmaltada Extra De Dimensões 32X57 Cm Aplicadas Em Ambientes De Área Maior Que 5 M² A Meia Altura Das Paredes. Af_06/2014</t>
  </si>
  <si>
    <t>Revestimento cerâmcio (32x57)cm, cor branca, com superfície lisa.</t>
  </si>
  <si>
    <t>kimacol</t>
  </si>
  <si>
    <t>Casa Regina</t>
  </si>
  <si>
    <t>Construbom</t>
  </si>
  <si>
    <t>(27) 3732-3121</t>
  </si>
  <si>
    <t>(27) 3732-3030</t>
  </si>
  <si>
    <t>(27) 3732-1096</t>
  </si>
  <si>
    <t>MURO</t>
  </si>
  <si>
    <t>reboco do muro</t>
  </si>
  <si>
    <t>pintura do muro</t>
  </si>
  <si>
    <t>FACHADA</t>
  </si>
  <si>
    <t xml:space="preserve">PAREDES </t>
  </si>
  <si>
    <t>PORTA FECHADA DO DEPÓSITO E COZINHA</t>
  </si>
  <si>
    <t>PAREDE QUE VAI TER O FECHAMENTO DA PORTA E DEMOLIÇÃO DA MEIA PAREDE</t>
  </si>
  <si>
    <t>BANCOS P ÁREA EXTERNAS</t>
  </si>
  <si>
    <t>Instalação de Tela fio 12, malha de 1" em portões existentes.</t>
  </si>
  <si>
    <t>9.7</t>
  </si>
  <si>
    <t xml:space="preserve">ALMOXARIFADO </t>
  </si>
  <si>
    <t>1.20</t>
  </si>
  <si>
    <t>1 EMERGÊNCIA 02 P FREEZER</t>
  </si>
  <si>
    <t>10.1</t>
  </si>
  <si>
    <t>10.2</t>
  </si>
  <si>
    <t>10.3</t>
  </si>
  <si>
    <t>ESCAVAÇÃO DOS PILARES NO MURO</t>
  </si>
  <si>
    <t>DEMOLIÇÃO MURO</t>
  </si>
  <si>
    <t>PARA ASSENTAR OS ALAMBRADOS</t>
  </si>
  <si>
    <t>ESTRUTURAS DE CONCRETO</t>
  </si>
  <si>
    <t>PILARES DO MURO</t>
  </si>
  <si>
    <t>VAI ATÉ A ESCAVAÇÃO</t>
  </si>
  <si>
    <t>BARRAS VERTICAIS DO MURO</t>
  </si>
  <si>
    <t>ESTRIBOS DO MURO</t>
  </si>
  <si>
    <t>Nº BARRAS</t>
  </si>
  <si>
    <t>Nº PILARES</t>
  </si>
  <si>
    <t>TRINCAS</t>
  </si>
  <si>
    <t>PAREDE INFILTRADA</t>
  </si>
  <si>
    <t>8.0 mm</t>
  </si>
  <si>
    <t>6.3 mm</t>
  </si>
  <si>
    <t>CAIXA P FECHAR FURO DO VENTILADOR</t>
  </si>
  <si>
    <t>FECHAR TOMADAS</t>
  </si>
  <si>
    <t>REFEITÓRIO - PAREDE</t>
  </si>
  <si>
    <t>BEBEDOURO</t>
  </si>
  <si>
    <t>REFEITORIO- PAREDE</t>
  </si>
  <si>
    <t xml:space="preserve">PAREDE </t>
  </si>
  <si>
    <t xml:space="preserve">REFEITÓRIO PAREDE </t>
  </si>
  <si>
    <t xml:space="preserve">REFEITÓRIO BEBEDOURO </t>
  </si>
  <si>
    <t>9.8</t>
  </si>
  <si>
    <t>PINTURA PLACA ESCOLA</t>
  </si>
  <si>
    <t>FACHADA 2</t>
  </si>
  <si>
    <t>R. das camélias, S/N - SANTA MÔNICA</t>
  </si>
  <si>
    <t>REFORMA - CMEI DONA CHICA</t>
  </si>
  <si>
    <t>PISO</t>
  </si>
  <si>
    <t>O BDI ADOTADO SEGUE RESOLUÇÃO TC Nº 329, DE 24 DE SETEMBRO DE 2019.</t>
  </si>
  <si>
    <t>BANHEIRO ACESSIVEL</t>
  </si>
  <si>
    <t>BANHEIRO 03</t>
  </si>
  <si>
    <t>BONECAS DAS PORTAS DE 70 CM</t>
  </si>
  <si>
    <t>BONECAS DO CORREDOR</t>
  </si>
  <si>
    <t>BANHEIRO 2 -PIA E VASO</t>
  </si>
  <si>
    <t>BANHEIRO ACESSIVEL - PIA E VASO</t>
  </si>
  <si>
    <t>SALA DOS PROFESSORES</t>
  </si>
  <si>
    <t>BANHEIRO PNE PROF</t>
  </si>
  <si>
    <t xml:space="preserve">BANHEIRO GERAL PNE </t>
  </si>
  <si>
    <t>EM CIMA PORTA  SALA DOS PROF.</t>
  </si>
  <si>
    <t>EM CIMA PORTA SECRETARIA</t>
  </si>
  <si>
    <t>EM CIMA PORTA BANHEURO PROF.</t>
  </si>
  <si>
    <t>EM CIMA PORTA BERÇARIO 01</t>
  </si>
  <si>
    <t>EM CIMA PORTA SALA DE AULA 01</t>
  </si>
  <si>
    <t>EM CIMA PORTA DORMITÓRIO</t>
  </si>
  <si>
    <t xml:space="preserve">SALA DOS PROFESSORES </t>
  </si>
  <si>
    <t>WC PROFESSORES F</t>
  </si>
  <si>
    <t>WC PROFESSORES M</t>
  </si>
  <si>
    <t>SALA PROFESSORES</t>
  </si>
  <si>
    <t>BERÇARIO 01</t>
  </si>
  <si>
    <t>BERÇARIO 02</t>
  </si>
  <si>
    <t>GUILHOTINA</t>
  </si>
  <si>
    <t>CORREDOR</t>
  </si>
  <si>
    <t>BERÇARIO 1</t>
  </si>
  <si>
    <t>BERÇARIO 2</t>
  </si>
  <si>
    <t xml:space="preserve">COZINHA - BANCADA </t>
  </si>
  <si>
    <t>BERCÁRIO 2</t>
  </si>
  <si>
    <t>5.9</t>
  </si>
  <si>
    <t>BANHEIROS</t>
  </si>
  <si>
    <t>3.16</t>
  </si>
  <si>
    <t>3.17</t>
  </si>
  <si>
    <t>RETIRADA DE MeIO FIO</t>
  </si>
  <si>
    <t>BANHEIRO</t>
  </si>
  <si>
    <t>DONA CHICA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</si>
</sst>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_-* #,##0.00000_-;\-* #,##0.00000_-;_-* &quot;-&quot;??_-;_-@_-"/>
    <numFmt numFmtId="170" formatCode="&quot;MÊS &quot;00"/>
    <numFmt numFmtId="171" formatCode="_-* #,##0.00_-;\-* #,##0.00_-;_-* \-??_-;_-@_-"/>
    <numFmt numFmtId="172" formatCode="_(* #,##0.00_);_(* \(#,##0.00\);_(* \-??_);_(@_)"/>
    <numFmt numFmtId="173" formatCode="_(&quot;R$ &quot;* #,##0.00_);_(&quot;R$ &quot;* \(#,##0.00\);_(&quot;R$ &quot;* \-??_);_(@_)"/>
    <numFmt numFmtId="174" formatCode="_(&quot;R$ &quot;* #,##0.00_);_(&quot;R$ &quot;* \(#,##0.00\);_(&quot;R$ &quot;* &quot;-&quot;??_);_(@_)"/>
    <numFmt numFmtId="175" formatCode="_(&quot;R$&quot;* #,##0.00_);_(&quot;R$&quot;* \(#,##0.00\);_(&quot;R$&quot;* \-??_);_(@_)"/>
    <numFmt numFmtId="176" formatCode="_-[$R$-416]\ * #,##0.00_-;\-[$R$-416]\ * #,##0.00_-;_-[$R$-416]\ * &quot;-&quot;??_-;_-@_-"/>
  </numFmts>
  <fonts count="107">
    <font>
      <sz val="11"/>
      <color theme="1"/>
      <name val="Liberation Sans"/>
      <family val="2"/>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2"/>
      <color rgb="FF000000"/>
      <name val="Arial1"/>
    </font>
    <font>
      <sz val="12"/>
      <color rgb="FF000000"/>
      <name val="Arial1"/>
    </font>
    <font>
      <b/>
      <sz val="10"/>
      <color rgb="FF000000"/>
      <name val="Arial1"/>
    </font>
    <font>
      <sz val="10"/>
      <color rgb="FF000000"/>
      <name val="Arial1"/>
    </font>
    <font>
      <sz val="8"/>
      <color rgb="FF000000"/>
      <name val="Arial1"/>
    </font>
    <font>
      <sz val="9"/>
      <color rgb="FF000000"/>
      <name val="Liberation Sans"/>
      <family val="2"/>
    </font>
    <font>
      <b/>
      <sz val="10"/>
      <color theme="1"/>
      <name val="Arial1"/>
    </font>
    <font>
      <sz val="10"/>
      <color theme="1"/>
      <name val="Arial1"/>
    </font>
    <font>
      <sz val="3"/>
      <color theme="1"/>
      <name val="Arial1"/>
    </font>
    <font>
      <b/>
      <sz val="3"/>
      <color theme="1"/>
      <name val="Arial1"/>
    </font>
    <font>
      <b/>
      <sz val="9"/>
      <color rgb="FF000000"/>
      <name val="Liberation Sans"/>
      <family val="2"/>
    </font>
    <font>
      <b/>
      <sz val="10"/>
      <color theme="1"/>
      <name val="Arial"/>
      <family val="2"/>
    </font>
    <font>
      <sz val="10"/>
      <color rgb="FF000000"/>
      <name val="Liberation Sans"/>
      <family val="2"/>
    </font>
    <font>
      <i/>
      <sz val="10"/>
      <color theme="1"/>
      <name val="Arial1"/>
    </font>
    <font>
      <u/>
      <sz val="10"/>
      <color theme="1"/>
      <name val="Arial"/>
      <family val="2"/>
    </font>
    <font>
      <b/>
      <i/>
      <sz val="14"/>
      <color theme="1"/>
      <name val="Arial1"/>
    </font>
    <font>
      <b/>
      <sz val="10"/>
      <color rgb="FFFF0000"/>
      <name val="Arial1"/>
    </font>
    <font>
      <sz val="10"/>
      <color rgb="FF000000"/>
      <name val="Calibri"/>
      <family val="2"/>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sz val="9"/>
      <color indexed="81"/>
      <name val="Segoe UI"/>
      <family val="2"/>
    </font>
    <font>
      <b/>
      <sz val="9"/>
      <color indexed="81"/>
      <name val="Segoe UI"/>
      <family val="2"/>
    </font>
  </fonts>
  <fills count="116">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theme="0"/>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9" tint="0.39997558519241921"/>
        <bgColor indexed="64"/>
      </patternFill>
    </fill>
    <fill>
      <patternFill patternType="solid">
        <fgColor rgb="FFCFCFCF"/>
        <bgColor indexed="64"/>
      </patternFill>
    </fill>
    <fill>
      <patternFill patternType="solid">
        <fgColor theme="4" tint="0.39997558519241921"/>
        <bgColor indexed="64"/>
      </patternFill>
    </fill>
  </fills>
  <borders count="64">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rgb="FF00000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thin">
        <color rgb="FF000000"/>
      </right>
      <top/>
      <bottom/>
      <diagonal/>
    </border>
    <border>
      <left/>
      <right style="thin">
        <color rgb="FF000000"/>
      </right>
      <top/>
      <bottom style="thin">
        <color rgb="FF000000"/>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259">
    <xf numFmtId="0" fontId="0" fillId="0" borderId="0"/>
    <xf numFmtId="44" fontId="8" fillId="0" borderId="0" applyFont="0" applyFill="0" applyBorder="0" applyAlignment="0" applyProtection="0"/>
    <xf numFmtId="0" fontId="10" fillId="0" borderId="0"/>
    <xf numFmtId="0" fontId="11" fillId="2" borderId="0"/>
    <xf numFmtId="0" fontId="11" fillId="3" borderId="0"/>
    <xf numFmtId="0" fontId="10" fillId="4" borderId="0"/>
    <xf numFmtId="0" fontId="12" fillId="5" borderId="0"/>
    <xf numFmtId="0" fontId="13" fillId="6" borderId="0"/>
    <xf numFmtId="166" fontId="9" fillId="0" borderId="0"/>
    <xf numFmtId="9" fontId="9" fillId="0" borderId="0"/>
    <xf numFmtId="0" fontId="14" fillId="0" borderId="0"/>
    <xf numFmtId="0" fontId="15" fillId="7" borderId="0"/>
    <xf numFmtId="0" fontId="16" fillId="0" borderId="0"/>
    <xf numFmtId="0" fontId="17" fillId="0" borderId="0"/>
    <xf numFmtId="0" fontId="18" fillId="0" borderId="0"/>
    <xf numFmtId="0" fontId="19" fillId="0" borderId="0"/>
    <xf numFmtId="0" fontId="20" fillId="8" borderId="0"/>
    <xf numFmtId="0" fontId="21" fillId="0" borderId="0"/>
    <xf numFmtId="0" fontId="22" fillId="8" borderId="1"/>
    <xf numFmtId="9" fontId="9" fillId="0" borderId="0"/>
    <xf numFmtId="0" fontId="9" fillId="9" borderId="0"/>
    <xf numFmtId="0" fontId="9" fillId="10" borderId="0"/>
    <xf numFmtId="0" fontId="23" fillId="0" borderId="0"/>
    <xf numFmtId="0" fontId="23" fillId="0" borderId="0"/>
    <xf numFmtId="0" fontId="9" fillId="0" borderId="0"/>
    <xf numFmtId="0" fontId="9" fillId="0" borderId="0"/>
    <xf numFmtId="0" fontId="12"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168" fontId="53" fillId="0" borderId="0" applyFont="0" applyFill="0" applyBorder="0" applyAlignment="0" applyProtection="0"/>
    <xf numFmtId="44" fontId="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58" fillId="0" borderId="0"/>
    <xf numFmtId="173" fontId="58" fillId="0" borderId="0" applyBorder="0" applyProtection="0"/>
    <xf numFmtId="9" fontId="58" fillId="0" borderId="0" applyBorder="0" applyProtection="0"/>
    <xf numFmtId="171" fontId="53" fillId="0" borderId="0" applyBorder="0" applyProtection="0"/>
    <xf numFmtId="0" fontId="4" fillId="0" borderId="0"/>
    <xf numFmtId="0" fontId="4" fillId="0" borderId="0"/>
    <xf numFmtId="0" fontId="59" fillId="27" borderId="0" applyNumberFormat="0" applyBorder="0" applyAlignment="0" applyProtection="0"/>
    <xf numFmtId="0" fontId="59" fillId="26" borderId="0" applyNumberFormat="0" applyBorder="0" applyAlignment="0" applyProtection="0"/>
    <xf numFmtId="0" fontId="59" fillId="27" borderId="0" applyNumberFormat="0" applyBorder="0" applyAlignment="0" applyProtection="0"/>
    <xf numFmtId="0" fontId="59" fillId="29"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1" borderId="0" applyNumberFormat="0" applyBorder="0" applyAlignment="0" applyProtection="0"/>
    <xf numFmtId="0" fontId="59" fillId="30" borderId="0" applyNumberFormat="0" applyBorder="0" applyAlignment="0" applyProtection="0"/>
    <xf numFmtId="0" fontId="59" fillId="31" borderId="0" applyNumberFormat="0" applyBorder="0" applyAlignment="0" applyProtection="0"/>
    <xf numFmtId="0" fontId="59" fillId="33"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5" borderId="0" applyNumberFormat="0" applyBorder="0" applyAlignment="0" applyProtection="0"/>
    <xf numFmtId="0" fontId="59" fillId="34" borderId="0" applyNumberFormat="0" applyBorder="0" applyAlignment="0" applyProtection="0"/>
    <xf numFmtId="0" fontId="59" fillId="35" borderId="0" applyNumberFormat="0" applyBorder="0" applyAlignment="0" applyProtection="0"/>
    <xf numFmtId="0" fontId="59" fillId="37"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39"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9" fillId="41" borderId="0" applyNumberFormat="0" applyBorder="0" applyAlignment="0" applyProtection="0"/>
    <xf numFmtId="0" fontId="59" fillId="40" borderId="0" applyNumberFormat="0" applyBorder="0" applyAlignment="0" applyProtection="0"/>
    <xf numFmtId="0" fontId="59" fillId="41" borderId="0" applyNumberFormat="0" applyBorder="0" applyAlignment="0" applyProtection="0"/>
    <xf numFmtId="0" fontId="59" fillId="43"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59" fillId="33"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9"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9" fillId="45" borderId="0" applyNumberFormat="0" applyBorder="0" applyAlignment="0" applyProtection="0"/>
    <xf numFmtId="0" fontId="59" fillId="44" borderId="0" applyNumberFormat="0" applyBorder="0" applyAlignment="0" applyProtection="0"/>
    <xf numFmtId="0" fontId="59" fillId="45" borderId="0" applyNumberFormat="0" applyBorder="0" applyAlignment="0" applyProtection="0"/>
    <xf numFmtId="0" fontId="63" fillId="47"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1" borderId="0" applyNumberFormat="0" applyBorder="0" applyAlignment="0" applyProtection="0"/>
    <xf numFmtId="0" fontId="63" fillId="40" borderId="0" applyNumberFormat="0" applyBorder="0" applyAlignment="0" applyProtection="0"/>
    <xf numFmtId="0" fontId="63" fillId="41" borderId="0" applyNumberFormat="0" applyBorder="0" applyAlignment="0" applyProtection="0"/>
    <xf numFmtId="0" fontId="63" fillId="43" borderId="0" applyNumberFormat="0" applyBorder="0" applyAlignment="0" applyProtection="0"/>
    <xf numFmtId="0" fontId="63" fillId="42" borderId="0" applyNumberFormat="0" applyBorder="0" applyAlignment="0" applyProtection="0"/>
    <xf numFmtId="0" fontId="63" fillId="43" borderId="0" applyNumberFormat="0" applyBorder="0" applyAlignment="0" applyProtection="0"/>
    <xf numFmtId="0" fontId="63" fillId="49"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51"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3"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4" fillId="31" borderId="0" applyNumberFormat="0" applyBorder="0" applyAlignment="0" applyProtection="0"/>
    <xf numFmtId="0" fontId="64" fillId="30" borderId="0" applyNumberFormat="0" applyBorder="0" applyAlignment="0" applyProtection="0"/>
    <xf numFmtId="0" fontId="64" fillId="31" borderId="0" applyNumberFormat="0" applyBorder="0" applyAlignment="0" applyProtection="0"/>
    <xf numFmtId="0" fontId="65" fillId="55" borderId="9" applyNumberFormat="0" applyAlignment="0" applyProtection="0"/>
    <xf numFmtId="0" fontId="65" fillId="54" borderId="9" applyNumberFormat="0" applyAlignment="0" applyProtection="0"/>
    <xf numFmtId="0" fontId="65" fillId="55" borderId="9" applyNumberFormat="0" applyAlignment="0" applyProtection="0"/>
    <xf numFmtId="0" fontId="66" fillId="57" borderId="10" applyNumberFormat="0" applyAlignment="0" applyProtection="0"/>
    <xf numFmtId="0" fontId="66" fillId="56" borderId="10" applyNumberFormat="0" applyAlignment="0" applyProtection="0"/>
    <xf numFmtId="0" fontId="66" fillId="57" borderId="10" applyNumberFormat="0" applyAlignment="0" applyProtection="0"/>
    <xf numFmtId="0" fontId="67" fillId="0" borderId="11" applyNumberFormat="0" applyFill="0" applyAlignment="0" applyProtection="0"/>
    <xf numFmtId="0" fontId="63" fillId="59" borderId="0" applyNumberFormat="0" applyBorder="0" applyAlignment="0" applyProtection="0"/>
    <xf numFmtId="0" fontId="63" fillId="58" borderId="0" applyNumberFormat="0" applyBorder="0" applyAlignment="0" applyProtection="0"/>
    <xf numFmtId="0" fontId="63" fillId="59" borderId="0" applyNumberFormat="0" applyBorder="0" applyAlignment="0" applyProtection="0"/>
    <xf numFmtId="0" fontId="63" fillId="61" borderId="0" applyNumberFormat="0" applyBorder="0" applyAlignment="0" applyProtection="0"/>
    <xf numFmtId="0" fontId="63" fillId="60" borderId="0" applyNumberFormat="0" applyBorder="0" applyAlignment="0" applyProtection="0"/>
    <xf numFmtId="0" fontId="63" fillId="61" borderId="0" applyNumberFormat="0" applyBorder="0" applyAlignment="0" applyProtection="0"/>
    <xf numFmtId="0" fontId="63" fillId="63" borderId="0" applyNumberFormat="0" applyBorder="0" applyAlignment="0" applyProtection="0"/>
    <xf numFmtId="0" fontId="63" fillId="62" borderId="0" applyNumberFormat="0" applyBorder="0" applyAlignment="0" applyProtection="0"/>
    <xf numFmtId="0" fontId="63" fillId="63" borderId="0" applyNumberFormat="0" applyBorder="0" applyAlignment="0" applyProtection="0"/>
    <xf numFmtId="0" fontId="63" fillId="49"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51"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65" borderId="0" applyNumberFormat="0" applyBorder="0" applyAlignment="0" applyProtection="0"/>
    <xf numFmtId="0" fontId="63" fillId="64" borderId="0" applyNumberFormat="0" applyBorder="0" applyAlignment="0" applyProtection="0"/>
    <xf numFmtId="0" fontId="63" fillId="65" borderId="0" applyNumberFormat="0" applyBorder="0" applyAlignment="0" applyProtection="0"/>
    <xf numFmtId="0" fontId="68" fillId="37" borderId="9" applyNumberFormat="0" applyAlignment="0" applyProtection="0"/>
    <xf numFmtId="0" fontId="68" fillId="36" borderId="9" applyNumberFormat="0" applyAlignment="0" applyProtection="0"/>
    <xf numFmtId="0" fontId="68" fillId="37" borderId="9" applyNumberFormat="0" applyAlignment="0" applyProtection="0"/>
    <xf numFmtId="0" fontId="59" fillId="0" borderId="0"/>
    <xf numFmtId="0" fontId="69" fillId="29"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44" fontId="59" fillId="0" borderId="0" applyFont="0" applyFill="0" applyBorder="0" applyAlignment="0" applyProtection="0"/>
    <xf numFmtId="175" fontId="53" fillId="0" borderId="0" applyFill="0" applyBorder="0" applyAlignment="0" applyProtection="0"/>
    <xf numFmtId="174" fontId="53" fillId="0" borderId="0" applyFont="0" applyFill="0" applyBorder="0" applyAlignment="0" applyProtection="0"/>
    <xf numFmtId="44" fontId="4" fillId="0" borderId="0" applyFont="0" applyFill="0" applyBorder="0" applyAlignment="0" applyProtection="0"/>
    <xf numFmtId="0" fontId="70" fillId="67" borderId="0" applyNumberFormat="0" applyBorder="0" applyAlignment="0" applyProtection="0"/>
    <xf numFmtId="0" fontId="70" fillId="66" borderId="0" applyNumberFormat="0" applyBorder="0" applyAlignment="0" applyProtection="0"/>
    <xf numFmtId="0" fontId="70" fillId="67" borderId="0" applyNumberFormat="0" applyBorder="0" applyAlignment="0" applyProtection="0"/>
    <xf numFmtId="0" fontId="53" fillId="0" borderId="0"/>
    <xf numFmtId="0" fontId="60" fillId="0" borderId="0" applyNumberFormat="0" applyFill="0" applyBorder="0" applyProtection="0">
      <alignment vertical="top" wrapText="1"/>
    </xf>
    <xf numFmtId="0" fontId="53" fillId="0" borderId="0"/>
    <xf numFmtId="0" fontId="53" fillId="0" borderId="0"/>
    <xf numFmtId="0" fontId="53" fillId="0" borderId="0"/>
    <xf numFmtId="0" fontId="78" fillId="0" borderId="0"/>
    <xf numFmtId="0" fontId="4" fillId="0" borderId="0"/>
    <xf numFmtId="0" fontId="53" fillId="0" borderId="0"/>
    <xf numFmtId="0" fontId="53" fillId="0" borderId="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9" fontId="59" fillId="0" borderId="0" applyFont="0" applyFill="0" applyBorder="0" applyAlignment="0" applyProtection="0"/>
    <xf numFmtId="9" fontId="53" fillId="0" borderId="0" applyFont="0" applyFill="0" applyBorder="0" applyAlignment="0" applyProtection="0"/>
    <xf numFmtId="9" fontId="53" fillId="0" borderId="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71" fillId="55" borderId="13" applyNumberFormat="0" applyAlignment="0" applyProtection="0"/>
    <xf numFmtId="0" fontId="71" fillId="54" borderId="13" applyNumberFormat="0" applyAlignment="0" applyProtection="0"/>
    <xf numFmtId="0" fontId="71" fillId="55" borderId="13" applyNumberFormat="0" applyAlignment="0" applyProtection="0"/>
    <xf numFmtId="43" fontId="53"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172" fontId="53" fillId="0" borderId="0" applyFill="0" applyBorder="0" applyAlignment="0" applyProtection="0"/>
    <xf numFmtId="0" fontId="61" fillId="0" borderId="0" applyNumberFormat="0" applyFill="0" applyBorder="0" applyAlignment="0" applyProtection="0"/>
    <xf numFmtId="0" fontId="72" fillId="0" borderId="0" applyNumberFormat="0" applyFill="0" applyBorder="0" applyAlignment="0" applyProtection="0"/>
    <xf numFmtId="0" fontId="74" fillId="0" borderId="14" applyNumberFormat="0" applyFill="0" applyAlignment="0" applyProtection="0"/>
    <xf numFmtId="0" fontId="74" fillId="0" borderId="14" applyNumberFormat="0" applyFill="0" applyAlignment="0" applyProtection="0"/>
    <xf numFmtId="0" fontId="73" fillId="0" borderId="0" applyNumberFormat="0" applyFill="0" applyBorder="0" applyAlignment="0" applyProtection="0"/>
    <xf numFmtId="0" fontId="74" fillId="0" borderId="14" applyNumberFormat="0" applyFill="0" applyAlignment="0" applyProtection="0"/>
    <xf numFmtId="0" fontId="73" fillId="0" borderId="0" applyNumberFormat="0" applyFill="0" applyBorder="0" applyAlignment="0" applyProtection="0"/>
    <xf numFmtId="0" fontId="75" fillId="0" borderId="15" applyNumberFormat="0" applyFill="0" applyAlignment="0" applyProtection="0"/>
    <xf numFmtId="0" fontId="76" fillId="0" borderId="16" applyNumberFormat="0" applyFill="0" applyAlignment="0" applyProtection="0"/>
    <xf numFmtId="0" fontId="76" fillId="0" borderId="0" applyNumberFormat="0" applyFill="0" applyBorder="0" applyAlignment="0" applyProtection="0"/>
    <xf numFmtId="0" fontId="73" fillId="0" borderId="0" applyNumberFormat="0" applyFill="0" applyBorder="0" applyAlignment="0" applyProtection="0"/>
    <xf numFmtId="0" fontId="77" fillId="0" borderId="17" applyNumberFormat="0" applyFill="0" applyAlignment="0" applyProtection="0"/>
    <xf numFmtId="43" fontId="59" fillId="0" borderId="0" applyFont="0" applyFill="0" applyBorder="0" applyAlignment="0" applyProtection="0"/>
    <xf numFmtId="43" fontId="59"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43" fontId="62" fillId="0" borderId="0" applyFont="0" applyFill="0" applyBorder="0" applyAlignment="0" applyProtection="0"/>
    <xf numFmtId="43" fontId="53" fillId="0" borderId="0" applyFont="0" applyFill="0" applyBorder="0" applyAlignment="0" applyProtection="0"/>
    <xf numFmtId="43" fontId="5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73" fontId="58" fillId="0" borderId="0" applyBorder="0" applyProtection="0"/>
    <xf numFmtId="0" fontId="58" fillId="0" borderId="0"/>
    <xf numFmtId="0" fontId="58" fillId="0" borderId="0"/>
    <xf numFmtId="0" fontId="58" fillId="0" borderId="0"/>
    <xf numFmtId="0" fontId="88" fillId="0" borderId="0" applyNumberFormat="0" applyFill="0" applyBorder="0" applyAlignment="0" applyProtection="0"/>
    <xf numFmtId="0" fontId="89" fillId="0" borderId="31" applyNumberFormat="0" applyFill="0" applyAlignment="0" applyProtection="0"/>
    <xf numFmtId="0" fontId="90" fillId="0" borderId="32" applyNumberFormat="0" applyFill="0" applyAlignment="0" applyProtection="0"/>
    <xf numFmtId="0" fontId="91" fillId="0" borderId="33" applyNumberFormat="0" applyFill="0" applyAlignment="0" applyProtection="0"/>
    <xf numFmtId="0" fontId="91" fillId="0" borderId="0" applyNumberFormat="0" applyFill="0" applyBorder="0" applyAlignment="0" applyProtection="0"/>
    <xf numFmtId="0" fontId="92" fillId="81" borderId="0" applyNumberFormat="0" applyBorder="0" applyAlignment="0" applyProtection="0"/>
    <xf numFmtId="0" fontId="93" fillId="82" borderId="0" applyNumberFormat="0" applyBorder="0" applyAlignment="0" applyProtection="0"/>
    <xf numFmtId="0" fontId="94" fillId="84" borderId="34" applyNumberFormat="0" applyAlignment="0" applyProtection="0"/>
    <xf numFmtId="0" fontId="95" fillId="85" borderId="35" applyNumberFormat="0" applyAlignment="0" applyProtection="0"/>
    <xf numFmtId="0" fontId="96" fillId="85" borderId="34" applyNumberFormat="0" applyAlignment="0" applyProtection="0"/>
    <xf numFmtId="0" fontId="97" fillId="0" borderId="36" applyNumberFormat="0" applyFill="0" applyAlignment="0" applyProtection="0"/>
    <xf numFmtId="0" fontId="98" fillId="86" borderId="37" applyNumberFormat="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1" fillId="0" borderId="39" applyNumberFormat="0" applyFill="0" applyAlignment="0" applyProtection="0"/>
    <xf numFmtId="0" fontId="102"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02" fillId="92"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102" fillId="96" borderId="0" applyNumberFormat="0" applyBorder="0" applyAlignment="0" applyProtection="0"/>
    <xf numFmtId="0" fontId="1" fillId="97" borderId="0" applyNumberFormat="0" applyBorder="0" applyAlignment="0" applyProtection="0"/>
    <xf numFmtId="0" fontId="1" fillId="98" borderId="0" applyNumberFormat="0" applyBorder="0" applyAlignment="0" applyProtection="0"/>
    <xf numFmtId="0" fontId="102" fillId="100" borderId="0" applyNumberFormat="0" applyBorder="0" applyAlignment="0" applyProtection="0"/>
    <xf numFmtId="0" fontId="1" fillId="101" borderId="0" applyNumberFormat="0" applyBorder="0" applyAlignment="0" applyProtection="0"/>
    <xf numFmtId="0" fontId="1" fillId="102" borderId="0" applyNumberFormat="0" applyBorder="0" applyAlignment="0" applyProtection="0"/>
    <xf numFmtId="0" fontId="102" fillId="104" borderId="0" applyNumberFormat="0" applyBorder="0" applyAlignment="0" applyProtection="0"/>
    <xf numFmtId="0" fontId="1" fillId="105" borderId="0" applyNumberFormat="0" applyBorder="0" applyAlignment="0" applyProtection="0"/>
    <xf numFmtId="0" fontId="1" fillId="106" borderId="0" applyNumberFormat="0" applyBorder="0" applyAlignment="0" applyProtection="0"/>
    <xf numFmtId="0" fontId="102" fillId="108" borderId="0" applyNumberFormat="0" applyBorder="0" applyAlignment="0" applyProtection="0"/>
    <xf numFmtId="0" fontId="1" fillId="109" borderId="0" applyNumberFormat="0" applyBorder="0" applyAlignment="0" applyProtection="0"/>
    <xf numFmtId="0" fontId="1" fillId="110" borderId="0" applyNumberFormat="0" applyBorder="0" applyAlignment="0" applyProtection="0"/>
    <xf numFmtId="0" fontId="1" fillId="0" borderId="0"/>
    <xf numFmtId="0" fontId="104" fillId="83" borderId="0" applyNumberFormat="0" applyBorder="0" applyAlignment="0" applyProtection="0"/>
    <xf numFmtId="0" fontId="1" fillId="87" borderId="38" applyNumberFormat="0" applyFont="0" applyAlignment="0" applyProtection="0"/>
    <xf numFmtId="0" fontId="102" fillId="91" borderId="0" applyNumberFormat="0" applyBorder="0" applyAlignment="0" applyProtection="0"/>
    <xf numFmtId="0" fontId="102" fillId="95" borderId="0" applyNumberFormat="0" applyBorder="0" applyAlignment="0" applyProtection="0"/>
    <xf numFmtId="0" fontId="102" fillId="99" borderId="0" applyNumberFormat="0" applyBorder="0" applyAlignment="0" applyProtection="0"/>
    <xf numFmtId="0" fontId="102" fillId="103" borderId="0" applyNumberFormat="0" applyBorder="0" applyAlignment="0" applyProtection="0"/>
    <xf numFmtId="0" fontId="102" fillId="107" borderId="0" applyNumberFormat="0" applyBorder="0" applyAlignment="0" applyProtection="0"/>
    <xf numFmtId="0" fontId="102" fillId="111" borderId="0" applyNumberFormat="0" applyBorder="0" applyAlignment="0" applyProtection="0"/>
  </cellStyleXfs>
  <cellXfs count="477">
    <xf numFmtId="0" fontId="0" fillId="0" borderId="0" xfId="0"/>
    <xf numFmtId="0" fontId="30" fillId="0" borderId="0" xfId="17" applyFont="1"/>
    <xf numFmtId="0" fontId="31" fillId="0" borderId="0" xfId="17" applyFont="1"/>
    <xf numFmtId="0" fontId="30" fillId="0" borderId="0" xfId="17" applyFont="1" applyAlignment="1">
      <alignment horizontal="right"/>
    </xf>
    <xf numFmtId="0" fontId="30" fillId="12" borderId="2" xfId="17" applyFont="1" applyFill="1" applyBorder="1" applyAlignment="1">
      <alignment horizontal="center" vertical="center" wrapText="1"/>
    </xf>
    <xf numFmtId="0" fontId="31" fillId="0" borderId="0" xfId="17" applyFont="1" applyAlignment="1">
      <alignment horizontal="center"/>
    </xf>
    <xf numFmtId="0" fontId="31" fillId="0" borderId="2" xfId="17" applyFont="1" applyBorder="1"/>
    <xf numFmtId="166" fontId="31" fillId="0" borderId="2" xfId="8" applyFont="1" applyBorder="1"/>
    <xf numFmtId="0" fontId="31" fillId="0" borderId="2" xfId="17" applyFont="1" applyBorder="1" applyAlignment="1">
      <alignment wrapText="1"/>
    </xf>
    <xf numFmtId="10" fontId="31" fillId="0" borderId="0" xfId="17" applyNumberFormat="1" applyFont="1"/>
    <xf numFmtId="0" fontId="31" fillId="0" borderId="0" xfId="17" applyFont="1" applyAlignment="1">
      <alignment horizontal="right"/>
    </xf>
    <xf numFmtId="0" fontId="31" fillId="0" borderId="2" xfId="17" applyFont="1" applyBorder="1" applyAlignment="1">
      <alignment horizontal="right"/>
    </xf>
    <xf numFmtId="0" fontId="47" fillId="0" borderId="0" xfId="0" applyFont="1"/>
    <xf numFmtId="49" fontId="47" fillId="0" borderId="0" xfId="0" applyNumberFormat="1" applyFont="1"/>
    <xf numFmtId="43" fontId="47" fillId="0" borderId="0" xfId="27" applyFont="1" applyFill="1"/>
    <xf numFmtId="166" fontId="31" fillId="0" borderId="2" xfId="8" applyFont="1" applyBorder="1" applyAlignment="1">
      <alignment horizontal="center"/>
    </xf>
    <xf numFmtId="0" fontId="48" fillId="13" borderId="0" xfId="0" applyFont="1" applyFill="1" applyAlignment="1" applyProtection="1">
      <alignment vertical="center"/>
      <protection hidden="1"/>
    </xf>
    <xf numFmtId="0" fontId="7" fillId="0" borderId="0" xfId="0" applyFont="1" applyAlignment="1" applyProtection="1">
      <alignment vertical="center"/>
      <protection hidden="1"/>
    </xf>
    <xf numFmtId="44" fontId="48" fillId="13" borderId="0" xfId="1" applyFont="1" applyFill="1" applyAlignment="1" applyProtection="1">
      <alignment vertical="center"/>
      <protection hidden="1"/>
    </xf>
    <xf numFmtId="4" fontId="48" fillId="13" borderId="0" xfId="0" applyNumberFormat="1" applyFont="1" applyFill="1" applyAlignment="1" applyProtection="1">
      <alignment horizontal="center" vertical="center"/>
      <protection hidden="1"/>
    </xf>
    <xf numFmtId="44" fontId="48" fillId="13" borderId="0" xfId="1" applyFont="1" applyFill="1" applyAlignment="1" applyProtection="1">
      <alignment horizontal="center" vertical="center"/>
      <protection hidden="1"/>
    </xf>
    <xf numFmtId="10" fontId="48" fillId="13" borderId="0" xfId="30" applyNumberFormat="1" applyFont="1" applyFill="1" applyAlignment="1" applyProtection="1">
      <alignment horizontal="center" vertical="center"/>
      <protection hidden="1"/>
    </xf>
    <xf numFmtId="0" fontId="6" fillId="0" borderId="0" xfId="0" applyFont="1" applyAlignment="1" applyProtection="1">
      <alignment vertical="center"/>
      <protection hidden="1"/>
    </xf>
    <xf numFmtId="0" fontId="48" fillId="0" borderId="0" xfId="0" applyFont="1" applyAlignment="1" applyProtection="1">
      <alignment vertical="center"/>
      <protection hidden="1"/>
    </xf>
    <xf numFmtId="0" fontId="55" fillId="0" borderId="0" xfId="0" applyFont="1" applyProtection="1">
      <protection hidden="1"/>
    </xf>
    <xf numFmtId="0" fontId="56" fillId="0" borderId="0" xfId="0" applyFont="1" applyAlignment="1" applyProtection="1">
      <alignment horizontal="center" vertical="center"/>
      <protection hidden="1"/>
    </xf>
    <xf numFmtId="0" fontId="55" fillId="0" borderId="0" xfId="0" applyFont="1" applyAlignment="1" applyProtection="1">
      <alignment vertical="center"/>
      <protection hidden="1"/>
    </xf>
    <xf numFmtId="0" fontId="6" fillId="0" borderId="0" xfId="0" applyFont="1" applyProtection="1">
      <protection hidden="1"/>
    </xf>
    <xf numFmtId="0" fontId="0" fillId="0" borderId="0" xfId="0" applyProtection="1">
      <protection hidden="1"/>
    </xf>
    <xf numFmtId="0" fontId="0" fillId="0" borderId="0" xfId="0" applyAlignment="1" applyProtection="1">
      <alignment horizontal="center" vertical="center"/>
      <protection hidden="1"/>
    </xf>
    <xf numFmtId="0" fontId="42" fillId="0" borderId="0" xfId="0" applyFont="1" applyAlignment="1" applyProtection="1">
      <alignment vertical="center"/>
      <protection hidden="1"/>
    </xf>
    <xf numFmtId="0" fontId="42" fillId="0" borderId="0" xfId="0" applyFont="1" applyAlignment="1" applyProtection="1">
      <alignment horizontal="center" vertical="center"/>
      <protection hidden="1"/>
    </xf>
    <xf numFmtId="169" fontId="42" fillId="0" borderId="0" xfId="27" applyNumberFormat="1" applyFont="1" applyBorder="1" applyAlignment="1" applyProtection="1">
      <alignment vertical="center"/>
      <protection hidden="1"/>
    </xf>
    <xf numFmtId="4" fontId="42" fillId="0" borderId="0" xfId="0" applyNumberFormat="1" applyFont="1" applyAlignment="1" applyProtection="1">
      <alignment vertical="center"/>
      <protection hidden="1"/>
    </xf>
    <xf numFmtId="0" fontId="45" fillId="0" borderId="0" xfId="0" applyFont="1" applyAlignment="1" applyProtection="1">
      <alignment vertical="center"/>
      <protection hidden="1"/>
    </xf>
    <xf numFmtId="0" fontId="45" fillId="0" borderId="6" xfId="0" applyFont="1" applyBorder="1" applyAlignment="1" applyProtection="1">
      <alignment horizontal="center" vertical="center"/>
      <protection hidden="1"/>
    </xf>
    <xf numFmtId="0" fontId="45" fillId="0" borderId="6" xfId="0" applyFont="1" applyBorder="1" applyAlignment="1" applyProtection="1">
      <alignment horizontal="left" vertical="center"/>
      <protection hidden="1"/>
    </xf>
    <xf numFmtId="0" fontId="45" fillId="0" borderId="6" xfId="0" applyFont="1" applyBorder="1" applyAlignment="1" applyProtection="1">
      <alignment vertical="center"/>
      <protection hidden="1"/>
    </xf>
    <xf numFmtId="0" fontId="24" fillId="0" borderId="0" xfId="0" applyFont="1" applyProtection="1">
      <protection hidden="1"/>
    </xf>
    <xf numFmtId="0" fontId="25" fillId="0" borderId="0" xfId="0" applyFont="1" applyProtection="1">
      <protection hidden="1"/>
    </xf>
    <xf numFmtId="0" fontId="25" fillId="0" borderId="0" xfId="0" applyFont="1" applyAlignment="1" applyProtection="1">
      <alignment horizontal="left"/>
      <protection hidden="1"/>
    </xf>
    <xf numFmtId="0" fontId="26" fillId="0" borderId="0" xfId="0" applyFont="1" applyAlignment="1" applyProtection="1">
      <alignment horizontal="center"/>
      <protection hidden="1"/>
    </xf>
    <xf numFmtId="0" fontId="27" fillId="0" borderId="0" xfId="0" applyFont="1" applyProtection="1">
      <protection hidden="1"/>
    </xf>
    <xf numFmtId="0" fontId="27" fillId="0" borderId="0" xfId="0" applyFont="1" applyAlignment="1" applyProtection="1">
      <alignment horizontal="left"/>
      <protection hidden="1"/>
    </xf>
    <xf numFmtId="0" fontId="28" fillId="0" borderId="0" xfId="0" applyFont="1" applyAlignment="1" applyProtection="1">
      <alignment horizontal="right" vertical="center"/>
      <protection hidden="1"/>
    </xf>
    <xf numFmtId="0" fontId="26" fillId="0" borderId="0" xfId="0" applyFont="1" applyProtection="1">
      <protection hidden="1"/>
    </xf>
    <xf numFmtId="0" fontId="27" fillId="0" borderId="0" xfId="0" applyFont="1" applyAlignment="1" applyProtection="1">
      <alignment horizontal="right" vertical="center"/>
      <protection hidden="1"/>
    </xf>
    <xf numFmtId="10" fontId="26" fillId="0" borderId="0" xfId="0" applyNumberFormat="1" applyFont="1" applyAlignment="1" applyProtection="1">
      <alignment horizontal="left" vertical="center"/>
      <protection hidden="1"/>
    </xf>
    <xf numFmtId="0" fontId="26" fillId="0" borderId="0" xfId="0" applyFont="1" applyAlignment="1" applyProtection="1">
      <alignment horizontal="center" wrapText="1"/>
      <protection hidden="1"/>
    </xf>
    <xf numFmtId="0" fontId="26" fillId="0" borderId="0" xfId="0" applyFont="1" applyAlignment="1" applyProtection="1">
      <alignment wrapText="1"/>
      <protection hidden="1"/>
    </xf>
    <xf numFmtId="0" fontId="31" fillId="0" borderId="0" xfId="17" applyFont="1" applyProtection="1">
      <protection hidden="1"/>
    </xf>
    <xf numFmtId="0" fontId="32" fillId="0" borderId="0" xfId="17" applyFont="1" applyProtection="1">
      <protection hidden="1"/>
    </xf>
    <xf numFmtId="0" fontId="33" fillId="0" borderId="0" xfId="17" applyFont="1" applyProtection="1">
      <protection hidden="1"/>
    </xf>
    <xf numFmtId="0" fontId="30" fillId="0" borderId="0" xfId="17" applyFont="1" applyAlignment="1" applyProtection="1">
      <alignment horizontal="center"/>
      <protection hidden="1"/>
    </xf>
    <xf numFmtId="0" fontId="30" fillId="0" borderId="0" xfId="17" applyFont="1" applyProtection="1">
      <protection hidden="1"/>
    </xf>
    <xf numFmtId="0" fontId="31" fillId="8" borderId="0" xfId="17" applyFont="1" applyFill="1" applyProtection="1">
      <protection hidden="1"/>
    </xf>
    <xf numFmtId="0" fontId="33" fillId="0" borderId="0" xfId="17" applyFont="1" applyAlignment="1" applyProtection="1">
      <alignment horizontal="center"/>
      <protection hidden="1"/>
    </xf>
    <xf numFmtId="0" fontId="31" fillId="0" borderId="0" xfId="17" applyFont="1" applyAlignment="1" applyProtection="1">
      <alignment horizontal="center"/>
      <protection hidden="1"/>
    </xf>
    <xf numFmtId="0" fontId="31" fillId="0" borderId="0" xfId="17" applyFont="1" applyAlignment="1" applyProtection="1">
      <alignment horizontal="right"/>
      <protection hidden="1"/>
    </xf>
    <xf numFmtId="0" fontId="31" fillId="0" borderId="2" xfId="17" applyFont="1" applyBorder="1" applyAlignment="1" applyProtection="1">
      <alignment horizontal="justify" vertical="top" wrapText="1"/>
      <protection hidden="1"/>
    </xf>
    <xf numFmtId="2" fontId="31" fillId="8" borderId="3" xfId="17" applyNumberFormat="1" applyFont="1" applyFill="1" applyBorder="1" applyAlignment="1" applyProtection="1">
      <alignment horizontal="center" vertical="top" wrapText="1"/>
      <protection hidden="1"/>
    </xf>
    <xf numFmtId="0" fontId="31" fillId="0" borderId="4" xfId="17" applyFont="1" applyBorder="1" applyAlignment="1" applyProtection="1">
      <alignment horizontal="center" vertical="top" wrapText="1"/>
      <protection hidden="1"/>
    </xf>
    <xf numFmtId="0" fontId="27" fillId="0" borderId="0" xfId="17" applyFont="1" applyAlignment="1" applyProtection="1">
      <alignment horizontal="center" wrapText="1"/>
      <protection hidden="1"/>
    </xf>
    <xf numFmtId="0" fontId="37" fillId="0" borderId="5" xfId="17" applyFont="1" applyBorder="1" applyAlignment="1" applyProtection="1">
      <alignment horizontal="justify" vertical="top" wrapText="1"/>
      <protection hidden="1"/>
    </xf>
    <xf numFmtId="2" fontId="31" fillId="0" borderId="5" xfId="17" applyNumberFormat="1" applyFont="1" applyBorder="1" applyAlignment="1" applyProtection="1">
      <alignment horizontal="center" vertical="top" wrapText="1"/>
      <protection hidden="1"/>
    </xf>
    <xf numFmtId="0" fontId="31" fillId="0" borderId="5" xfId="17" applyFont="1" applyBorder="1" applyAlignment="1" applyProtection="1">
      <alignment horizontal="center" vertical="top" wrapText="1"/>
      <protection hidden="1"/>
    </xf>
    <xf numFmtId="0" fontId="30" fillId="0" borderId="2" xfId="17" applyFont="1" applyBorder="1" applyAlignment="1" applyProtection="1">
      <alignment horizontal="justify"/>
      <protection hidden="1"/>
    </xf>
    <xf numFmtId="2" fontId="30" fillId="0" borderId="3" xfId="17" applyNumberFormat="1" applyFont="1" applyBorder="1" applyAlignment="1" applyProtection="1">
      <alignment horizontal="center"/>
      <protection hidden="1"/>
    </xf>
    <xf numFmtId="0" fontId="30" fillId="0" borderId="4" xfId="17" applyFont="1" applyBorder="1" applyAlignment="1" applyProtection="1">
      <alignment horizontal="center" vertical="top" wrapText="1"/>
      <protection hidden="1"/>
    </xf>
    <xf numFmtId="0" fontId="37" fillId="0" borderId="2" xfId="17" applyFont="1" applyBorder="1" applyAlignment="1" applyProtection="1">
      <alignment horizontal="left" vertical="top" wrapText="1" indent="2"/>
      <protection hidden="1"/>
    </xf>
    <xf numFmtId="0" fontId="32" fillId="0" borderId="0" xfId="17" applyFont="1" applyAlignment="1" applyProtection="1">
      <alignment horizontal="center"/>
      <protection hidden="1"/>
    </xf>
    <xf numFmtId="2" fontId="31" fillId="0" borderId="3" xfId="17" applyNumberFormat="1" applyFont="1" applyBorder="1" applyAlignment="1" applyProtection="1">
      <alignment horizontal="center" vertical="top" wrapText="1"/>
      <protection hidden="1"/>
    </xf>
    <xf numFmtId="2" fontId="31" fillId="0" borderId="4" xfId="17" applyNumberFormat="1" applyFont="1" applyBorder="1" applyAlignment="1" applyProtection="1">
      <alignment horizontal="center" vertical="top" wrapText="1"/>
      <protection hidden="1"/>
    </xf>
    <xf numFmtId="10" fontId="40" fillId="0" borderId="0" xfId="19" applyNumberFormat="1" applyFont="1" applyAlignment="1" applyProtection="1">
      <alignment horizontal="left" vertical="center" wrapText="1"/>
      <protection hidden="1"/>
    </xf>
    <xf numFmtId="10" fontId="41" fillId="0" borderId="0" xfId="19" applyNumberFormat="1" applyFont="1" applyProtection="1">
      <protection hidden="1"/>
    </xf>
    <xf numFmtId="165" fontId="41" fillId="0" borderId="0" xfId="19" applyNumberFormat="1" applyFont="1" applyAlignment="1" applyProtection="1">
      <alignment horizontal="center"/>
      <protection hidden="1"/>
    </xf>
    <xf numFmtId="0" fontId="42" fillId="0" borderId="0" xfId="17" applyFont="1" applyAlignment="1" applyProtection="1">
      <alignment horizontal="left"/>
      <protection hidden="1"/>
    </xf>
    <xf numFmtId="0" fontId="30" fillId="0" borderId="0" xfId="0" applyFont="1" applyAlignment="1" applyProtection="1">
      <alignment vertical="center"/>
      <protection hidden="1"/>
    </xf>
    <xf numFmtId="0" fontId="43" fillId="0" borderId="0" xfId="0" applyFont="1" applyAlignment="1" applyProtection="1">
      <alignment vertical="center"/>
      <protection hidden="1"/>
    </xf>
    <xf numFmtId="0" fontId="43" fillId="0" borderId="0" xfId="0" applyFont="1" applyProtection="1">
      <protection hidden="1"/>
    </xf>
    <xf numFmtId="43" fontId="45" fillId="0" borderId="6" xfId="27" applyFont="1" applyBorder="1" applyAlignment="1" applyProtection="1">
      <alignment horizontal="center" vertical="center"/>
      <protection hidden="1"/>
    </xf>
    <xf numFmtId="0" fontId="21" fillId="0" borderId="0" xfId="0" applyFont="1" applyAlignment="1" applyProtection="1">
      <alignment vertical="center"/>
      <protection hidden="1"/>
    </xf>
    <xf numFmtId="0" fontId="21" fillId="13" borderId="0" xfId="0" applyFont="1" applyFill="1" applyAlignment="1" applyProtection="1">
      <alignment vertical="center"/>
      <protection hidden="1"/>
    </xf>
    <xf numFmtId="44" fontId="21" fillId="13" borderId="0" xfId="1" applyFont="1" applyFill="1" applyAlignment="1" applyProtection="1">
      <alignment horizontal="center" vertical="center"/>
      <protection hidden="1"/>
    </xf>
    <xf numFmtId="10" fontId="21" fillId="13" borderId="0" xfId="30" applyNumberFormat="1" applyFont="1" applyFill="1" applyAlignment="1" applyProtection="1">
      <alignment horizontal="center" vertical="center"/>
      <protection hidden="1"/>
    </xf>
    <xf numFmtId="0" fontId="55" fillId="13" borderId="0" xfId="0" applyFont="1" applyFill="1" applyAlignment="1" applyProtection="1">
      <alignment vertical="center"/>
      <protection hidden="1"/>
    </xf>
    <xf numFmtId="0" fontId="56" fillId="19" borderId="6" xfId="0" applyFont="1" applyFill="1" applyBorder="1" applyAlignment="1" applyProtection="1">
      <alignment horizontal="center" vertical="center" readingOrder="1"/>
      <protection hidden="1"/>
    </xf>
    <xf numFmtId="0" fontId="56" fillId="19" borderId="6" xfId="0" applyFont="1" applyFill="1" applyBorder="1" applyAlignment="1" applyProtection="1">
      <alignment horizontal="center" vertical="center" wrapText="1" readingOrder="1"/>
      <protection hidden="1"/>
    </xf>
    <xf numFmtId="43" fontId="56" fillId="19" borderId="6" xfId="27" applyFont="1" applyFill="1" applyBorder="1" applyAlignment="1" applyProtection="1">
      <alignment horizontal="center" vertical="center" readingOrder="1"/>
      <protection hidden="1"/>
    </xf>
    <xf numFmtId="43" fontId="56" fillId="19" borderId="6" xfId="1" applyNumberFormat="1" applyFont="1" applyFill="1" applyBorder="1" applyAlignment="1" applyProtection="1">
      <alignment horizontal="center" vertical="center" wrapText="1" readingOrder="1"/>
      <protection hidden="1"/>
    </xf>
    <xf numFmtId="43" fontId="56" fillId="19" borderId="6" xfId="0" applyNumberFormat="1" applyFont="1" applyFill="1" applyBorder="1" applyAlignment="1" applyProtection="1">
      <alignment horizontal="center" vertical="center" wrapText="1" readingOrder="1"/>
      <protection hidden="1"/>
    </xf>
    <xf numFmtId="0" fontId="55" fillId="13" borderId="0" xfId="0" applyFont="1" applyFill="1" applyAlignment="1" applyProtection="1">
      <alignment horizontal="center" vertical="center"/>
      <protection hidden="1"/>
    </xf>
    <xf numFmtId="4" fontId="56" fillId="19" borderId="7" xfId="0" applyNumberFormat="1" applyFont="1" applyFill="1" applyBorder="1" applyAlignment="1" applyProtection="1">
      <alignment horizontal="center" vertical="center" readingOrder="1"/>
      <protection hidden="1"/>
    </xf>
    <xf numFmtId="44" fontId="56" fillId="19" borderId="7" xfId="1" applyFont="1" applyFill="1" applyBorder="1" applyAlignment="1" applyProtection="1">
      <alignment horizontal="center" vertical="center" readingOrder="1"/>
      <protection hidden="1"/>
    </xf>
    <xf numFmtId="10" fontId="56" fillId="19" borderId="7" xfId="30" applyNumberFormat="1" applyFont="1" applyFill="1" applyBorder="1" applyAlignment="1" applyProtection="1">
      <alignment horizontal="center" vertical="center" readingOrder="1"/>
      <protection hidden="1"/>
    </xf>
    <xf numFmtId="43" fontId="21" fillId="0" borderId="0" xfId="0" applyNumberFormat="1" applyFont="1" applyAlignment="1" applyProtection="1">
      <alignment horizontal="left" vertical="center"/>
      <protection hidden="1"/>
    </xf>
    <xf numFmtId="4" fontId="21" fillId="13" borderId="0" xfId="0" applyNumberFormat="1" applyFont="1" applyFill="1" applyAlignment="1" applyProtection="1">
      <alignment horizontal="center" vertical="center" readingOrder="1"/>
      <protection hidden="1"/>
    </xf>
    <xf numFmtId="44" fontId="50" fillId="13" borderId="6" xfId="1" applyFont="1" applyFill="1" applyBorder="1" applyAlignment="1" applyProtection="1">
      <alignment horizontal="center" vertical="center" readingOrder="1"/>
      <protection hidden="1"/>
    </xf>
    <xf numFmtId="0" fontId="48" fillId="0" borderId="6" xfId="0" applyFont="1" applyBorder="1" applyAlignment="1" applyProtection="1">
      <alignment horizontal="center" vertical="center"/>
      <protection hidden="1"/>
    </xf>
    <xf numFmtId="44" fontId="48" fillId="13" borderId="6" xfId="0" applyNumberFormat="1" applyFont="1" applyFill="1" applyBorder="1" applyAlignment="1" applyProtection="1">
      <alignment horizontal="center" vertical="center" readingOrder="1"/>
      <protection hidden="1"/>
    </xf>
    <xf numFmtId="10" fontId="48" fillId="13" borderId="6" xfId="30" applyNumberFormat="1" applyFont="1" applyFill="1" applyBorder="1" applyAlignment="1" applyProtection="1">
      <alignment horizontal="center" vertical="center" readingOrder="1"/>
      <protection hidden="1"/>
    </xf>
    <xf numFmtId="44" fontId="48" fillId="0" borderId="6" xfId="0" applyNumberFormat="1" applyFont="1" applyBorder="1" applyAlignment="1" applyProtection="1">
      <alignment horizontal="center" vertical="center"/>
      <protection hidden="1"/>
    </xf>
    <xf numFmtId="44" fontId="48" fillId="0" borderId="6" xfId="1" applyFont="1" applyBorder="1" applyAlignment="1" applyProtection="1">
      <alignment horizontal="center" vertical="center"/>
      <protection hidden="1"/>
    </xf>
    <xf numFmtId="44" fontId="48" fillId="13" borderId="6" xfId="1" applyFont="1" applyFill="1" applyBorder="1" applyAlignment="1" applyProtection="1">
      <alignment horizontal="center" vertical="center" readingOrder="1"/>
      <protection hidden="1"/>
    </xf>
    <xf numFmtId="44" fontId="80" fillId="13" borderId="6" xfId="1" applyFont="1" applyFill="1" applyBorder="1" applyAlignment="1" applyProtection="1">
      <alignment horizontal="center" vertical="center" readingOrder="1"/>
      <protection hidden="1"/>
    </xf>
    <xf numFmtId="43" fontId="21" fillId="13" borderId="0" xfId="1" applyNumberFormat="1" applyFont="1" applyFill="1" applyAlignment="1" applyProtection="1">
      <alignment horizontal="left" vertical="center" readingOrder="1"/>
      <protection hidden="1"/>
    </xf>
    <xf numFmtId="0" fontId="56" fillId="13" borderId="0" xfId="0" applyFont="1" applyFill="1" applyAlignment="1" applyProtection="1">
      <alignment horizontal="center" vertical="center" readingOrder="1"/>
      <protection hidden="1"/>
    </xf>
    <xf numFmtId="44" fontId="48" fillId="0" borderId="0" xfId="1" applyFont="1" applyFill="1" applyBorder="1" applyAlignment="1" applyProtection="1">
      <alignment horizontal="center" vertical="center"/>
      <protection hidden="1"/>
    </xf>
    <xf numFmtId="10" fontId="55" fillId="0" borderId="0" xfId="30" applyNumberFormat="1" applyFont="1" applyFill="1" applyBorder="1" applyAlignment="1" applyProtection="1">
      <alignment horizontal="center" vertical="center"/>
      <protection hidden="1"/>
    </xf>
    <xf numFmtId="0" fontId="55" fillId="0" borderId="0" xfId="0" applyFont="1" applyAlignment="1" applyProtection="1">
      <alignment horizontal="center" vertical="center"/>
      <protection hidden="1"/>
    </xf>
    <xf numFmtId="44" fontId="55" fillId="0" borderId="0" xfId="1" applyFont="1" applyFill="1" applyBorder="1" applyAlignment="1" applyProtection="1">
      <alignment horizontal="center" vertical="center"/>
      <protection hidden="1"/>
    </xf>
    <xf numFmtId="0" fontId="3" fillId="0" borderId="0" xfId="0" applyFont="1" applyAlignment="1" applyProtection="1">
      <alignment horizontal="center" vertical="center" readingOrder="1"/>
      <protection hidden="1"/>
    </xf>
    <xf numFmtId="0" fontId="48" fillId="0" borderId="0" xfId="0" applyFont="1" applyAlignment="1" applyProtection="1">
      <alignment horizontal="center" vertical="center"/>
      <protection hidden="1"/>
    </xf>
    <xf numFmtId="0" fontId="48" fillId="0" borderId="0" xfId="0" applyFont="1" applyAlignment="1" applyProtection="1">
      <alignment horizontal="center" vertical="center" readingOrder="1"/>
      <protection hidden="1"/>
    </xf>
    <xf numFmtId="44" fontId="55" fillId="0" borderId="0" xfId="0" applyNumberFormat="1" applyFont="1" applyAlignment="1" applyProtection="1">
      <alignment horizontal="center" vertical="center"/>
      <protection hidden="1"/>
    </xf>
    <xf numFmtId="10" fontId="55" fillId="0" borderId="0" xfId="0" applyNumberFormat="1" applyFont="1" applyAlignment="1" applyProtection="1">
      <alignment horizontal="center" vertical="center"/>
      <protection hidden="1"/>
    </xf>
    <xf numFmtId="0" fontId="55" fillId="0" borderId="0" xfId="0" applyFont="1" applyAlignment="1" applyProtection="1">
      <alignment horizontal="center"/>
      <protection hidden="1"/>
    </xf>
    <xf numFmtId="0" fontId="3" fillId="0" borderId="0" xfId="0" applyFont="1" applyAlignment="1" applyProtection="1">
      <alignment horizontal="center"/>
      <protection hidden="1"/>
    </xf>
    <xf numFmtId="0" fontId="21" fillId="0" borderId="0" xfId="0" applyFont="1"/>
    <xf numFmtId="0" fontId="35" fillId="0" borderId="0" xfId="0" applyFont="1"/>
    <xf numFmtId="0" fontId="35" fillId="0" borderId="0" xfId="0" applyFont="1" applyAlignment="1">
      <alignment horizontal="right" indent="1"/>
    </xf>
    <xf numFmtId="0" fontId="21" fillId="0" borderId="0" xfId="0" applyFont="1" applyAlignment="1">
      <alignment horizontal="left" indent="1"/>
    </xf>
    <xf numFmtId="0" fontId="35" fillId="0" borderId="19" xfId="0" applyFont="1" applyBorder="1" applyAlignment="1">
      <alignment horizontal="right" indent="1"/>
    </xf>
    <xf numFmtId="0" fontId="35" fillId="0" borderId="19" xfId="0" applyFont="1" applyBorder="1" applyAlignment="1">
      <alignment horizontal="right" wrapText="1" indent="1"/>
    </xf>
    <xf numFmtId="43" fontId="21" fillId="15" borderId="6" xfId="1" applyNumberFormat="1" applyFont="1" applyFill="1" applyBorder="1" applyAlignment="1" applyProtection="1">
      <alignment horizontal="right" vertical="center" wrapText="1" readingOrder="1"/>
      <protection hidden="1"/>
    </xf>
    <xf numFmtId="0" fontId="21" fillId="0" borderId="6" xfId="0" applyFont="1" applyBorder="1" applyAlignment="1" applyProtection="1">
      <alignment horizontal="left" vertical="center" wrapText="1"/>
      <protection hidden="1"/>
    </xf>
    <xf numFmtId="0" fontId="21" fillId="0" borderId="6" xfId="0" applyFont="1" applyBorder="1" applyAlignment="1" applyProtection="1">
      <alignment horizontal="left" vertical="center"/>
      <protection hidden="1"/>
    </xf>
    <xf numFmtId="43" fontId="21" fillId="0" borderId="6" xfId="0" applyNumberFormat="1" applyFont="1" applyBorder="1" applyAlignment="1" applyProtection="1">
      <alignment horizontal="left" vertical="center"/>
      <protection hidden="1"/>
    </xf>
    <xf numFmtId="0" fontId="21" fillId="0" borderId="6" xfId="0" applyFont="1" applyBorder="1" applyAlignment="1" applyProtection="1">
      <alignment vertical="center"/>
      <protection hidden="1"/>
    </xf>
    <xf numFmtId="0" fontId="21" fillId="13" borderId="6" xfId="0" applyFont="1" applyFill="1" applyBorder="1" applyAlignment="1" applyProtection="1">
      <alignment horizontal="left" vertical="center" wrapText="1" readingOrder="1"/>
      <protection hidden="1"/>
    </xf>
    <xf numFmtId="0" fontId="21" fillId="13" borderId="6" xfId="0" applyFont="1" applyFill="1" applyBorder="1" applyAlignment="1" applyProtection="1">
      <alignment horizontal="center" vertical="center" readingOrder="1"/>
      <protection hidden="1"/>
    </xf>
    <xf numFmtId="43" fontId="21" fillId="13" borderId="6" xfId="0" applyNumberFormat="1" applyFont="1" applyFill="1" applyBorder="1" applyAlignment="1" applyProtection="1">
      <alignment horizontal="center" vertical="center" readingOrder="1"/>
      <protection hidden="1"/>
    </xf>
    <xf numFmtId="44" fontId="21" fillId="13" borderId="6" xfId="0" applyNumberFormat="1" applyFont="1" applyFill="1" applyBorder="1" applyAlignment="1" applyProtection="1">
      <alignment horizontal="left" vertical="center" wrapText="1" readingOrder="1"/>
      <protection hidden="1"/>
    </xf>
    <xf numFmtId="9" fontId="21" fillId="0" borderId="6" xfId="30" applyFont="1" applyBorder="1" applyAlignment="1" applyProtection="1">
      <alignment horizontal="center" vertical="center"/>
      <protection hidden="1"/>
    </xf>
    <xf numFmtId="0" fontId="21" fillId="0" borderId="6" xfId="0" applyFont="1" applyBorder="1" applyAlignment="1" applyProtection="1">
      <alignment horizontal="center" vertical="center"/>
      <protection hidden="1"/>
    </xf>
    <xf numFmtId="43" fontId="21" fillId="0" borderId="6" xfId="27" applyFont="1" applyBorder="1" applyAlignment="1" applyProtection="1">
      <alignment horizontal="center" vertical="center"/>
      <protection hidden="1"/>
    </xf>
    <xf numFmtId="43" fontId="21" fillId="13" borderId="6" xfId="27" applyFont="1" applyFill="1" applyBorder="1" applyAlignment="1" applyProtection="1">
      <alignment horizontal="center" vertical="center" readingOrder="1"/>
      <protection hidden="1"/>
    </xf>
    <xf numFmtId="43" fontId="56" fillId="19" borderId="18" xfId="1" applyNumberFormat="1" applyFont="1" applyFill="1" applyBorder="1" applyAlignment="1" applyProtection="1">
      <alignment horizontal="center" vertical="center" wrapText="1" readingOrder="1"/>
      <protection hidden="1"/>
    </xf>
    <xf numFmtId="0" fontId="49" fillId="13" borderId="6" xfId="0" applyFont="1" applyFill="1" applyBorder="1" applyAlignment="1" applyProtection="1">
      <alignment horizontal="right" vertical="center" readingOrder="1"/>
      <protection hidden="1"/>
    </xf>
    <xf numFmtId="0" fontId="83" fillId="0" borderId="0" xfId="0" applyFont="1"/>
    <xf numFmtId="0" fontId="84" fillId="0" borderId="0" xfId="0" applyFont="1"/>
    <xf numFmtId="0" fontId="42" fillId="22" borderId="0" xfId="0" applyFont="1" applyFill="1" applyAlignment="1" applyProtection="1">
      <alignment horizontal="left" vertical="center" wrapText="1"/>
      <protection hidden="1"/>
    </xf>
    <xf numFmtId="0" fontId="42" fillId="22" borderId="0" xfId="0" applyFont="1" applyFill="1" applyAlignment="1" applyProtection="1">
      <alignment horizontal="center" vertical="center" wrapText="1"/>
      <protection hidden="1"/>
    </xf>
    <xf numFmtId="44" fontId="48" fillId="13" borderId="0" xfId="1" applyFont="1" applyFill="1" applyBorder="1" applyAlignment="1" applyProtection="1">
      <alignment vertical="center"/>
      <protection hidden="1"/>
    </xf>
    <xf numFmtId="44" fontId="48" fillId="13" borderId="0" xfId="1" applyFont="1" applyFill="1" applyBorder="1" applyAlignment="1" applyProtection="1">
      <alignment horizontal="center" vertical="center"/>
      <protection hidden="1"/>
    </xf>
    <xf numFmtId="10" fontId="48" fillId="13" borderId="0" xfId="30" applyNumberFormat="1" applyFont="1" applyFill="1" applyBorder="1" applyAlignment="1" applyProtection="1">
      <alignment horizontal="center" vertical="center"/>
      <protection hidden="1"/>
    </xf>
    <xf numFmtId="0" fontId="48" fillId="14" borderId="0" xfId="0" applyFont="1" applyFill="1" applyAlignment="1" applyProtection="1">
      <alignment vertical="center" readingOrder="1"/>
      <protection hidden="1"/>
    </xf>
    <xf numFmtId="0" fontId="50" fillId="14" borderId="0" xfId="0" applyFont="1" applyFill="1" applyAlignment="1" applyProtection="1">
      <alignment vertical="center" readingOrder="1"/>
      <protection hidden="1"/>
    </xf>
    <xf numFmtId="0" fontId="51" fillId="18" borderId="0" xfId="0" applyFont="1" applyFill="1" applyAlignment="1" applyProtection="1">
      <alignment horizontal="center" vertical="center"/>
      <protection hidden="1"/>
    </xf>
    <xf numFmtId="4" fontId="51" fillId="18" borderId="0" xfId="0" applyNumberFormat="1" applyFont="1" applyFill="1" applyAlignment="1" applyProtection="1">
      <alignment horizontal="center" vertical="center"/>
      <protection hidden="1"/>
    </xf>
    <xf numFmtId="169" fontId="51" fillId="18" borderId="0" xfId="27" applyNumberFormat="1" applyFont="1" applyFill="1" applyBorder="1" applyAlignment="1" applyProtection="1">
      <alignment horizontal="center" vertical="center"/>
      <protection hidden="1"/>
    </xf>
    <xf numFmtId="0" fontId="30" fillId="25" borderId="0" xfId="0" applyFont="1" applyFill="1" applyAlignment="1" applyProtection="1">
      <alignment horizontal="center" vertical="center"/>
      <protection hidden="1"/>
    </xf>
    <xf numFmtId="44" fontId="30" fillId="25" borderId="0" xfId="1" applyFont="1" applyFill="1" applyBorder="1" applyAlignment="1" applyProtection="1">
      <alignment vertical="center"/>
      <protection hidden="1"/>
    </xf>
    <xf numFmtId="0" fontId="46" fillId="72" borderId="0" xfId="0" applyFont="1" applyFill="1" applyAlignment="1" applyProtection="1">
      <alignment horizontal="center" vertical="center"/>
      <protection hidden="1"/>
    </xf>
    <xf numFmtId="169" fontId="46" fillId="72" borderId="0" xfId="27" applyNumberFormat="1" applyFont="1" applyFill="1" applyBorder="1" applyAlignment="1" applyProtection="1">
      <alignment horizontal="center" vertical="center"/>
      <protection hidden="1"/>
    </xf>
    <xf numFmtId="4" fontId="46" fillId="72" borderId="0" xfId="0" applyNumberFormat="1" applyFont="1" applyFill="1" applyAlignment="1" applyProtection="1">
      <alignment horizontal="center" vertical="center"/>
      <protection hidden="1"/>
    </xf>
    <xf numFmtId="44" fontId="42" fillId="22" borderId="0" xfId="1" applyFont="1" applyFill="1" applyBorder="1" applyAlignment="1" applyProtection="1">
      <alignment horizontal="center" vertical="center"/>
      <protection hidden="1"/>
    </xf>
    <xf numFmtId="0" fontId="46" fillId="17" borderId="0" xfId="0" applyFont="1" applyFill="1" applyAlignment="1" applyProtection="1">
      <alignment horizontal="right" vertical="center"/>
      <protection hidden="1"/>
    </xf>
    <xf numFmtId="44" fontId="46" fillId="17" borderId="0" xfId="1" applyFont="1" applyFill="1" applyBorder="1" applyAlignment="1" applyProtection="1">
      <alignment horizontal="center" vertical="center"/>
      <protection hidden="1"/>
    </xf>
    <xf numFmtId="44" fontId="42" fillId="22" borderId="0" xfId="1" applyFont="1" applyFill="1" applyBorder="1" applyAlignment="1" applyProtection="1">
      <alignment horizontal="center" vertical="center" wrapText="1"/>
      <protection hidden="1"/>
    </xf>
    <xf numFmtId="49" fontId="85" fillId="16" borderId="0" xfId="0" applyNumberFormat="1" applyFont="1" applyFill="1" applyAlignment="1">
      <alignment horizontal="center" vertical="center"/>
    </xf>
    <xf numFmtId="167" fontId="85" fillId="16" borderId="0" xfId="0" quotePrefix="1" applyNumberFormat="1" applyFont="1" applyFill="1" applyAlignment="1">
      <alignment horizontal="center" vertical="center"/>
    </xf>
    <xf numFmtId="164" fontId="85" fillId="23" borderId="0" xfId="0" applyNumberFormat="1" applyFont="1" applyFill="1" applyAlignment="1">
      <alignment horizontal="center" vertical="center"/>
    </xf>
    <xf numFmtId="49" fontId="85" fillId="23" borderId="0" xfId="0" applyNumberFormat="1" applyFont="1" applyFill="1" applyAlignment="1">
      <alignment horizontal="center" vertical="center"/>
    </xf>
    <xf numFmtId="44" fontId="85" fillId="23" borderId="0" xfId="1" applyFont="1" applyFill="1" applyBorder="1" applyAlignment="1">
      <alignment horizontal="center" vertical="center"/>
    </xf>
    <xf numFmtId="49" fontId="47" fillId="0" borderId="0" xfId="0" applyNumberFormat="1" applyFont="1" applyAlignment="1">
      <alignment horizontal="left" vertical="center"/>
    </xf>
    <xf numFmtId="49" fontId="47" fillId="0" borderId="0" xfId="0" applyNumberFormat="1" applyFont="1" applyAlignment="1">
      <alignment horizontal="center" vertical="center"/>
    </xf>
    <xf numFmtId="44" fontId="47" fillId="0" borderId="0" xfId="1" applyFont="1" applyFill="1" applyAlignment="1">
      <alignment horizontal="center" vertical="center"/>
    </xf>
    <xf numFmtId="164" fontId="47" fillId="0" borderId="0" xfId="0" applyNumberFormat="1" applyFont="1" applyAlignment="1">
      <alignment horizontal="center" vertical="center"/>
    </xf>
    <xf numFmtId="0" fontId="85" fillId="16" borderId="0" xfId="0" applyFont="1" applyFill="1" applyAlignment="1">
      <alignment horizontal="center" vertical="center"/>
    </xf>
    <xf numFmtId="17" fontId="85" fillId="16" borderId="0" xfId="0" quotePrefix="1" applyNumberFormat="1" applyFont="1" applyFill="1" applyAlignment="1">
      <alignment horizontal="center" vertical="center"/>
    </xf>
    <xf numFmtId="164" fontId="85" fillId="23" borderId="0" xfId="0" applyNumberFormat="1" applyFont="1" applyFill="1" applyAlignment="1">
      <alignment horizontal="center" vertical="center" wrapText="1"/>
    </xf>
    <xf numFmtId="0" fontId="47" fillId="0" borderId="0" xfId="0" applyFont="1" applyAlignment="1">
      <alignment horizontal="center"/>
    </xf>
    <xf numFmtId="0" fontId="47" fillId="0" borderId="0" xfId="0" applyFont="1" applyAlignment="1">
      <alignment horizontal="left"/>
    </xf>
    <xf numFmtId="44" fontId="47" fillId="0" borderId="0" xfId="1" applyFont="1" applyBorder="1" applyAlignment="1">
      <alignment horizontal="center"/>
    </xf>
    <xf numFmtId="44" fontId="47" fillId="0" borderId="0" xfId="1" applyFont="1" applyAlignment="1">
      <alignment horizontal="center"/>
    </xf>
    <xf numFmtId="44" fontId="47" fillId="0" borderId="0" xfId="1" applyFont="1" applyFill="1" applyBorder="1" applyAlignment="1">
      <alignment horizontal="center" vertical="top"/>
    </xf>
    <xf numFmtId="44" fontId="47" fillId="0" borderId="0" xfId="0" applyNumberFormat="1" applyFont="1" applyAlignment="1">
      <alignment horizontal="center"/>
    </xf>
    <xf numFmtId="49" fontId="83" fillId="16" borderId="0" xfId="0" applyNumberFormat="1" applyFont="1" applyFill="1" applyAlignment="1">
      <alignment horizontal="center" vertical="center"/>
    </xf>
    <xf numFmtId="49" fontId="84" fillId="0" borderId="0" xfId="0" applyNumberFormat="1" applyFont="1" applyAlignment="1">
      <alignment horizontal="left" vertical="center"/>
    </xf>
    <xf numFmtId="49" fontId="84" fillId="0" borderId="0" xfId="0" applyNumberFormat="1" applyFont="1" applyAlignment="1">
      <alignment vertical="center"/>
    </xf>
    <xf numFmtId="49" fontId="84" fillId="0" borderId="0" xfId="0" applyNumberFormat="1" applyFont="1" applyAlignment="1">
      <alignment horizontal="center" vertical="center"/>
    </xf>
    <xf numFmtId="44" fontId="84" fillId="0" borderId="0" xfId="1" applyFont="1" applyFill="1" applyBorder="1" applyAlignment="1">
      <alignment horizontal="center" vertical="center"/>
    </xf>
    <xf numFmtId="49" fontId="83" fillId="0" borderId="0" xfId="0" applyNumberFormat="1" applyFont="1" applyAlignment="1">
      <alignment horizontal="left" vertical="center"/>
    </xf>
    <xf numFmtId="49" fontId="83" fillId="0" borderId="0" xfId="0" applyNumberFormat="1" applyFont="1" applyAlignment="1">
      <alignment horizontal="center" vertical="center"/>
    </xf>
    <xf numFmtId="0" fontId="84" fillId="0" borderId="0" xfId="0" applyFont="1" applyAlignment="1">
      <alignment horizontal="center" vertical="center"/>
    </xf>
    <xf numFmtId="0" fontId="84" fillId="0" borderId="0" xfId="0" applyFont="1" applyAlignment="1">
      <alignment vertical="center"/>
    </xf>
    <xf numFmtId="0" fontId="84" fillId="0" borderId="0" xfId="0" applyFont="1" applyAlignment="1">
      <alignment horizontal="center"/>
    </xf>
    <xf numFmtId="0" fontId="83" fillId="0" borderId="0" xfId="0" applyFont="1" applyAlignment="1">
      <alignment horizontal="center"/>
    </xf>
    <xf numFmtId="0" fontId="21" fillId="0" borderId="0" xfId="0" applyFont="1" applyAlignment="1">
      <alignment horizontal="center"/>
    </xf>
    <xf numFmtId="0" fontId="35" fillId="23" borderId="19" xfId="0" applyFont="1" applyFill="1" applyBorder="1" applyAlignment="1">
      <alignment horizontal="center"/>
    </xf>
    <xf numFmtId="0" fontId="21" fillId="74" borderId="19" xfId="0" applyFont="1" applyFill="1" applyBorder="1" applyAlignment="1">
      <alignment horizontal="center"/>
    </xf>
    <xf numFmtId="0" fontId="30" fillId="75" borderId="0" xfId="0" applyFont="1" applyFill="1" applyAlignment="1" applyProtection="1">
      <alignment horizontal="center" vertical="center" wrapText="1"/>
      <protection hidden="1"/>
    </xf>
    <xf numFmtId="0" fontId="42" fillId="14" borderId="0" xfId="0" applyFont="1" applyFill="1" applyAlignment="1" applyProtection="1">
      <alignment horizontal="center" vertical="center" readingOrder="1"/>
      <protection hidden="1"/>
    </xf>
    <xf numFmtId="169" fontId="42" fillId="14" borderId="0" xfId="27" applyNumberFormat="1" applyFont="1" applyFill="1" applyBorder="1" applyAlignment="1" applyProtection="1">
      <alignment horizontal="center" vertical="center" readingOrder="1"/>
      <protection hidden="1"/>
    </xf>
    <xf numFmtId="0" fontId="21" fillId="0" borderId="6" xfId="0" applyFont="1" applyBorder="1" applyAlignment="1" applyProtection="1">
      <alignment horizontal="center" vertical="center" readingOrder="1"/>
      <protection hidden="1"/>
    </xf>
    <xf numFmtId="0" fontId="21" fillId="0" borderId="6" xfId="0" applyFont="1" applyBorder="1" applyAlignment="1" applyProtection="1">
      <alignment horizontal="left" vertical="center" wrapText="1" readingOrder="1"/>
      <protection hidden="1"/>
    </xf>
    <xf numFmtId="0" fontId="21" fillId="0" borderId="6" xfId="0" applyFont="1" applyBorder="1" applyAlignment="1" applyProtection="1">
      <alignment horizontal="center" vertical="center" wrapText="1" readingOrder="1"/>
      <protection hidden="1"/>
    </xf>
    <xf numFmtId="43" fontId="21" fillId="0" borderId="6" xfId="27" applyFont="1" applyFill="1" applyBorder="1" applyAlignment="1" applyProtection="1">
      <alignment horizontal="center" vertical="center" readingOrder="1"/>
      <protection hidden="1"/>
    </xf>
    <xf numFmtId="43" fontId="21" fillId="0" borderId="6" xfId="1" applyNumberFormat="1" applyFont="1" applyFill="1" applyBorder="1" applyAlignment="1" applyProtection="1">
      <alignment horizontal="left" vertical="center" wrapText="1" readingOrder="1"/>
      <protection hidden="1"/>
    </xf>
    <xf numFmtId="43" fontId="21" fillId="0" borderId="6" xfId="1" applyNumberFormat="1" applyFont="1" applyFill="1" applyBorder="1" applyAlignment="1" applyProtection="1">
      <alignment horizontal="right" vertical="center" wrapText="1" readingOrder="1"/>
      <protection hidden="1"/>
    </xf>
    <xf numFmtId="43" fontId="21" fillId="0" borderId="18" xfId="1" applyNumberFormat="1" applyFont="1" applyFill="1" applyBorder="1" applyAlignment="1" applyProtection="1">
      <alignment horizontal="right" vertical="center" readingOrder="1"/>
      <protection hidden="1"/>
    </xf>
    <xf numFmtId="0" fontId="21" fillId="0" borderId="0" xfId="0" applyFont="1" applyAlignment="1" applyProtection="1">
      <alignment horizontal="center" vertical="center"/>
      <protection hidden="1"/>
    </xf>
    <xf numFmtId="4" fontId="21" fillId="0" borderId="7" xfId="27" applyNumberFormat="1" applyFont="1" applyFill="1" applyBorder="1" applyAlignment="1" applyProtection="1">
      <alignment horizontal="center" vertical="center" readingOrder="1"/>
      <protection hidden="1"/>
    </xf>
    <xf numFmtId="44" fontId="21" fillId="0" borderId="7" xfId="1" applyFont="1" applyFill="1" applyBorder="1" applyAlignment="1" applyProtection="1">
      <alignment horizontal="center" vertical="center" readingOrder="1"/>
      <protection hidden="1"/>
    </xf>
    <xf numFmtId="10" fontId="21" fillId="0" borderId="6" xfId="30" applyNumberFormat="1" applyFont="1" applyFill="1" applyBorder="1" applyAlignment="1" applyProtection="1">
      <alignment horizontal="center" vertical="center" readingOrder="1"/>
      <protection hidden="1"/>
    </xf>
    <xf numFmtId="10" fontId="21" fillId="0" borderId="7" xfId="30" applyNumberFormat="1" applyFont="1" applyFill="1" applyBorder="1" applyAlignment="1" applyProtection="1">
      <alignment horizontal="center" vertical="center" readingOrder="1"/>
      <protection hidden="1"/>
    </xf>
    <xf numFmtId="44" fontId="85" fillId="23" borderId="0" xfId="0" applyNumberFormat="1" applyFont="1" applyFill="1" applyAlignment="1">
      <alignment horizontal="center" vertical="center" wrapText="1"/>
    </xf>
    <xf numFmtId="44" fontId="84" fillId="0" borderId="0" xfId="1" applyFont="1" applyBorder="1" applyAlignment="1">
      <alignment horizontal="center" vertical="center"/>
    </xf>
    <xf numFmtId="44" fontId="84" fillId="0" borderId="0" xfId="1" applyFont="1" applyBorder="1" applyAlignment="1">
      <alignment horizontal="center"/>
    </xf>
    <xf numFmtId="0" fontId="48" fillId="22" borderId="6" xfId="0" applyFont="1" applyFill="1" applyBorder="1" applyAlignment="1" applyProtection="1">
      <alignment vertical="center" readingOrder="1"/>
      <protection hidden="1"/>
    </xf>
    <xf numFmtId="0" fontId="56" fillId="0" borderId="6" xfId="0" applyFont="1" applyBorder="1" applyAlignment="1" applyProtection="1">
      <alignment horizontal="right" vertical="center" readingOrder="1"/>
      <protection hidden="1"/>
    </xf>
    <xf numFmtId="4" fontId="56" fillId="0" borderId="6" xfId="0" applyNumberFormat="1" applyFont="1" applyBorder="1" applyAlignment="1" applyProtection="1">
      <alignment horizontal="right" vertical="center" wrapText="1" readingOrder="1"/>
      <protection hidden="1"/>
    </xf>
    <xf numFmtId="10" fontId="55" fillId="0" borderId="6" xfId="0" applyNumberFormat="1" applyFont="1" applyBorder="1" applyAlignment="1" applyProtection="1">
      <alignment horizontal="center" vertical="center" wrapText="1" readingOrder="1"/>
      <protection hidden="1"/>
    </xf>
    <xf numFmtId="4" fontId="56" fillId="0" borderId="6" xfId="0" applyNumberFormat="1" applyFont="1" applyBorder="1" applyAlignment="1" applyProtection="1">
      <alignment horizontal="right" vertical="center" readingOrder="1"/>
      <protection hidden="1"/>
    </xf>
    <xf numFmtId="10" fontId="55" fillId="0" borderId="6" xfId="0" applyNumberFormat="1" applyFont="1" applyBorder="1" applyAlignment="1" applyProtection="1">
      <alignment horizontal="center" vertical="center" readingOrder="1"/>
      <protection hidden="1"/>
    </xf>
    <xf numFmtId="17" fontId="55" fillId="0" borderId="6" xfId="0" applyNumberFormat="1" applyFont="1" applyBorder="1" applyAlignment="1" applyProtection="1">
      <alignment horizontal="center" vertical="center" wrapText="1" readingOrder="1"/>
      <protection hidden="1"/>
    </xf>
    <xf numFmtId="17" fontId="55" fillId="0" borderId="6" xfId="0" quotePrefix="1" applyNumberFormat="1" applyFont="1" applyBorder="1" applyAlignment="1" applyProtection="1">
      <alignment horizontal="center" vertical="center" readingOrder="1"/>
      <protection hidden="1"/>
    </xf>
    <xf numFmtId="0" fontId="50" fillId="19" borderId="6" xfId="0" applyFont="1" applyFill="1" applyBorder="1" applyAlignment="1" applyProtection="1">
      <alignment horizontal="center" vertical="center" readingOrder="1"/>
      <protection hidden="1"/>
    </xf>
    <xf numFmtId="0" fontId="50" fillId="23" borderId="6" xfId="0" applyFont="1" applyFill="1" applyBorder="1" applyAlignment="1" applyProtection="1">
      <alignment horizontal="center" vertical="center"/>
      <protection hidden="1"/>
    </xf>
    <xf numFmtId="9" fontId="48" fillId="0" borderId="6" xfId="30" applyFont="1" applyBorder="1" applyAlignment="1" applyProtection="1">
      <alignment horizontal="center" vertical="center"/>
      <protection hidden="1"/>
    </xf>
    <xf numFmtId="43" fontId="48" fillId="0" borderId="6" xfId="1" applyNumberFormat="1" applyFont="1" applyBorder="1" applyAlignment="1" applyProtection="1">
      <alignment horizontal="center" vertical="center"/>
      <protection hidden="1"/>
    </xf>
    <xf numFmtId="17" fontId="83" fillId="16" borderId="0" xfId="0" quotePrefix="1" applyNumberFormat="1" applyFont="1" applyFill="1" applyAlignment="1">
      <alignment horizontal="center" vertical="center"/>
    </xf>
    <xf numFmtId="43" fontId="52" fillId="0" borderId="19" xfId="27" applyFont="1" applyFill="1" applyBorder="1" applyAlignment="1" applyProtection="1">
      <alignment vertical="center"/>
      <protection hidden="1"/>
    </xf>
    <xf numFmtId="43" fontId="52" fillId="0" borderId="19" xfId="27" applyFont="1" applyFill="1" applyBorder="1" applyAlignment="1" applyProtection="1">
      <alignment horizontal="center" vertical="center"/>
      <protection hidden="1"/>
    </xf>
    <xf numFmtId="0" fontId="31" fillId="79" borderId="0" xfId="17" applyFont="1" applyFill="1" applyProtection="1">
      <protection hidden="1"/>
    </xf>
    <xf numFmtId="0" fontId="31" fillId="79" borderId="0" xfId="17" applyFont="1" applyFill="1" applyAlignment="1" applyProtection="1">
      <alignment horizontal="center"/>
      <protection hidden="1"/>
    </xf>
    <xf numFmtId="0" fontId="31" fillId="79" borderId="0" xfId="17" applyFont="1" applyFill="1" applyAlignment="1" applyProtection="1">
      <alignment horizontal="right"/>
      <protection hidden="1"/>
    </xf>
    <xf numFmtId="0" fontId="44" fillId="80" borderId="0" xfId="0" applyFont="1" applyFill="1" applyAlignment="1" applyProtection="1">
      <alignment horizontal="center" vertical="center"/>
      <protection hidden="1"/>
    </xf>
    <xf numFmtId="0" fontId="43" fillId="80" borderId="0" xfId="0" applyFont="1" applyFill="1" applyAlignment="1" applyProtection="1">
      <alignment horizontal="center" vertical="center"/>
      <protection hidden="1"/>
    </xf>
    <xf numFmtId="43" fontId="45" fillId="0" borderId="0" xfId="0" applyNumberFormat="1" applyFont="1" applyAlignment="1" applyProtection="1">
      <alignment vertical="center"/>
      <protection hidden="1"/>
    </xf>
    <xf numFmtId="0" fontId="103" fillId="0" borderId="0" xfId="0" applyFont="1" applyAlignment="1">
      <alignment horizontal="left"/>
    </xf>
    <xf numFmtId="2" fontId="103" fillId="0" borderId="0" xfId="0" applyNumberFormat="1" applyFont="1" applyAlignment="1">
      <alignment horizontal="center"/>
    </xf>
    <xf numFmtId="0" fontId="103" fillId="0" borderId="0" xfId="0" applyFont="1" applyAlignment="1">
      <alignment horizontal="center"/>
    </xf>
    <xf numFmtId="44" fontId="103" fillId="0" borderId="0" xfId="1" applyFont="1" applyAlignment="1">
      <alignment horizontal="right"/>
    </xf>
    <xf numFmtId="0" fontId="53" fillId="0" borderId="0" xfId="138" applyAlignment="1">
      <alignment horizontal="center"/>
    </xf>
    <xf numFmtId="0" fontId="53" fillId="0" borderId="0" xfId="138"/>
    <xf numFmtId="44" fontId="53" fillId="0" borderId="0" xfId="1" applyFont="1" applyAlignment="1">
      <alignment horizontal="center"/>
    </xf>
    <xf numFmtId="0" fontId="49" fillId="13" borderId="19" xfId="0" applyFont="1" applyFill="1" applyBorder="1" applyAlignment="1" applyProtection="1">
      <alignment horizontal="right" vertical="center" readingOrder="1"/>
      <protection hidden="1"/>
    </xf>
    <xf numFmtId="0" fontId="54" fillId="21" borderId="19" xfId="0" applyFont="1" applyFill="1" applyBorder="1" applyAlignment="1" applyProtection="1">
      <alignment horizontal="center" vertical="center"/>
      <protection hidden="1"/>
    </xf>
    <xf numFmtId="0" fontId="52" fillId="15" borderId="19" xfId="0" applyFont="1" applyFill="1" applyBorder="1" applyAlignment="1" applyProtection="1">
      <alignment horizontal="center" vertical="center"/>
      <protection hidden="1"/>
    </xf>
    <xf numFmtId="43" fontId="54" fillId="15" borderId="19" xfId="27" applyFont="1" applyFill="1" applyBorder="1" applyAlignment="1" applyProtection="1">
      <alignment horizontal="center" vertical="center"/>
      <protection hidden="1"/>
    </xf>
    <xf numFmtId="0" fontId="54" fillId="20" borderId="19" xfId="0" applyFont="1" applyFill="1" applyBorder="1" applyAlignment="1" applyProtection="1">
      <alignment horizontal="center" vertical="center"/>
      <protection hidden="1"/>
    </xf>
    <xf numFmtId="0" fontId="54" fillId="20" borderId="19" xfId="0" applyFont="1" applyFill="1" applyBorder="1" applyAlignment="1" applyProtection="1">
      <alignment horizontal="center" vertical="center" wrapText="1"/>
      <protection hidden="1"/>
    </xf>
    <xf numFmtId="43" fontId="54" fillId="20" borderId="19" xfId="27" applyFont="1" applyFill="1" applyBorder="1" applyAlignment="1" applyProtection="1">
      <alignment horizontal="center" vertical="center"/>
      <protection hidden="1"/>
    </xf>
    <xf numFmtId="0" fontId="52" fillId="0" borderId="19" xfId="0" applyFont="1" applyBorder="1" applyAlignment="1" applyProtection="1">
      <alignment horizontal="left" vertical="center"/>
      <protection hidden="1"/>
    </xf>
    <xf numFmtId="0" fontId="52" fillId="0" borderId="19" xfId="0" applyFont="1" applyBorder="1" applyAlignment="1" applyProtection="1">
      <alignment horizontal="left" vertical="center" wrapText="1"/>
      <protection hidden="1"/>
    </xf>
    <xf numFmtId="0" fontId="45" fillId="79" borderId="19" xfId="0" applyFont="1" applyFill="1" applyBorder="1" applyAlignment="1" applyProtection="1">
      <alignment horizontal="left" vertical="center" wrapText="1"/>
      <protection hidden="1"/>
    </xf>
    <xf numFmtId="0" fontId="45" fillId="79" borderId="19" xfId="0" applyFont="1" applyFill="1" applyBorder="1" applyAlignment="1" applyProtection="1">
      <alignment horizontal="center" vertical="center"/>
      <protection hidden="1"/>
    </xf>
    <xf numFmtId="43" fontId="45" fillId="79" borderId="19" xfId="27" applyFont="1" applyFill="1" applyBorder="1" applyAlignment="1" applyProtection="1">
      <alignment horizontal="center" vertical="center"/>
      <protection hidden="1"/>
    </xf>
    <xf numFmtId="0" fontId="52" fillId="79" borderId="19" xfId="0" applyFont="1" applyFill="1" applyBorder="1" applyAlignment="1" applyProtection="1">
      <alignment horizontal="left" vertical="center"/>
      <protection hidden="1"/>
    </xf>
    <xf numFmtId="43" fontId="52" fillId="79" borderId="19" xfId="27" applyFont="1" applyFill="1" applyBorder="1" applyAlignment="1" applyProtection="1">
      <alignment horizontal="center" vertical="center"/>
      <protection hidden="1"/>
    </xf>
    <xf numFmtId="43" fontId="52" fillId="79" borderId="19" xfId="27" applyFont="1" applyFill="1" applyBorder="1" applyAlignment="1" applyProtection="1">
      <alignment vertical="center"/>
      <protection hidden="1"/>
    </xf>
    <xf numFmtId="0" fontId="45" fillId="79" borderId="0" xfId="0" applyFont="1" applyFill="1" applyAlignment="1" applyProtection="1">
      <alignment vertical="center"/>
      <protection hidden="1"/>
    </xf>
    <xf numFmtId="0" fontId="52" fillId="79" borderId="19" xfId="0" applyFont="1" applyFill="1" applyBorder="1" applyAlignment="1" applyProtection="1">
      <alignment horizontal="left" vertical="center" wrapText="1"/>
      <protection hidden="1"/>
    </xf>
    <xf numFmtId="0" fontId="54" fillId="79" borderId="19" xfId="0" applyFont="1" applyFill="1" applyBorder="1" applyAlignment="1" applyProtection="1">
      <alignment horizontal="center" vertical="center"/>
      <protection hidden="1"/>
    </xf>
    <xf numFmtId="0" fontId="54" fillId="79" borderId="19" xfId="0" applyFont="1" applyFill="1" applyBorder="1" applyAlignment="1" applyProtection="1">
      <alignment horizontal="center" vertical="center" wrapText="1"/>
      <protection hidden="1"/>
    </xf>
    <xf numFmtId="43" fontId="54" fillId="79" borderId="19" xfId="27" applyFont="1" applyFill="1" applyBorder="1" applyAlignment="1" applyProtection="1">
      <alignment horizontal="center" vertical="center"/>
      <protection hidden="1"/>
    </xf>
    <xf numFmtId="0" fontId="45" fillId="0" borderId="19" xfId="0" applyFont="1" applyBorder="1" applyAlignment="1" applyProtection="1">
      <alignment horizontal="left" vertical="center"/>
      <protection hidden="1"/>
    </xf>
    <xf numFmtId="0" fontId="45" fillId="0" borderId="19" xfId="0" applyFont="1" applyBorder="1" applyAlignment="1" applyProtection="1">
      <alignment vertical="center"/>
      <protection hidden="1"/>
    </xf>
    <xf numFmtId="0" fontId="52" fillId="79" borderId="40" xfId="0" applyFont="1" applyFill="1" applyBorder="1" applyAlignment="1" applyProtection="1">
      <alignment vertical="center"/>
      <protection hidden="1"/>
    </xf>
    <xf numFmtId="0" fontId="52" fillId="79" borderId="22" xfId="0" applyFont="1" applyFill="1" applyBorder="1" applyAlignment="1" applyProtection="1">
      <alignment horizontal="left" vertical="center"/>
      <protection hidden="1"/>
    </xf>
    <xf numFmtId="0" fontId="45" fillId="79" borderId="22" xfId="0" applyFont="1" applyFill="1" applyBorder="1" applyAlignment="1" applyProtection="1">
      <alignment horizontal="center" vertical="center"/>
      <protection hidden="1"/>
    </xf>
    <xf numFmtId="0" fontId="54" fillId="20" borderId="45" xfId="0" applyFont="1" applyFill="1" applyBorder="1" applyAlignment="1" applyProtection="1">
      <alignment horizontal="center" vertical="center"/>
      <protection hidden="1"/>
    </xf>
    <xf numFmtId="0" fontId="54" fillId="20" borderId="20" xfId="0" applyFont="1" applyFill="1" applyBorder="1" applyAlignment="1" applyProtection="1">
      <alignment horizontal="center" vertical="center"/>
      <protection hidden="1"/>
    </xf>
    <xf numFmtId="0" fontId="52" fillId="0" borderId="20" xfId="0" applyFont="1" applyBorder="1" applyAlignment="1" applyProtection="1">
      <alignment horizontal="left" vertical="center"/>
      <protection hidden="1"/>
    </xf>
    <xf numFmtId="0" fontId="52" fillId="79" borderId="46" xfId="0" applyFont="1" applyFill="1" applyBorder="1" applyAlignment="1" applyProtection="1">
      <alignment vertical="center"/>
      <protection hidden="1"/>
    </xf>
    <xf numFmtId="0" fontId="52" fillId="79" borderId="20" xfId="0" applyFont="1" applyFill="1" applyBorder="1" applyAlignment="1" applyProtection="1">
      <alignment horizontal="left" vertical="center"/>
      <protection hidden="1"/>
    </xf>
    <xf numFmtId="0" fontId="52" fillId="79" borderId="20" xfId="0" applyFont="1" applyFill="1" applyBorder="1" applyAlignment="1" applyProtection="1">
      <alignment vertical="center"/>
      <protection hidden="1"/>
    </xf>
    <xf numFmtId="0" fontId="45" fillId="79" borderId="20" xfId="0" applyFont="1" applyFill="1" applyBorder="1" applyAlignment="1" applyProtection="1">
      <alignment horizontal="left" vertical="center" wrapText="1"/>
      <protection hidden="1"/>
    </xf>
    <xf numFmtId="0" fontId="54" fillId="20" borderId="51" xfId="0" applyFont="1" applyFill="1" applyBorder="1" applyAlignment="1" applyProtection="1">
      <alignment horizontal="center" vertical="center" wrapText="1"/>
      <protection hidden="1"/>
    </xf>
    <xf numFmtId="43" fontId="54" fillId="20" borderId="22" xfId="27" applyFont="1" applyFill="1" applyBorder="1" applyAlignment="1" applyProtection="1">
      <alignment horizontal="center" vertical="center"/>
      <protection hidden="1"/>
    </xf>
    <xf numFmtId="43" fontId="45" fillId="79" borderId="22" xfId="27" applyFont="1" applyFill="1" applyBorder="1" applyAlignment="1" applyProtection="1">
      <alignment horizontal="center" vertical="center"/>
      <protection hidden="1"/>
    </xf>
    <xf numFmtId="0" fontId="52" fillId="15" borderId="40" xfId="0" applyFont="1" applyFill="1" applyBorder="1" applyAlignment="1" applyProtection="1">
      <alignment horizontal="center" vertical="center"/>
      <protection hidden="1"/>
    </xf>
    <xf numFmtId="0" fontId="45" fillId="112" borderId="45" xfId="0" applyFont="1" applyFill="1" applyBorder="1" applyAlignment="1" applyProtection="1">
      <alignment horizontal="center" vertical="center"/>
      <protection hidden="1"/>
    </xf>
    <xf numFmtId="2" fontId="45" fillId="112" borderId="45" xfId="0" applyNumberFormat="1" applyFont="1" applyFill="1" applyBorder="1" applyAlignment="1" applyProtection="1">
      <alignment horizontal="center" vertical="center"/>
      <protection hidden="1"/>
    </xf>
    <xf numFmtId="2" fontId="45" fillId="79" borderId="51" xfId="0" applyNumberFormat="1" applyFont="1" applyFill="1" applyBorder="1" applyAlignment="1" applyProtection="1">
      <alignment horizontal="center" vertical="center"/>
      <protection hidden="1"/>
    </xf>
    <xf numFmtId="2" fontId="45" fillId="79" borderId="19" xfId="0" applyNumberFormat="1" applyFont="1" applyFill="1" applyBorder="1" applyAlignment="1" applyProtection="1">
      <alignment horizontal="center" vertical="center"/>
      <protection hidden="1"/>
    </xf>
    <xf numFmtId="0" fontId="45" fillId="79" borderId="19" xfId="0" applyFont="1" applyFill="1" applyBorder="1" applyAlignment="1" applyProtection="1">
      <alignment horizontal="left" vertical="center"/>
      <protection hidden="1"/>
    </xf>
    <xf numFmtId="0" fontId="52" fillId="0" borderId="41" xfId="0" applyFont="1" applyBorder="1" applyAlignment="1" applyProtection="1">
      <alignment horizontal="left" vertical="center"/>
      <protection hidden="1"/>
    </xf>
    <xf numFmtId="2" fontId="54" fillId="79" borderId="19" xfId="0" applyNumberFormat="1" applyFont="1" applyFill="1" applyBorder="1" applyAlignment="1" applyProtection="1">
      <alignment horizontal="center" vertical="center" wrapText="1"/>
      <protection hidden="1"/>
    </xf>
    <xf numFmtId="2" fontId="54" fillId="79" borderId="19" xfId="0" applyNumberFormat="1" applyFont="1" applyFill="1" applyBorder="1" applyAlignment="1" applyProtection="1">
      <alignment horizontal="center" vertical="center"/>
      <protection hidden="1"/>
    </xf>
    <xf numFmtId="0" fontId="45" fillId="113" borderId="0" xfId="0" applyFont="1" applyFill="1" applyAlignment="1" applyProtection="1">
      <alignment vertical="center"/>
      <protection hidden="1"/>
    </xf>
    <xf numFmtId="2" fontId="45" fillId="79" borderId="53" xfId="0" applyNumberFormat="1" applyFont="1" applyFill="1" applyBorder="1" applyAlignment="1" applyProtection="1">
      <alignment horizontal="center" vertical="center"/>
      <protection hidden="1"/>
    </xf>
    <xf numFmtId="0" fontId="52" fillId="0" borderId="42" xfId="0" applyFont="1" applyBorder="1" applyAlignment="1" applyProtection="1">
      <alignment horizontal="left" vertical="center" wrapText="1"/>
      <protection hidden="1"/>
    </xf>
    <xf numFmtId="168" fontId="52" fillId="0" borderId="19" xfId="27" applyNumberFormat="1" applyFont="1" applyFill="1" applyBorder="1" applyAlignment="1" applyProtection="1">
      <alignment vertical="center"/>
      <protection hidden="1"/>
    </xf>
    <xf numFmtId="0" fontId="101" fillId="114" borderId="2" xfId="0" applyFont="1" applyFill="1" applyBorder="1" applyAlignment="1">
      <alignment horizontal="left" wrapText="1"/>
    </xf>
    <xf numFmtId="0" fontId="101" fillId="114" borderId="2" xfId="0" applyFont="1" applyFill="1" applyBorder="1" applyAlignment="1">
      <alignment horizontal="center" wrapText="1"/>
    </xf>
    <xf numFmtId="0" fontId="101" fillId="0" borderId="2" xfId="0" applyFont="1" applyBorder="1" applyAlignment="1">
      <alignment vertical="top"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54" xfId="0" applyBorder="1"/>
    <xf numFmtId="0" fontId="0" fillId="0" borderId="55" xfId="0" applyBorder="1"/>
    <xf numFmtId="4" fontId="0" fillId="0" borderId="2" xfId="0" applyNumberFormat="1" applyBorder="1" applyAlignment="1">
      <alignment horizontal="right" vertical="top" wrapText="1"/>
    </xf>
    <xf numFmtId="0" fontId="101" fillId="0" borderId="2" xfId="0" applyFont="1" applyBorder="1" applyAlignment="1">
      <alignment horizontal="left" vertical="top" wrapText="1"/>
    </xf>
    <xf numFmtId="0" fontId="0" fillId="0" borderId="2" xfId="0" applyBorder="1" applyAlignment="1">
      <alignment horizontal="left" vertical="top" wrapText="1"/>
    </xf>
    <xf numFmtId="0" fontId="52" fillId="0" borderId="19" xfId="0" applyFont="1" applyBorder="1" applyAlignment="1" applyProtection="1">
      <alignment vertical="center"/>
      <protection hidden="1"/>
    </xf>
    <xf numFmtId="0" fontId="52" fillId="0" borderId="40" xfId="0" applyFont="1" applyBorder="1" applyAlignment="1" applyProtection="1">
      <alignment horizontal="left" vertical="center"/>
      <protection hidden="1"/>
    </xf>
    <xf numFmtId="3" fontId="52" fillId="15" borderId="19" xfId="0" applyNumberFormat="1" applyFont="1" applyFill="1" applyBorder="1" applyAlignment="1" applyProtection="1">
      <alignment horizontal="center" vertical="center"/>
      <protection hidden="1"/>
    </xf>
    <xf numFmtId="0" fontId="45" fillId="115" borderId="0" xfId="0" applyFont="1" applyFill="1" applyAlignment="1" applyProtection="1">
      <alignment vertical="center"/>
      <protection hidden="1"/>
    </xf>
    <xf numFmtId="0" fontId="52" fillId="79" borderId="40" xfId="0" applyFont="1" applyFill="1" applyBorder="1" applyAlignment="1" applyProtection="1">
      <alignment horizontal="left" vertical="center"/>
      <protection hidden="1"/>
    </xf>
    <xf numFmtId="0" fontId="52" fillId="79" borderId="41" xfId="0" applyFont="1" applyFill="1" applyBorder="1" applyAlignment="1" applyProtection="1">
      <alignment horizontal="left" vertical="center"/>
      <protection hidden="1"/>
    </xf>
    <xf numFmtId="0" fontId="42" fillId="22" borderId="0" xfId="0" applyFont="1" applyFill="1" applyAlignment="1" applyProtection="1">
      <alignment horizontal="center" vertical="center" readingOrder="1"/>
      <protection hidden="1"/>
    </xf>
    <xf numFmtId="169" fontId="42" fillId="22" borderId="0" xfId="27" applyNumberFormat="1" applyFont="1" applyFill="1" applyBorder="1" applyAlignment="1" applyProtection="1">
      <alignment horizontal="center" vertical="center" readingOrder="1"/>
      <protection hidden="1"/>
    </xf>
    <xf numFmtId="0" fontId="48" fillId="22" borderId="18" xfId="0" applyFont="1" applyFill="1" applyBorder="1" applyAlignment="1" applyProtection="1">
      <alignment vertical="center" readingOrder="1"/>
      <protection hidden="1"/>
    </xf>
    <xf numFmtId="0" fontId="51" fillId="18" borderId="19" xfId="0" applyFont="1" applyFill="1" applyBorder="1" applyAlignment="1" applyProtection="1">
      <alignment horizontal="center" vertical="center"/>
      <protection hidden="1"/>
    </xf>
    <xf numFmtId="4" fontId="51" fillId="18" borderId="19" xfId="0" applyNumberFormat="1" applyFont="1" applyFill="1" applyBorder="1" applyAlignment="1" applyProtection="1">
      <alignment horizontal="center" vertical="center"/>
      <protection hidden="1"/>
    </xf>
    <xf numFmtId="0" fontId="43" fillId="25" borderId="19" xfId="0" applyFont="1" applyFill="1" applyBorder="1" applyAlignment="1" applyProtection="1">
      <alignment horizontal="center" vertical="center"/>
      <protection hidden="1"/>
    </xf>
    <xf numFmtId="4" fontId="43" fillId="75" borderId="19" xfId="0" applyNumberFormat="1" applyFont="1" applyFill="1" applyBorder="1" applyAlignment="1" applyProtection="1">
      <alignment horizontal="center" vertical="center"/>
      <protection hidden="1"/>
    </xf>
    <xf numFmtId="44" fontId="44" fillId="25" borderId="19" xfId="1" applyFont="1" applyFill="1" applyBorder="1" applyAlignment="1" applyProtection="1">
      <alignment vertical="center"/>
      <protection hidden="1"/>
    </xf>
    <xf numFmtId="0" fontId="43" fillId="0" borderId="19" xfId="0" applyFont="1" applyBorder="1" applyProtection="1">
      <protection hidden="1"/>
    </xf>
    <xf numFmtId="0" fontId="43" fillId="0" borderId="19" xfId="0" applyFont="1" applyBorder="1" applyAlignment="1" applyProtection="1">
      <alignment horizontal="center"/>
      <protection hidden="1"/>
    </xf>
    <xf numFmtId="0" fontId="46" fillId="17" borderId="19" xfId="0" applyFont="1" applyFill="1" applyBorder="1" applyAlignment="1" applyProtection="1">
      <alignment horizontal="center" vertical="center"/>
      <protection hidden="1"/>
    </xf>
    <xf numFmtId="17" fontId="46" fillId="71" borderId="19" xfId="0" applyNumberFormat="1" applyFont="1" applyFill="1" applyBorder="1" applyAlignment="1" applyProtection="1">
      <alignment horizontal="center" vertical="center"/>
      <protection hidden="1"/>
    </xf>
    <xf numFmtId="0" fontId="43" fillId="14" borderId="19" xfId="0" applyFont="1" applyFill="1" applyBorder="1" applyAlignment="1" applyProtection="1">
      <alignment horizontal="center" vertical="center"/>
      <protection hidden="1"/>
    </xf>
    <xf numFmtId="0" fontId="43" fillId="14" borderId="19" xfId="0" applyFont="1" applyFill="1" applyBorder="1" applyAlignment="1" applyProtection="1">
      <alignment vertical="center" wrapText="1"/>
      <protection hidden="1"/>
    </xf>
    <xf numFmtId="0" fontId="43" fillId="14" borderId="19" xfId="0" applyFont="1" applyFill="1" applyBorder="1" applyAlignment="1" applyProtection="1">
      <alignment horizontal="center" vertical="center" wrapText="1"/>
      <protection hidden="1"/>
    </xf>
    <xf numFmtId="44" fontId="43" fillId="22" borderId="19" xfId="1" applyFont="1" applyFill="1" applyBorder="1" applyAlignment="1" applyProtection="1">
      <alignment horizontal="center" vertical="center"/>
      <protection hidden="1"/>
    </xf>
    <xf numFmtId="44" fontId="43" fillId="14" borderId="19" xfId="1" applyFont="1" applyFill="1" applyBorder="1" applyAlignment="1" applyProtection="1">
      <alignment horizontal="center" vertical="center"/>
      <protection hidden="1"/>
    </xf>
    <xf numFmtId="0" fontId="55" fillId="20" borderId="19" xfId="0" applyFont="1" applyFill="1" applyBorder="1" applyAlignment="1" applyProtection="1">
      <alignment horizontal="left" vertical="center"/>
      <protection hidden="1"/>
    </xf>
    <xf numFmtId="0" fontId="55" fillId="20" borderId="19" xfId="0" applyFont="1" applyFill="1" applyBorder="1" applyAlignment="1" applyProtection="1">
      <alignment horizontal="center" vertical="center" wrapText="1"/>
      <protection hidden="1"/>
    </xf>
    <xf numFmtId="0" fontId="44" fillId="70" borderId="19" xfId="0" applyFont="1" applyFill="1" applyBorder="1" applyAlignment="1" applyProtection="1">
      <alignment vertical="center"/>
      <protection hidden="1"/>
    </xf>
    <xf numFmtId="44" fontId="43" fillId="70" borderId="19" xfId="1" applyFont="1" applyFill="1" applyBorder="1" applyAlignment="1" applyProtection="1">
      <alignment vertical="center"/>
      <protection hidden="1"/>
    </xf>
    <xf numFmtId="176" fontId="55" fillId="0" borderId="0" xfId="0" applyNumberFormat="1" applyFont="1" applyAlignment="1" applyProtection="1">
      <alignment horizontal="center" vertical="center"/>
      <protection hidden="1"/>
    </xf>
    <xf numFmtId="0" fontId="56" fillId="23" borderId="19" xfId="0" applyFont="1" applyFill="1" applyBorder="1" applyAlignment="1" applyProtection="1">
      <alignment horizontal="center" vertical="center"/>
      <protection hidden="1"/>
    </xf>
    <xf numFmtId="170" fontId="56" fillId="23" borderId="19" xfId="0" applyNumberFormat="1" applyFont="1" applyFill="1" applyBorder="1" applyAlignment="1" applyProtection="1">
      <alignment horizontal="center" vertical="center"/>
      <protection hidden="1"/>
    </xf>
    <xf numFmtId="43" fontId="43" fillId="24" borderId="19" xfId="1" applyNumberFormat="1" applyFont="1" applyFill="1" applyBorder="1" applyAlignment="1" applyProtection="1">
      <alignment horizontal="center" vertical="center"/>
      <protection hidden="1"/>
    </xf>
    <xf numFmtId="43" fontId="43" fillId="24" borderId="19" xfId="1" applyNumberFormat="1" applyFont="1" applyFill="1" applyBorder="1" applyAlignment="1" applyProtection="1">
      <alignment horizontal="justify" vertical="center"/>
      <protection hidden="1"/>
    </xf>
    <xf numFmtId="10" fontId="43" fillId="24" borderId="19" xfId="1" applyNumberFormat="1" applyFont="1" applyFill="1" applyBorder="1" applyAlignment="1" applyProtection="1">
      <alignment horizontal="center" vertical="center"/>
      <protection hidden="1"/>
    </xf>
    <xf numFmtId="10" fontId="56" fillId="14" borderId="19" xfId="30" applyNumberFormat="1" applyFont="1" applyFill="1" applyBorder="1" applyAlignment="1" applyProtection="1">
      <alignment horizontal="center" vertical="center" readingOrder="1"/>
      <protection hidden="1"/>
    </xf>
    <xf numFmtId="43" fontId="55" fillId="0" borderId="19" xfId="1" applyNumberFormat="1" applyFont="1" applyFill="1" applyBorder="1" applyAlignment="1" applyProtection="1">
      <alignment horizontal="center" vertical="center"/>
      <protection hidden="1"/>
    </xf>
    <xf numFmtId="43" fontId="55" fillId="20" borderId="19" xfId="1" applyNumberFormat="1" applyFont="1" applyFill="1" applyBorder="1" applyAlignment="1" applyProtection="1">
      <alignment vertical="center"/>
      <protection hidden="1"/>
    </xf>
    <xf numFmtId="10" fontId="55" fillId="0" borderId="19" xfId="30" applyNumberFormat="1" applyFont="1" applyFill="1" applyBorder="1" applyAlignment="1" applyProtection="1">
      <alignment horizontal="center" vertical="center"/>
      <protection hidden="1"/>
    </xf>
    <xf numFmtId="10" fontId="55" fillId="20" borderId="19" xfId="30" applyNumberFormat="1" applyFont="1" applyFill="1" applyBorder="1" applyAlignment="1" applyProtection="1">
      <alignment horizontal="center" vertical="center"/>
      <protection hidden="1"/>
    </xf>
    <xf numFmtId="0" fontId="56" fillId="0" borderId="19" xfId="0" applyFont="1" applyBorder="1" applyAlignment="1" applyProtection="1">
      <alignment vertical="center"/>
      <protection hidden="1"/>
    </xf>
    <xf numFmtId="43" fontId="55" fillId="23" borderId="19" xfId="0" applyNumberFormat="1" applyFont="1" applyFill="1" applyBorder="1" applyAlignment="1" applyProtection="1">
      <alignment vertical="center"/>
      <protection hidden="1"/>
    </xf>
    <xf numFmtId="10" fontId="55" fillId="23" borderId="19" xfId="0" applyNumberFormat="1" applyFont="1" applyFill="1" applyBorder="1" applyAlignment="1" applyProtection="1">
      <alignment horizontal="center" vertical="center"/>
      <protection hidden="1"/>
    </xf>
    <xf numFmtId="0" fontId="55" fillId="0" borderId="6" xfId="0" applyFont="1" applyBorder="1" applyAlignment="1" applyProtection="1">
      <alignment horizontal="left" vertical="center" wrapText="1" readingOrder="1"/>
      <protection hidden="1"/>
    </xf>
    <xf numFmtId="43" fontId="52" fillId="79" borderId="19" xfId="27" quotePrefix="1" applyFont="1" applyFill="1" applyBorder="1" applyAlignment="1" applyProtection="1">
      <alignment horizontal="center" vertical="center"/>
      <protection hidden="1"/>
    </xf>
    <xf numFmtId="43" fontId="52" fillId="0" borderId="19" xfId="27" quotePrefix="1" applyFont="1" applyFill="1" applyBorder="1" applyAlignment="1" applyProtection="1">
      <alignment vertical="center"/>
      <protection hidden="1"/>
    </xf>
    <xf numFmtId="0" fontId="52" fillId="0" borderId="0" xfId="0" applyFont="1" applyAlignment="1" applyProtection="1">
      <alignment horizontal="left" vertical="center" wrapText="1"/>
      <protection hidden="1"/>
    </xf>
    <xf numFmtId="0" fontId="45" fillId="0" borderId="0" xfId="0" applyFont="1" applyAlignment="1" applyProtection="1">
      <alignment horizontal="left" vertical="center"/>
      <protection hidden="1"/>
    </xf>
    <xf numFmtId="43" fontId="52" fillId="79" borderId="19" xfId="27" applyFont="1" applyFill="1" applyBorder="1" applyAlignment="1" applyProtection="1">
      <alignment horizontal="left" vertical="center"/>
      <protection hidden="1"/>
    </xf>
    <xf numFmtId="43" fontId="52" fillId="0" borderId="20" xfId="27" applyFont="1" applyFill="1" applyBorder="1" applyAlignment="1" applyProtection="1">
      <alignment vertical="center"/>
      <protection hidden="1"/>
    </xf>
    <xf numFmtId="43" fontId="52" fillId="0" borderId="21" xfId="27" applyFont="1" applyFill="1" applyBorder="1" applyAlignment="1" applyProtection="1">
      <alignment vertical="center"/>
      <protection hidden="1"/>
    </xf>
    <xf numFmtId="43" fontId="52" fillId="0" borderId="21" xfId="27" applyFont="1" applyFill="1" applyBorder="1" applyAlignment="1" applyProtection="1">
      <alignment horizontal="center" vertical="center"/>
      <protection hidden="1"/>
    </xf>
    <xf numFmtId="43" fontId="52" fillId="0" borderId="22" xfId="27" applyFont="1" applyFill="1" applyBorder="1" applyAlignment="1" applyProtection="1">
      <alignment horizontal="center" vertical="center"/>
      <protection hidden="1"/>
    </xf>
    <xf numFmtId="0" fontId="21" fillId="16" borderId="6" xfId="0" applyFont="1" applyFill="1" applyBorder="1" applyAlignment="1" applyProtection="1">
      <alignment horizontal="center" vertical="center"/>
      <protection hidden="1"/>
    </xf>
    <xf numFmtId="0" fontId="21" fillId="16" borderId="6" xfId="0" applyFont="1" applyFill="1" applyBorder="1" applyAlignment="1" applyProtection="1">
      <alignment horizontal="center" vertical="center" readingOrder="1"/>
      <protection hidden="1"/>
    </xf>
    <xf numFmtId="43" fontId="21" fillId="16" borderId="6" xfId="27" applyFont="1" applyFill="1" applyBorder="1" applyAlignment="1" applyProtection="1">
      <alignment horizontal="center" vertical="center" readingOrder="1"/>
      <protection hidden="1"/>
    </xf>
    <xf numFmtId="43" fontId="21" fillId="16" borderId="6" xfId="1" applyNumberFormat="1" applyFont="1" applyFill="1" applyBorder="1" applyAlignment="1" applyProtection="1">
      <alignment horizontal="right" vertical="center" wrapText="1" readingOrder="1"/>
      <protection hidden="1"/>
    </xf>
    <xf numFmtId="0" fontId="21" fillId="0" borderId="20" xfId="0" applyFont="1" applyBorder="1" applyAlignment="1">
      <alignment horizontal="left" indent="1"/>
    </xf>
    <xf numFmtId="0" fontId="21" fillId="0" borderId="21" xfId="0" applyFont="1" applyBorder="1" applyAlignment="1">
      <alignment horizontal="left" indent="1"/>
    </xf>
    <xf numFmtId="0" fontId="21" fillId="0" borderId="22" xfId="0" applyFont="1" applyBorder="1" applyAlignment="1">
      <alignment horizontal="left" indent="1"/>
    </xf>
    <xf numFmtId="0" fontId="82" fillId="0" borderId="19" xfId="0" applyFont="1" applyBorder="1" applyAlignment="1">
      <alignment horizontal="center" vertical="center" wrapText="1"/>
    </xf>
    <xf numFmtId="0" fontId="21" fillId="0" borderId="19" xfId="0" applyFont="1" applyBorder="1" applyAlignment="1">
      <alignment vertical="top" wrapText="1"/>
    </xf>
    <xf numFmtId="14" fontId="21" fillId="0" borderId="20" xfId="0" quotePrefix="1" applyNumberFormat="1" applyFont="1" applyBorder="1" applyAlignment="1">
      <alignment horizontal="left" indent="1"/>
    </xf>
    <xf numFmtId="14" fontId="21" fillId="0" borderId="21" xfId="0" quotePrefix="1" applyNumberFormat="1" applyFont="1" applyBorder="1" applyAlignment="1">
      <alignment horizontal="left" indent="1"/>
    </xf>
    <xf numFmtId="14" fontId="21" fillId="0" borderId="22" xfId="0" quotePrefix="1" applyNumberFormat="1" applyFont="1" applyBorder="1" applyAlignment="1">
      <alignment horizontal="left" indent="1"/>
    </xf>
    <xf numFmtId="0" fontId="2" fillId="0" borderId="20"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1" fillId="0" borderId="19" xfId="0" applyFont="1" applyBorder="1" applyAlignment="1">
      <alignment wrapText="1"/>
    </xf>
    <xf numFmtId="49" fontId="85" fillId="16" borderId="0" xfId="0" applyNumberFormat="1" applyFont="1" applyFill="1" applyAlignment="1">
      <alignment horizontal="center" vertical="center"/>
    </xf>
    <xf numFmtId="0" fontId="85" fillId="16" borderId="0" xfId="0" applyFont="1" applyFill="1" applyAlignment="1">
      <alignment horizontal="center" vertical="center"/>
    </xf>
    <xf numFmtId="0" fontId="101" fillId="0" borderId="3" xfId="0" applyFont="1" applyBorder="1" applyAlignment="1">
      <alignment vertical="top" wrapText="1"/>
    </xf>
    <xf numFmtId="0" fontId="101" fillId="0" borderId="5" xfId="0" applyFont="1" applyBorder="1" applyAlignment="1">
      <alignment vertical="top" wrapText="1"/>
    </xf>
    <xf numFmtId="0" fontId="101" fillId="0" borderId="4"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0" fontId="0" fillId="0" borderId="4" xfId="0" applyBorder="1" applyAlignment="1">
      <alignment wrapText="1"/>
    </xf>
    <xf numFmtId="49" fontId="83" fillId="16" borderId="0" xfId="0" applyNumberFormat="1" applyFont="1" applyFill="1" applyAlignment="1">
      <alignment horizontal="center" vertical="center"/>
    </xf>
    <xf numFmtId="10" fontId="40" fillId="0" borderId="2" xfId="19" applyNumberFormat="1" applyFont="1" applyBorder="1" applyAlignment="1">
      <alignment horizontal="center" vertical="center" wrapText="1"/>
    </xf>
    <xf numFmtId="0" fontId="30" fillId="12" borderId="2" xfId="17" applyFont="1" applyFill="1" applyBorder="1" applyAlignment="1">
      <alignment horizontal="center" vertical="center" wrapText="1"/>
    </xf>
    <xf numFmtId="166" fontId="30" fillId="12" borderId="2" xfId="8" applyFont="1" applyFill="1" applyBorder="1" applyAlignment="1">
      <alignment horizontal="center" vertical="center" wrapText="1"/>
    </xf>
    <xf numFmtId="0" fontId="56" fillId="77" borderId="6" xfId="0" applyFont="1" applyFill="1" applyBorder="1" applyAlignment="1" applyProtection="1">
      <alignment horizontal="center" vertical="center" textRotation="90"/>
      <protection hidden="1"/>
    </xf>
    <xf numFmtId="0" fontId="56" fillId="76" borderId="23" xfId="0" applyFont="1" applyFill="1" applyBorder="1" applyAlignment="1" applyProtection="1">
      <alignment horizontal="center" vertical="center" readingOrder="1"/>
      <protection hidden="1"/>
    </xf>
    <xf numFmtId="0" fontId="56" fillId="76" borderId="24" xfId="0" applyFont="1" applyFill="1" applyBorder="1" applyAlignment="1" applyProtection="1">
      <alignment horizontal="center" vertical="center" readingOrder="1"/>
      <protection hidden="1"/>
    </xf>
    <xf numFmtId="0" fontId="21" fillId="78" borderId="25" xfId="0" applyFont="1" applyFill="1" applyBorder="1" applyAlignment="1" applyProtection="1">
      <alignment horizontal="center" vertical="center"/>
      <protection hidden="1"/>
    </xf>
    <xf numFmtId="0" fontId="21" fillId="78" borderId="26" xfId="0" applyFont="1" applyFill="1" applyBorder="1" applyAlignment="1" applyProtection="1">
      <alignment horizontal="center" vertical="center"/>
      <protection hidden="1"/>
    </xf>
    <xf numFmtId="0" fontId="21" fillId="78" borderId="27" xfId="0" applyFont="1" applyFill="1" applyBorder="1" applyAlignment="1" applyProtection="1">
      <alignment horizontal="center" vertical="center"/>
      <protection hidden="1"/>
    </xf>
    <xf numFmtId="0" fontId="21" fillId="78" borderId="28" xfId="0" applyFont="1" applyFill="1" applyBorder="1" applyAlignment="1" applyProtection="1">
      <alignment horizontal="center" vertical="center"/>
      <protection hidden="1"/>
    </xf>
    <xf numFmtId="0" fontId="21" fillId="78" borderId="29" xfId="0" applyFont="1" applyFill="1" applyBorder="1" applyAlignment="1" applyProtection="1">
      <alignment horizontal="center" vertical="center"/>
      <protection hidden="1"/>
    </xf>
    <xf numFmtId="0" fontId="21" fillId="78" borderId="30" xfId="0" applyFont="1" applyFill="1" applyBorder="1" applyAlignment="1" applyProtection="1">
      <alignment horizontal="center" vertical="center"/>
      <protection hidden="1"/>
    </xf>
    <xf numFmtId="0" fontId="79" fillId="13" borderId="0" xfId="0" applyFont="1" applyFill="1" applyAlignment="1" applyProtection="1">
      <alignment horizontal="center" vertical="center" readingOrder="1"/>
      <protection hidden="1"/>
    </xf>
    <xf numFmtId="0" fontId="55" fillId="0" borderId="6" xfId="0" applyFont="1" applyBorder="1" applyAlignment="1" applyProtection="1">
      <alignment horizontal="left" vertical="center" readingOrder="1"/>
      <protection hidden="1"/>
    </xf>
    <xf numFmtId="0" fontId="50" fillId="19" borderId="6" xfId="0" applyFont="1" applyFill="1" applyBorder="1" applyAlignment="1" applyProtection="1">
      <alignment horizontal="center" vertical="center" readingOrder="1"/>
      <protection hidden="1"/>
    </xf>
    <xf numFmtId="0" fontId="50" fillId="23" borderId="6" xfId="0" applyFont="1" applyFill="1" applyBorder="1" applyAlignment="1" applyProtection="1">
      <alignment horizontal="center" vertical="center"/>
      <protection hidden="1"/>
    </xf>
    <xf numFmtId="10" fontId="55" fillId="0" borderId="6" xfId="0" applyNumberFormat="1" applyFont="1" applyBorder="1" applyAlignment="1" applyProtection="1">
      <alignment horizontal="left" vertical="center" readingOrder="1"/>
      <protection hidden="1"/>
    </xf>
    <xf numFmtId="10" fontId="40" fillId="0" borderId="8" xfId="19" applyNumberFormat="1" applyFont="1" applyBorder="1" applyAlignment="1" applyProtection="1">
      <alignment horizontal="center" vertical="center" wrapText="1"/>
      <protection hidden="1"/>
    </xf>
    <xf numFmtId="0" fontId="30" fillId="0" borderId="0" xfId="17" applyFont="1" applyProtection="1">
      <protection hidden="1"/>
    </xf>
    <xf numFmtId="10" fontId="39" fillId="11" borderId="2" xfId="9" applyNumberFormat="1" applyFont="1" applyFill="1" applyBorder="1" applyAlignment="1" applyProtection="1">
      <alignment horizontal="center" vertical="center" wrapText="1"/>
      <protection hidden="1"/>
    </xf>
    <xf numFmtId="0" fontId="24" fillId="0" borderId="0" xfId="0" applyFont="1" applyAlignment="1" applyProtection="1">
      <alignment horizontal="center"/>
      <protection hidden="1"/>
    </xf>
    <xf numFmtId="10" fontId="26" fillId="8" borderId="0" xfId="0" applyNumberFormat="1" applyFont="1" applyFill="1" applyAlignment="1" applyProtection="1">
      <alignment vertical="center" wrapText="1"/>
      <protection hidden="1"/>
    </xf>
    <xf numFmtId="10" fontId="28" fillId="8" borderId="0" xfId="0" applyNumberFormat="1" applyFont="1" applyFill="1" applyAlignment="1" applyProtection="1">
      <alignment vertical="center" wrapText="1"/>
      <protection hidden="1"/>
    </xf>
    <xf numFmtId="0" fontId="28" fillId="8" borderId="0" xfId="27" applyNumberFormat="1" applyFont="1" applyFill="1" applyBorder="1" applyAlignment="1" applyProtection="1">
      <alignment horizontal="left" vertical="center" wrapText="1"/>
      <protection hidden="1"/>
    </xf>
    <xf numFmtId="0" fontId="79" fillId="13" borderId="19" xfId="0" applyFont="1" applyFill="1" applyBorder="1" applyAlignment="1" applyProtection="1">
      <alignment horizontal="center" vertical="center" readingOrder="1"/>
      <protection hidden="1"/>
    </xf>
    <xf numFmtId="0" fontId="52" fillId="15" borderId="20" xfId="0" applyFont="1" applyFill="1" applyBorder="1" applyAlignment="1" applyProtection="1">
      <alignment horizontal="left" vertical="center" wrapText="1"/>
      <protection hidden="1"/>
    </xf>
    <xf numFmtId="0" fontId="52" fillId="15" borderId="21" xfId="0" applyFont="1" applyFill="1" applyBorder="1" applyAlignment="1" applyProtection="1">
      <alignment horizontal="left" vertical="center" wrapText="1"/>
      <protection hidden="1"/>
    </xf>
    <xf numFmtId="0" fontId="52" fillId="15" borderId="22" xfId="0" applyFont="1" applyFill="1" applyBorder="1" applyAlignment="1" applyProtection="1">
      <alignment horizontal="left" vertical="center" wrapText="1"/>
      <protection hidden="1"/>
    </xf>
    <xf numFmtId="0" fontId="54" fillId="21" borderId="20" xfId="0" applyFont="1" applyFill="1" applyBorder="1" applyAlignment="1" applyProtection="1">
      <alignment horizontal="left" vertical="center"/>
      <protection hidden="1"/>
    </xf>
    <xf numFmtId="0" fontId="54" fillId="21" borderId="21" xfId="0" applyFont="1" applyFill="1" applyBorder="1" applyAlignment="1" applyProtection="1">
      <alignment horizontal="left" vertical="center"/>
      <protection hidden="1"/>
    </xf>
    <xf numFmtId="0" fontId="54" fillId="21" borderId="22" xfId="0" applyFont="1" applyFill="1" applyBorder="1" applyAlignment="1" applyProtection="1">
      <alignment horizontal="left" vertical="center"/>
      <protection hidden="1"/>
    </xf>
    <xf numFmtId="0" fontId="45" fillId="79" borderId="46" xfId="0" applyFont="1" applyFill="1" applyBorder="1" applyAlignment="1" applyProtection="1">
      <alignment horizontal="left" vertical="center" wrapText="1"/>
      <protection hidden="1"/>
    </xf>
    <xf numFmtId="0" fontId="45" fillId="79" borderId="56" xfId="0" applyFont="1" applyFill="1" applyBorder="1" applyAlignment="1" applyProtection="1">
      <alignment horizontal="left" vertical="center" wrapText="1"/>
      <protection hidden="1"/>
    </xf>
    <xf numFmtId="0" fontId="45" fillId="79" borderId="57" xfId="0" applyFont="1" applyFill="1" applyBorder="1" applyAlignment="1" applyProtection="1">
      <alignment horizontal="left" vertical="center" wrapText="1"/>
      <protection hidden="1"/>
    </xf>
    <xf numFmtId="0" fontId="52" fillId="0" borderId="40" xfId="0" applyFont="1" applyBorder="1" applyAlignment="1" applyProtection="1">
      <alignment horizontal="left" vertical="center"/>
      <protection hidden="1"/>
    </xf>
    <xf numFmtId="0" fontId="52" fillId="0" borderId="41" xfId="0" applyFont="1" applyBorder="1" applyAlignment="1" applyProtection="1">
      <alignment horizontal="left" vertical="center"/>
      <protection hidden="1"/>
    </xf>
    <xf numFmtId="0" fontId="52" fillId="0" borderId="19" xfId="0" applyFont="1" applyBorder="1" applyAlignment="1" applyProtection="1">
      <alignment horizontal="left" vertical="center" wrapText="1"/>
      <protection hidden="1"/>
    </xf>
    <xf numFmtId="0" fontId="52" fillId="0" borderId="44" xfId="0" applyFont="1" applyBorder="1" applyAlignment="1" applyProtection="1">
      <alignment horizontal="left" vertical="center"/>
      <protection hidden="1"/>
    </xf>
    <xf numFmtId="0" fontId="52" fillId="0" borderId="58" xfId="0" applyFont="1" applyBorder="1" applyAlignment="1" applyProtection="1">
      <alignment horizontal="left" vertical="center" wrapText="1"/>
      <protection hidden="1"/>
    </xf>
    <xf numFmtId="0" fontId="52" fillId="0" borderId="59" xfId="0" applyFont="1" applyBorder="1" applyAlignment="1" applyProtection="1">
      <alignment horizontal="left" vertical="center" wrapText="1"/>
      <protection hidden="1"/>
    </xf>
    <xf numFmtId="0" fontId="52" fillId="0" borderId="60" xfId="0" applyFont="1" applyBorder="1" applyAlignment="1" applyProtection="1">
      <alignment horizontal="left" vertical="center" wrapText="1"/>
      <protection hidden="1"/>
    </xf>
    <xf numFmtId="0" fontId="52" fillId="0" borderId="20" xfId="0" applyFont="1" applyBorder="1" applyAlignment="1" applyProtection="1">
      <alignment horizontal="center" vertical="center"/>
      <protection hidden="1"/>
    </xf>
    <xf numFmtId="0" fontId="52" fillId="0" borderId="21" xfId="0" applyFont="1" applyBorder="1" applyAlignment="1" applyProtection="1">
      <alignment horizontal="center" vertical="center"/>
      <protection hidden="1"/>
    </xf>
    <xf numFmtId="0" fontId="52" fillId="0" borderId="22" xfId="0" applyFont="1" applyBorder="1" applyAlignment="1" applyProtection="1">
      <alignment horizontal="center" vertical="center"/>
      <protection hidden="1"/>
    </xf>
    <xf numFmtId="0" fontId="52" fillId="0" borderId="46" xfId="0" applyFont="1" applyBorder="1" applyAlignment="1" applyProtection="1">
      <alignment horizontal="left" vertical="center"/>
      <protection hidden="1"/>
    </xf>
    <xf numFmtId="0" fontId="52" fillId="0" borderId="58" xfId="0" applyFont="1" applyBorder="1" applyAlignment="1" applyProtection="1">
      <alignment horizontal="left" vertical="center"/>
      <protection hidden="1"/>
    </xf>
    <xf numFmtId="0" fontId="52" fillId="0" borderId="57" xfId="0" applyFont="1" applyBorder="1" applyAlignment="1" applyProtection="1">
      <alignment horizontal="left" vertical="center"/>
      <protection hidden="1"/>
    </xf>
    <xf numFmtId="0" fontId="52" fillId="0" borderId="60" xfId="0" applyFont="1" applyBorder="1" applyAlignment="1" applyProtection="1">
      <alignment horizontal="left" vertical="center"/>
      <protection hidden="1"/>
    </xf>
    <xf numFmtId="0" fontId="45" fillId="0" borderId="58" xfId="0" applyFont="1" applyBorder="1" applyAlignment="1" applyProtection="1">
      <alignment horizontal="center" vertical="center"/>
      <protection hidden="1"/>
    </xf>
    <xf numFmtId="0" fontId="45" fillId="0" borderId="59" xfId="0" applyFont="1" applyBorder="1" applyAlignment="1" applyProtection="1">
      <alignment horizontal="center" vertical="center"/>
      <protection hidden="1"/>
    </xf>
    <xf numFmtId="0" fontId="45" fillId="0" borderId="60" xfId="0" applyFont="1" applyBorder="1" applyAlignment="1" applyProtection="1">
      <alignment horizontal="center" vertical="center"/>
      <protection hidden="1"/>
    </xf>
    <xf numFmtId="0" fontId="45" fillId="0" borderId="56" xfId="0" applyFont="1" applyBorder="1" applyAlignment="1" applyProtection="1">
      <alignment horizontal="center" vertical="center"/>
      <protection hidden="1"/>
    </xf>
    <xf numFmtId="0" fontId="45" fillId="0" borderId="0" xfId="0" applyFont="1" applyAlignment="1" applyProtection="1">
      <alignment horizontal="center" vertical="center"/>
      <protection hidden="1"/>
    </xf>
    <xf numFmtId="0" fontId="52" fillId="0" borderId="46" xfId="0" applyFont="1" applyBorder="1" applyAlignment="1" applyProtection="1">
      <alignment horizontal="center" vertical="center"/>
      <protection hidden="1"/>
    </xf>
    <xf numFmtId="0" fontId="52" fillId="0" borderId="42" xfId="0" applyFont="1" applyBorder="1" applyAlignment="1" applyProtection="1">
      <alignment horizontal="center" vertical="center"/>
      <protection hidden="1"/>
    </xf>
    <xf numFmtId="0" fontId="52" fillId="0" borderId="58" xfId="0" applyFont="1" applyBorder="1" applyAlignment="1" applyProtection="1">
      <alignment horizontal="center" vertical="center"/>
      <protection hidden="1"/>
    </xf>
    <xf numFmtId="0" fontId="52" fillId="0" borderId="57" xfId="0" applyFont="1" applyBorder="1" applyAlignment="1" applyProtection="1">
      <alignment horizontal="center" vertical="center"/>
      <protection hidden="1"/>
    </xf>
    <xf numFmtId="0" fontId="52" fillId="0" borderId="43" xfId="0" applyFont="1" applyBorder="1" applyAlignment="1" applyProtection="1">
      <alignment horizontal="center" vertical="center"/>
      <protection hidden="1"/>
    </xf>
    <xf numFmtId="0" fontId="52" fillId="0" borderId="60" xfId="0" applyFont="1" applyBorder="1" applyAlignment="1" applyProtection="1">
      <alignment horizontal="center" vertical="center"/>
      <protection hidden="1"/>
    </xf>
    <xf numFmtId="0" fontId="52" fillId="0" borderId="40" xfId="0" applyFont="1" applyBorder="1" applyAlignment="1" applyProtection="1">
      <alignment horizontal="left" vertical="center" wrapText="1"/>
      <protection hidden="1"/>
    </xf>
    <xf numFmtId="0" fontId="52" fillId="0" borderId="44" xfId="0" applyFont="1" applyBorder="1" applyAlignment="1" applyProtection="1">
      <alignment horizontal="left" vertical="center" wrapText="1"/>
      <protection hidden="1"/>
    </xf>
    <xf numFmtId="0" fontId="52" fillId="0" borderId="41" xfId="0" applyFont="1" applyBorder="1" applyAlignment="1" applyProtection="1">
      <alignment horizontal="left" vertical="center" wrapText="1"/>
      <protection hidden="1"/>
    </xf>
    <xf numFmtId="0" fontId="52" fillId="79" borderId="40" xfId="0" applyFont="1" applyFill="1" applyBorder="1" applyAlignment="1" applyProtection="1">
      <alignment horizontal="left" vertical="center"/>
      <protection hidden="1"/>
    </xf>
    <xf numFmtId="0" fontId="52" fillId="79" borderId="41" xfId="0" applyFont="1" applyFill="1" applyBorder="1" applyAlignment="1" applyProtection="1">
      <alignment horizontal="left" vertical="center"/>
      <protection hidden="1"/>
    </xf>
    <xf numFmtId="0" fontId="54" fillId="20" borderId="48" xfId="0" applyFont="1" applyFill="1" applyBorder="1" applyAlignment="1" applyProtection="1">
      <alignment horizontal="center" vertical="center" wrapText="1"/>
      <protection hidden="1"/>
    </xf>
    <xf numFmtId="0" fontId="54" fillId="20" borderId="49" xfId="0" applyFont="1" applyFill="1" applyBorder="1" applyAlignment="1" applyProtection="1">
      <alignment horizontal="center" vertical="center" wrapText="1"/>
      <protection hidden="1"/>
    </xf>
    <xf numFmtId="0" fontId="54" fillId="20" borderId="50" xfId="0" applyFont="1" applyFill="1" applyBorder="1" applyAlignment="1" applyProtection="1">
      <alignment horizontal="center" vertical="center" wrapText="1"/>
      <protection hidden="1"/>
    </xf>
    <xf numFmtId="0" fontId="54" fillId="21" borderId="19" xfId="0" applyFont="1" applyFill="1" applyBorder="1" applyAlignment="1" applyProtection="1">
      <alignment horizontal="left" vertical="center"/>
      <protection hidden="1"/>
    </xf>
    <xf numFmtId="10" fontId="48" fillId="22" borderId="19" xfId="0" applyNumberFormat="1" applyFont="1" applyFill="1" applyBorder="1" applyAlignment="1" applyProtection="1">
      <alignment vertical="center" readingOrder="1"/>
      <protection hidden="1"/>
    </xf>
    <xf numFmtId="0" fontId="48" fillId="22" borderId="19" xfId="0" applyFont="1" applyFill="1" applyBorder="1" applyAlignment="1" applyProtection="1">
      <alignment horizontal="left" vertical="center" readingOrder="1"/>
      <protection hidden="1"/>
    </xf>
    <xf numFmtId="0" fontId="52" fillId="15" borderId="19" xfId="0" applyFont="1" applyFill="1" applyBorder="1" applyAlignment="1" applyProtection="1">
      <alignment horizontal="left" vertical="center" wrapText="1"/>
      <protection hidden="1"/>
    </xf>
    <xf numFmtId="43" fontId="54" fillId="20" borderId="20" xfId="27" applyFont="1" applyFill="1" applyBorder="1" applyAlignment="1" applyProtection="1">
      <alignment horizontal="center" vertical="center"/>
      <protection hidden="1"/>
    </xf>
    <xf numFmtId="43" fontId="52" fillId="20" borderId="21" xfId="27" applyFont="1" applyFill="1" applyBorder="1" applyAlignment="1" applyProtection="1">
      <alignment horizontal="center" vertical="center"/>
      <protection hidden="1"/>
    </xf>
    <xf numFmtId="43" fontId="52" fillId="20" borderId="22" xfId="27" applyFont="1" applyFill="1" applyBorder="1" applyAlignment="1" applyProtection="1">
      <alignment horizontal="center" vertical="center"/>
      <protection hidden="1"/>
    </xf>
    <xf numFmtId="0" fontId="52" fillId="79" borderId="44" xfId="0" applyFont="1" applyFill="1" applyBorder="1" applyAlignment="1" applyProtection="1">
      <alignment horizontal="left" vertical="center"/>
      <protection hidden="1"/>
    </xf>
    <xf numFmtId="0" fontId="52" fillId="79" borderId="42" xfId="0" applyFont="1" applyFill="1" applyBorder="1" applyAlignment="1" applyProtection="1">
      <alignment vertical="center"/>
      <protection hidden="1"/>
    </xf>
    <xf numFmtId="0" fontId="52" fillId="79" borderId="43" xfId="0" applyFont="1" applyFill="1" applyBorder="1" applyAlignment="1" applyProtection="1">
      <alignment vertical="center"/>
      <protection hidden="1"/>
    </xf>
    <xf numFmtId="0" fontId="52" fillId="15" borderId="61" xfId="0" applyFont="1" applyFill="1" applyBorder="1" applyAlignment="1" applyProtection="1">
      <alignment horizontal="left" vertical="center" wrapText="1"/>
      <protection hidden="1"/>
    </xf>
    <xf numFmtId="0" fontId="52" fillId="15" borderId="62" xfId="0" applyFont="1" applyFill="1" applyBorder="1" applyAlignment="1" applyProtection="1">
      <alignment horizontal="left" vertical="center" wrapText="1"/>
      <protection hidden="1"/>
    </xf>
    <xf numFmtId="0" fontId="52" fillId="15" borderId="63" xfId="0" applyFont="1" applyFill="1" applyBorder="1" applyAlignment="1" applyProtection="1">
      <alignment horizontal="left" vertical="center" wrapText="1"/>
      <protection hidden="1"/>
    </xf>
    <xf numFmtId="0" fontId="52" fillId="79" borderId="52" xfId="0" applyFont="1" applyFill="1" applyBorder="1" applyAlignment="1" applyProtection="1">
      <alignment horizontal="left" vertical="center"/>
      <protection hidden="1"/>
    </xf>
    <xf numFmtId="0" fontId="52" fillId="79" borderId="47" xfId="0" applyFont="1" applyFill="1" applyBorder="1" applyAlignment="1" applyProtection="1">
      <alignment horizontal="left" vertical="center"/>
      <protection hidden="1"/>
    </xf>
    <xf numFmtId="0" fontId="52" fillId="0" borderId="40" xfId="0" applyFont="1" applyBorder="1" applyAlignment="1" applyProtection="1">
      <alignment horizontal="center" vertical="center"/>
      <protection hidden="1"/>
    </xf>
    <xf numFmtId="0" fontId="52" fillId="0" borderId="44" xfId="0" applyFont="1" applyBorder="1" applyAlignment="1" applyProtection="1">
      <alignment horizontal="center" vertical="center"/>
      <protection hidden="1"/>
    </xf>
    <xf numFmtId="0" fontId="52" fillId="0" borderId="41" xfId="0" applyFont="1" applyBorder="1" applyAlignment="1" applyProtection="1">
      <alignment horizontal="center" vertical="center"/>
      <protection hidden="1"/>
    </xf>
    <xf numFmtId="0" fontId="54" fillId="20" borderId="20" xfId="0" applyFont="1" applyFill="1" applyBorder="1" applyAlignment="1" applyProtection="1">
      <alignment horizontal="center" vertical="center" wrapText="1"/>
      <protection hidden="1"/>
    </xf>
    <xf numFmtId="0" fontId="54" fillId="20" borderId="22" xfId="0" applyFont="1" applyFill="1" applyBorder="1" applyAlignment="1" applyProtection="1">
      <alignment horizontal="center" vertical="center" wrapText="1"/>
      <protection hidden="1"/>
    </xf>
    <xf numFmtId="0" fontId="51" fillId="18" borderId="0" xfId="0" applyFont="1" applyFill="1" applyAlignment="1" applyProtection="1">
      <alignment horizontal="center" vertical="center"/>
      <protection hidden="1"/>
    </xf>
    <xf numFmtId="0" fontId="30" fillId="75" borderId="0" xfId="0" applyFont="1" applyFill="1" applyAlignment="1" applyProtection="1">
      <alignment horizontal="left" vertical="center" wrapText="1"/>
      <protection hidden="1"/>
    </xf>
    <xf numFmtId="0" fontId="46" fillId="73" borderId="0" xfId="0" applyFont="1" applyFill="1" applyAlignment="1" applyProtection="1">
      <alignment horizontal="center" vertical="center"/>
      <protection hidden="1"/>
    </xf>
    <xf numFmtId="0" fontId="48" fillId="22" borderId="6" xfId="0" applyFont="1" applyFill="1" applyBorder="1" applyAlignment="1" applyProtection="1">
      <alignment vertical="center" readingOrder="1"/>
      <protection hidden="1"/>
    </xf>
    <xf numFmtId="10" fontId="48" fillId="22" borderId="6" xfId="0" applyNumberFormat="1" applyFont="1" applyFill="1" applyBorder="1" applyAlignment="1" applyProtection="1">
      <alignment horizontal="left" vertical="center" readingOrder="1"/>
      <protection hidden="1"/>
    </xf>
    <xf numFmtId="0" fontId="48" fillId="22" borderId="6" xfId="0" applyFont="1" applyFill="1" applyBorder="1" applyAlignment="1" applyProtection="1">
      <alignment horizontal="left" vertical="center" readingOrder="1"/>
      <protection hidden="1"/>
    </xf>
    <xf numFmtId="0" fontId="56" fillId="20" borderId="19" xfId="0" applyFont="1" applyFill="1" applyBorder="1" applyAlignment="1" applyProtection="1">
      <alignment horizontal="center" vertical="center" wrapText="1"/>
      <protection hidden="1"/>
    </xf>
    <xf numFmtId="0" fontId="56" fillId="20" borderId="19" xfId="0" applyFont="1" applyFill="1" applyBorder="1" applyAlignment="1" applyProtection="1">
      <alignment horizontal="center" vertical="center"/>
      <protection hidden="1"/>
    </xf>
    <xf numFmtId="0" fontId="51" fillId="18" borderId="19" xfId="0" applyFont="1" applyFill="1" applyBorder="1" applyAlignment="1" applyProtection="1">
      <alignment horizontal="center" vertical="center"/>
      <protection hidden="1"/>
    </xf>
    <xf numFmtId="0" fontId="43" fillId="75" borderId="19" xfId="0" applyFont="1" applyFill="1" applyBorder="1" applyAlignment="1" applyProtection="1">
      <alignment horizontal="left" vertical="center" wrapText="1"/>
      <protection hidden="1"/>
    </xf>
    <xf numFmtId="0" fontId="81" fillId="13" borderId="19" xfId="0" applyFont="1" applyFill="1" applyBorder="1" applyAlignment="1" applyProtection="1">
      <alignment horizontal="center" vertical="center" readingOrder="1"/>
      <protection hidden="1"/>
    </xf>
    <xf numFmtId="0" fontId="46" fillId="17" borderId="19" xfId="0" applyFont="1" applyFill="1" applyBorder="1" applyAlignment="1" applyProtection="1">
      <alignment horizontal="center" vertical="center"/>
      <protection hidden="1"/>
    </xf>
    <xf numFmtId="10" fontId="48" fillId="22" borderId="19" xfId="0" applyNumberFormat="1" applyFont="1" applyFill="1" applyBorder="1" applyAlignment="1" applyProtection="1">
      <alignment horizontal="left" vertical="center" readingOrder="1"/>
      <protection hidden="1"/>
    </xf>
    <xf numFmtId="0" fontId="44" fillId="20" borderId="19" xfId="0" applyFont="1" applyFill="1" applyBorder="1" applyAlignment="1" applyProtection="1">
      <alignment horizontal="left" vertical="center" wrapText="1"/>
      <protection hidden="1"/>
    </xf>
    <xf numFmtId="0" fontId="56" fillId="0" borderId="19" xfId="0" applyFont="1" applyBorder="1" applyAlignment="1" applyProtection="1">
      <alignment horizontal="center" vertical="center"/>
      <protection hidden="1"/>
    </xf>
    <xf numFmtId="0" fontId="48" fillId="0" borderId="19" xfId="0" applyFont="1" applyBorder="1" applyAlignment="1" applyProtection="1">
      <alignment horizontal="left" vertical="center" readingOrder="1"/>
      <protection hidden="1"/>
    </xf>
    <xf numFmtId="10" fontId="48" fillId="0" borderId="19" xfId="0" applyNumberFormat="1" applyFont="1" applyBorder="1" applyAlignment="1" applyProtection="1">
      <alignment horizontal="left" vertical="center" readingOrder="1"/>
      <protection hidden="1"/>
    </xf>
  </cellXfs>
  <cellStyles count="259">
    <cellStyle name="20% - Ênfase1" xfId="233" builtinId="30" customBuiltin="1"/>
    <cellStyle name="20% - Ênfase1 2" xfId="42"/>
    <cellStyle name="20% - Ênfase1 2 2" xfId="43"/>
    <cellStyle name="20% - Ênfase1 2 2 2" xfId="44"/>
    <cellStyle name="20% - Ênfase2" xfId="236" builtinId="34" customBuiltin="1"/>
    <cellStyle name="20% - Ênfase2 2" xfId="45"/>
    <cellStyle name="20% - Ênfase2 2 2" xfId="46"/>
    <cellStyle name="20% - Ênfase2 2 2 2" xfId="47"/>
    <cellStyle name="20% - Ênfase3" xfId="239" builtinId="38" customBuiltin="1"/>
    <cellStyle name="20% - Ênfase3 2" xfId="48"/>
    <cellStyle name="20% - Ênfase3 2 2" xfId="49"/>
    <cellStyle name="20% - Ênfase3 2 2 2" xfId="50"/>
    <cellStyle name="20% - Ênfase4" xfId="242" builtinId="42" customBuiltin="1"/>
    <cellStyle name="20% - Ênfase4 2" xfId="51"/>
    <cellStyle name="20% - Ênfase4 2 2" xfId="52"/>
    <cellStyle name="20% - Ênfase4 2 2 2" xfId="53"/>
    <cellStyle name="20% - Ênfase5" xfId="245" builtinId="46" customBuiltin="1"/>
    <cellStyle name="20% - Ênfase5 2" xfId="54"/>
    <cellStyle name="20% - Ênfase5 2 2" xfId="55"/>
    <cellStyle name="20% - Ênfase5 2 2 2" xfId="56"/>
    <cellStyle name="20% - Ênfase6" xfId="248" builtinId="50" customBuiltin="1"/>
    <cellStyle name="20% - Ênfase6 2" xfId="57"/>
    <cellStyle name="20% - Ênfase6 2 2" xfId="58"/>
    <cellStyle name="20% - Ênfase6 2 2 2" xfId="59"/>
    <cellStyle name="40% - Ênfase1" xfId="234" builtinId="31" customBuiltin="1"/>
    <cellStyle name="40% - Ênfase1 2" xfId="60"/>
    <cellStyle name="40% - Ênfase1 2 2" xfId="61"/>
    <cellStyle name="40% - Ênfase1 2 2 2" xfId="62"/>
    <cellStyle name="40% - Ênfase2" xfId="237" builtinId="35" customBuiltin="1"/>
    <cellStyle name="40% - Ênfase2 2" xfId="63"/>
    <cellStyle name="40% - Ênfase2 2 2" xfId="64"/>
    <cellStyle name="40% - Ênfase2 2 2 2" xfId="65"/>
    <cellStyle name="40% - Ênfase3" xfId="240" builtinId="39" customBuiltin="1"/>
    <cellStyle name="40% - Ênfase3 2" xfId="66"/>
    <cellStyle name="40% - Ênfase3 2 2" xfId="67"/>
    <cellStyle name="40% - Ênfase3 2 2 2" xfId="68"/>
    <cellStyle name="40% - Ênfase4" xfId="243" builtinId="43" customBuiltin="1"/>
    <cellStyle name="40% - Ênfase4 2" xfId="69"/>
    <cellStyle name="40% - Ênfase4 2 2" xfId="70"/>
    <cellStyle name="40% - Ênfase4 2 2 2" xfId="71"/>
    <cellStyle name="40% - Ênfase5" xfId="246" builtinId="47" customBuiltin="1"/>
    <cellStyle name="40% - Ênfase5 2" xfId="72"/>
    <cellStyle name="40% - Ênfase5 2 2" xfId="73"/>
    <cellStyle name="40% - Ênfase5 2 2 2" xfId="74"/>
    <cellStyle name="40% - Ênfase6" xfId="249" builtinId="51" customBuiltin="1"/>
    <cellStyle name="40% - Ênfase6 2" xfId="75"/>
    <cellStyle name="40% - Ênfase6 2 2" xfId="76"/>
    <cellStyle name="40% - Ênfase6 2 2 2" xfId="77"/>
    <cellStyle name="60% - Ênfase1 2" xfId="78"/>
    <cellStyle name="60% - Ênfase1 2 2" xfId="79"/>
    <cellStyle name="60% - Ênfase1 2 2 2" xfId="80"/>
    <cellStyle name="60% - Ênfase1 3" xfId="253"/>
    <cellStyle name="60% - Ênfase2 2" xfId="81"/>
    <cellStyle name="60% - Ênfase2 2 2" xfId="82"/>
    <cellStyle name="60% - Ênfase2 2 2 2" xfId="83"/>
    <cellStyle name="60% - Ênfase2 3" xfId="254"/>
    <cellStyle name="60% - Ênfase3 2" xfId="84"/>
    <cellStyle name="60% - Ênfase3 2 2" xfId="85"/>
    <cellStyle name="60% - Ênfase3 2 2 2" xfId="86"/>
    <cellStyle name="60% - Ênfase3 3" xfId="255"/>
    <cellStyle name="60% - Ênfase4 2" xfId="87"/>
    <cellStyle name="60% - Ênfase4 2 2" xfId="88"/>
    <cellStyle name="60% - Ênfase4 2 2 2" xfId="89"/>
    <cellStyle name="60% - Ênfase4 3" xfId="256"/>
    <cellStyle name="60% - Ênfase5 2" xfId="90"/>
    <cellStyle name="60% - Ênfase5 2 2" xfId="91"/>
    <cellStyle name="60% - Ênfase5 2 2 2" xfId="92"/>
    <cellStyle name="60% - Ênfase5 3" xfId="257"/>
    <cellStyle name="60% - Ênfase6 2" xfId="93"/>
    <cellStyle name="60% - Ênfase6 2 2" xfId="94"/>
    <cellStyle name="60% - Ênfase6 2 2 2" xfId="95"/>
    <cellStyle name="60% - Ênfase6 3" xfId="258"/>
    <cellStyle name="Accent" xfId="2"/>
    <cellStyle name="Accent 1" xfId="3"/>
    <cellStyle name="Accent 2" xfId="4"/>
    <cellStyle name="Accent 3" xfId="5"/>
    <cellStyle name="Bad" xfId="6"/>
    <cellStyle name="Bom" xfId="222" builtinId="26" customBuiltin="1"/>
    <cellStyle name="Bom 2" xfId="96"/>
    <cellStyle name="Bom 2 2" xfId="97"/>
    <cellStyle name="Bom 2 2 2" xfId="98"/>
    <cellStyle name="Cálculo" xfId="226" builtinId="22" customBuiltin="1"/>
    <cellStyle name="Cálculo 2" xfId="99"/>
    <cellStyle name="Cálculo 2 2" xfId="100"/>
    <cellStyle name="Cálculo 2 2 2" xfId="101"/>
    <cellStyle name="Célula de Verificação" xfId="228" builtinId="23" customBuiltin="1"/>
    <cellStyle name="Célula de Verificação 2" xfId="102"/>
    <cellStyle name="Célula de Verificação 2 2" xfId="103"/>
    <cellStyle name="Célula de Verificação 2 2 2" xfId="104"/>
    <cellStyle name="Célula Vinculada" xfId="227" builtinId="24" customBuiltin="1"/>
    <cellStyle name="Célula Vinculada 2" xfId="105"/>
    <cellStyle name="Ênfase1" xfId="232" builtinId="29" customBuiltin="1"/>
    <cellStyle name="Ênfase1 2" xfId="106"/>
    <cellStyle name="Ênfase1 2 2" xfId="107"/>
    <cellStyle name="Ênfase1 2 2 2" xfId="108"/>
    <cellStyle name="Ênfase2" xfId="235" builtinId="33" customBuiltin="1"/>
    <cellStyle name="Ênfase2 2" xfId="109"/>
    <cellStyle name="Ênfase2 2 2" xfId="110"/>
    <cellStyle name="Ênfase2 2 2 2" xfId="111"/>
    <cellStyle name="Ênfase3" xfId="238" builtinId="37" customBuiltin="1"/>
    <cellStyle name="Ênfase3 2" xfId="112"/>
    <cellStyle name="Ênfase3 2 2" xfId="113"/>
    <cellStyle name="Ênfase3 2 2 2" xfId="114"/>
    <cellStyle name="Ênfase4" xfId="241" builtinId="41" customBuiltin="1"/>
    <cellStyle name="Ênfase4 2" xfId="115"/>
    <cellStyle name="Ênfase4 2 2" xfId="116"/>
    <cellStyle name="Ênfase4 2 2 2" xfId="117"/>
    <cellStyle name="Ênfase5" xfId="244" builtinId="45" customBuiltin="1"/>
    <cellStyle name="Ênfase5 2" xfId="118"/>
    <cellStyle name="Ênfase5 2 2" xfId="119"/>
    <cellStyle name="Ênfase5 2 2 2" xfId="120"/>
    <cellStyle name="Ênfase6" xfId="247" builtinId="49" customBuiltin="1"/>
    <cellStyle name="Ênfase6 2" xfId="121"/>
    <cellStyle name="Ênfase6 2 2" xfId="122"/>
    <cellStyle name="Ênfase6 2 2 2" xfId="123"/>
    <cellStyle name="Entrada" xfId="224" builtinId="20" customBuiltin="1"/>
    <cellStyle name="Entrada 2" xfId="124"/>
    <cellStyle name="Entrada 2 2" xfId="125"/>
    <cellStyle name="Entrada 2 2 2" xfId="126"/>
    <cellStyle name="Error" xfId="7"/>
    <cellStyle name="Excel Built-in Normal" xfId="127"/>
    <cellStyle name="Excel_BuiltIn_Comma" xfId="8"/>
    <cellStyle name="Excel_BuiltIn_Percent" xfId="9"/>
    <cellStyle name="Footnote" xfId="10"/>
    <cellStyle name="Good" xfId="11"/>
    <cellStyle name="Heading (user)" xfId="12"/>
    <cellStyle name="Heading 1" xfId="13"/>
    <cellStyle name="Heading 2" xfId="14"/>
    <cellStyle name="Hyperlink" xfId="15"/>
    <cellStyle name="Incorreto" xfId="223" builtinId="27" customBuiltin="1"/>
    <cellStyle name="Incorreto 2" xfId="128"/>
    <cellStyle name="Incorreto 2 2" xfId="129"/>
    <cellStyle name="Incorreto 2 2 2" xfId="130"/>
    <cellStyle name="Moeda" xfId="1" builtinId="4"/>
    <cellStyle name="Moeda 2" xfId="29"/>
    <cellStyle name="Moeda 2 2" xfId="35"/>
    <cellStyle name="Moeda 2 3" xfId="132"/>
    <cellStyle name="Moeda 3" xfId="32"/>
    <cellStyle name="Moeda 3 2" xfId="133"/>
    <cellStyle name="Moeda 4" xfId="134"/>
    <cellStyle name="Moeda 5" xfId="131"/>
    <cellStyle name="Moeda 6" xfId="213"/>
    <cellStyle name="Moeda 7" xfId="37"/>
    <cellStyle name="Neutra 2" xfId="135"/>
    <cellStyle name="Neutra 2 2" xfId="136"/>
    <cellStyle name="Neutra 2 2 2" xfId="137"/>
    <cellStyle name="Neutral" xfId="16"/>
    <cellStyle name="Neutro 2" xfId="251"/>
    <cellStyle name="Normal" xfId="0" builtinId="0" customBuiltin="1"/>
    <cellStyle name="Normal 10" xfId="215"/>
    <cellStyle name="Normal 11" xfId="250"/>
    <cellStyle name="Normal 12" xfId="138"/>
    <cellStyle name="Normal 2" xfId="17"/>
    <cellStyle name="Normal 2 2" xfId="140"/>
    <cellStyle name="Normal 2 2 2" xfId="141"/>
    <cellStyle name="Normal 2 3" xfId="139"/>
    <cellStyle name="Normal 2_Modelo de Detalhamento do  BDI" xfId="142"/>
    <cellStyle name="Normal 3" xfId="40"/>
    <cellStyle name="Normal 3 2" xfId="144"/>
    <cellStyle name="Normal 3 3" xfId="143"/>
    <cellStyle name="Normal 4" xfId="145"/>
    <cellStyle name="Normal 5" xfId="146"/>
    <cellStyle name="Normal 6" xfId="41"/>
    <cellStyle name="Normal 7" xfId="36"/>
    <cellStyle name="Normal 8" xfId="214"/>
    <cellStyle name="Normal 9" xfId="216"/>
    <cellStyle name="Nota 2" xfId="147"/>
    <cellStyle name="Nota 2 2" xfId="148"/>
    <cellStyle name="Nota 2 2 2" xfId="149"/>
    <cellStyle name="Nota 2 2 3" xfId="150"/>
    <cellStyle name="Nota 2 2 4" xfId="151"/>
    <cellStyle name="Nota 2 3" xfId="152"/>
    <cellStyle name="Nota 2 3 2" xfId="153"/>
    <cellStyle name="Nota 2 4" xfId="154"/>
    <cellStyle name="Nota 3" xfId="155"/>
    <cellStyle name="Nota 4" xfId="156"/>
    <cellStyle name="Nota 4 2" xfId="157"/>
    <cellStyle name="Nota 5" xfId="158"/>
    <cellStyle name="Nota 5 2" xfId="159"/>
    <cellStyle name="Nota 6" xfId="160"/>
    <cellStyle name="Nota 7" xfId="161"/>
    <cellStyle name="Nota 8" xfId="252"/>
    <cellStyle name="Note" xfId="18"/>
    <cellStyle name="Porcentagem" xfId="30" builtinId="5"/>
    <cellStyle name="Porcentagem 10" xfId="38"/>
    <cellStyle name="Porcentagem 2" xfId="19"/>
    <cellStyle name="Porcentagem 2 2" xfId="164"/>
    <cellStyle name="Porcentagem 2 3" xfId="163"/>
    <cellStyle name="Porcentagem 3" xfId="165"/>
    <cellStyle name="Porcentagem 3 2" xfId="166"/>
    <cellStyle name="Porcentagem 4" xfId="167"/>
    <cellStyle name="Porcentagem 5" xfId="168"/>
    <cellStyle name="Porcentagem 5 2" xfId="169"/>
    <cellStyle name="Porcentagem 5 3" xfId="170"/>
    <cellStyle name="Porcentagem 5 3 2" xfId="171"/>
    <cellStyle name="Porcentagem 6" xfId="172"/>
    <cellStyle name="Porcentagem 6 2" xfId="173"/>
    <cellStyle name="Porcentagem 7" xfId="174"/>
    <cellStyle name="Porcentagem 8" xfId="175"/>
    <cellStyle name="Porcentagem 9" xfId="162"/>
    <cellStyle name="Saída" xfId="225" builtinId="21" customBuiltin="1"/>
    <cellStyle name="Saída 2" xfId="176"/>
    <cellStyle name="Saída 2 2" xfId="177"/>
    <cellStyle name="Saída 2 2 2" xfId="178"/>
    <cellStyle name="Sem título1" xfId="20"/>
    <cellStyle name="Sem título2" xfId="21"/>
    <cellStyle name="Sem título3" xfId="22"/>
    <cellStyle name="Sem título4" xfId="23"/>
    <cellStyle name="Separador de milhares 2" xfId="179"/>
    <cellStyle name="Separador de milhares 2 2" xfId="180"/>
    <cellStyle name="Separador de milhares 2 2 2" xfId="181"/>
    <cellStyle name="Separador de milhares 2 2 2 2" xfId="182"/>
    <cellStyle name="Status" xfId="24"/>
    <cellStyle name="Text" xfId="25"/>
    <cellStyle name="Texto de Aviso" xfId="229" builtinId="11" customBuiltin="1"/>
    <cellStyle name="Texto de Aviso 2" xfId="183"/>
    <cellStyle name="Texto Explicativo" xfId="230" builtinId="53" customBuiltin="1"/>
    <cellStyle name="Texto Explicativo 2" xfId="184"/>
    <cellStyle name="Texto Explicativo 3" xfId="39"/>
    <cellStyle name="Título" xfId="217" builtinId="15" customBuiltin="1"/>
    <cellStyle name="Título 1" xfId="218" builtinId="16" customBuiltin="1"/>
    <cellStyle name="Título 1 1" xfId="185"/>
    <cellStyle name="Título 1 1 1" xfId="186"/>
    <cellStyle name="Título 1 2" xfId="187"/>
    <cellStyle name="Título 1 2 2" xfId="188"/>
    <cellStyle name="Título 1 2 2 2" xfId="189"/>
    <cellStyle name="Título 2" xfId="219" builtinId="17" customBuiltin="1"/>
    <cellStyle name="Título 2 2" xfId="190"/>
    <cellStyle name="Título 3" xfId="220" builtinId="18" customBuiltin="1"/>
    <cellStyle name="Título 3 2" xfId="191"/>
    <cellStyle name="Título 4" xfId="221" builtinId="19" customBuiltin="1"/>
    <cellStyle name="Título 4 2" xfId="192"/>
    <cellStyle name="Título 5" xfId="193"/>
    <cellStyle name="Total" xfId="231" builtinId="25" customBuiltin="1"/>
    <cellStyle name="Total 2" xfId="194"/>
    <cellStyle name="Vírgula" xfId="27" builtinId="3"/>
    <cellStyle name="Vírgula 2" xfId="28"/>
    <cellStyle name="Vírgula 2 2" xfId="34"/>
    <cellStyle name="Vírgula 2 2 2" xfId="198"/>
    <cellStyle name="Vírgula 2 2 3" xfId="199"/>
    <cellStyle name="Vírgula 2 2 4" xfId="197"/>
    <cellStyle name="Vírgula 2 3" xfId="200"/>
    <cellStyle name="Vírgula 2 3 2" xfId="201"/>
    <cellStyle name="Vírgula 2 4" xfId="202"/>
    <cellStyle name="Vírgula 2 5" xfId="196"/>
    <cellStyle name="Vírgula 3" xfId="33"/>
    <cellStyle name="Vírgula 3 2" xfId="204"/>
    <cellStyle name="Vírgula 3 3" xfId="203"/>
    <cellStyle name="Vírgula 4" xfId="205"/>
    <cellStyle name="Vírgula 4 2" xfId="31"/>
    <cellStyle name="Vírgula 4 2 2" xfId="206"/>
    <cellStyle name="Vírgula 4 3" xfId="207"/>
    <cellStyle name="Vírgula 4 3 2" xfId="208"/>
    <cellStyle name="Vírgula 5" xfId="209"/>
    <cellStyle name="Vírgula 5 2" xfId="210"/>
    <cellStyle name="Vírgula 6" xfId="211"/>
    <cellStyle name="Vírgula 7" xfId="212"/>
    <cellStyle name="Vírgula 8" xfId="195"/>
    <cellStyle name="Warning" xfId="26"/>
  </cellStyles>
  <dxfs count="1333">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color rgb="FF0000FF"/>
      </font>
    </dxf>
    <dxf>
      <font>
        <color rgb="FF0000FF"/>
      </font>
    </dxf>
    <dxf>
      <font>
        <b/>
        <i val="0"/>
        <color theme="8" tint="-0.24994659260841701"/>
      </font>
    </dxf>
    <dxf>
      <font>
        <b/>
        <i val="0"/>
        <color theme="8" tint="-0.24994659260841701"/>
      </font>
    </dxf>
    <dxf>
      <font>
        <b/>
        <i val="0"/>
        <color theme="8" tint="-0.24994659260841701"/>
      </font>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rgb="FFFF0000"/>
        </patternFill>
      </fill>
    </dxf>
    <dxf>
      <font>
        <color theme="0"/>
      </font>
      <fill>
        <patternFill>
          <bgColor theme="5"/>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b/>
        <i val="0"/>
        <color theme="8" tint="-0.24994659260841701"/>
      </font>
    </dxf>
    <dxf>
      <font>
        <color theme="0"/>
      </font>
      <fill>
        <patternFill>
          <bgColor rgb="FFFF0000"/>
        </patternFill>
      </fill>
    </dxf>
    <dxf>
      <font>
        <color theme="0"/>
      </font>
      <fill>
        <patternFill>
          <bgColor theme="5"/>
        </patternFill>
      </fill>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9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238125</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9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9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9.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B050"/>
  </sheetPr>
  <dimension ref="A1:E15"/>
  <sheetViews>
    <sheetView zoomScaleNormal="100" workbookViewId="0">
      <selection activeCell="A9" sqref="A9:E9"/>
    </sheetView>
  </sheetViews>
  <sheetFormatPr defaultColWidth="15.625" defaultRowHeight="12.75"/>
  <cols>
    <col min="1" max="1" width="15.625" style="119"/>
    <col min="2" max="16384" width="15.625" style="118"/>
  </cols>
  <sheetData>
    <row r="1" spans="1:5">
      <c r="A1" s="122" t="s">
        <v>23977</v>
      </c>
      <c r="B1" s="357" t="s">
        <v>23980</v>
      </c>
      <c r="C1" s="358"/>
      <c r="D1" s="358"/>
      <c r="E1" s="359"/>
    </row>
    <row r="2" spans="1:5">
      <c r="A2" s="122" t="s">
        <v>23975</v>
      </c>
      <c r="B2" s="352" t="s">
        <v>23976</v>
      </c>
      <c r="C2" s="353"/>
      <c r="D2" s="353"/>
      <c r="E2" s="354"/>
    </row>
    <row r="3" spans="1:5">
      <c r="A3" s="120"/>
      <c r="B3" s="121"/>
      <c r="C3" s="121"/>
      <c r="D3" s="121"/>
      <c r="E3" s="121"/>
    </row>
    <row r="4" spans="1:5">
      <c r="A4" s="123" t="s">
        <v>23978</v>
      </c>
      <c r="B4" s="352" t="s">
        <v>23974</v>
      </c>
      <c r="C4" s="353"/>
      <c r="D4" s="353"/>
      <c r="E4" s="354"/>
    </row>
    <row r="6" spans="1:5" ht="18">
      <c r="A6" s="355" t="s">
        <v>23979</v>
      </c>
      <c r="B6" s="355"/>
      <c r="C6" s="355"/>
      <c r="D6" s="355"/>
      <c r="E6" s="355"/>
    </row>
    <row r="7" spans="1:5" ht="30" customHeight="1">
      <c r="A7" s="356" t="s">
        <v>23982</v>
      </c>
      <c r="B7" s="356"/>
      <c r="C7" s="356"/>
      <c r="D7" s="356"/>
      <c r="E7" s="356"/>
    </row>
    <row r="8" spans="1:5" ht="52.5" customHeight="1">
      <c r="A8" s="363" t="s">
        <v>23983</v>
      </c>
      <c r="B8" s="363"/>
      <c r="C8" s="363"/>
      <c r="D8" s="363"/>
      <c r="E8" s="363"/>
    </row>
    <row r="9" spans="1:5" ht="136.5" customHeight="1">
      <c r="A9" s="363" t="s">
        <v>23984</v>
      </c>
      <c r="B9" s="363"/>
      <c r="C9" s="363"/>
      <c r="D9" s="363"/>
      <c r="E9" s="363"/>
    </row>
    <row r="10" spans="1:5" ht="52.5" customHeight="1">
      <c r="A10" s="363" t="s">
        <v>23985</v>
      </c>
      <c r="B10" s="363"/>
      <c r="C10" s="363"/>
      <c r="D10" s="363"/>
      <c r="E10" s="363"/>
    </row>
    <row r="11" spans="1:5" ht="99" customHeight="1">
      <c r="A11" s="363" t="s">
        <v>23986</v>
      </c>
      <c r="B11" s="363"/>
      <c r="C11" s="363"/>
      <c r="D11" s="363"/>
      <c r="E11" s="363"/>
    </row>
    <row r="12" spans="1:5" ht="69.75" customHeight="1">
      <c r="A12" s="356" t="s">
        <v>23987</v>
      </c>
      <c r="B12" s="356"/>
      <c r="C12" s="356"/>
      <c r="D12" s="356"/>
      <c r="E12" s="356"/>
    </row>
    <row r="13" spans="1:5" ht="49.5" customHeight="1">
      <c r="A13" s="356" t="s">
        <v>23981</v>
      </c>
      <c r="B13" s="356"/>
      <c r="C13" s="356"/>
      <c r="D13" s="356"/>
      <c r="E13" s="356"/>
    </row>
    <row r="14" spans="1:5" ht="18">
      <c r="A14" s="355" t="s">
        <v>23988</v>
      </c>
      <c r="B14" s="355"/>
      <c r="C14" s="355"/>
      <c r="D14" s="355"/>
      <c r="E14" s="355"/>
    </row>
    <row r="15" spans="1:5" ht="150.75" customHeight="1">
      <c r="A15" s="360" t="s">
        <v>23989</v>
      </c>
      <c r="B15" s="361"/>
      <c r="C15" s="361"/>
      <c r="D15" s="361"/>
      <c r="E15" s="362"/>
    </row>
  </sheetData>
  <mergeCells count="13">
    <mergeCell ref="A13:E13"/>
    <mergeCell ref="A14:E14"/>
    <mergeCell ref="A15:E15"/>
    <mergeCell ref="A12:E12"/>
    <mergeCell ref="A8:E8"/>
    <mergeCell ref="A9:E9"/>
    <mergeCell ref="A10:E10"/>
    <mergeCell ref="A11:E11"/>
    <mergeCell ref="B4:E4"/>
    <mergeCell ref="A6:E6"/>
    <mergeCell ref="A7:E7"/>
    <mergeCell ref="B2:E2"/>
    <mergeCell ref="B1:E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pageSetUpPr fitToPage="1"/>
  </sheetPr>
  <dimension ref="A1:AE171"/>
  <sheetViews>
    <sheetView showGridLines="0" tabSelected="1" topLeftCell="B1" zoomScale="85" zoomScaleNormal="85" workbookViewId="0">
      <pane ySplit="4" topLeftCell="A104" activePane="bottomLeft" state="frozen"/>
      <selection activeCell="A7" sqref="A7:D7"/>
      <selection pane="bottomLeft" activeCell="J114" sqref="J114"/>
    </sheetView>
  </sheetViews>
  <sheetFormatPr defaultColWidth="9" defaultRowHeight="18.75" customHeight="1"/>
  <cols>
    <col min="1" max="1" width="7.625" style="81" hidden="1" customWidth="1"/>
    <col min="2" max="2" width="9.875" style="134" customWidth="1"/>
    <col min="3" max="3" width="9.875" style="130" customWidth="1"/>
    <col min="4" max="4" width="11.25" style="130" bestFit="1" customWidth="1"/>
    <col min="5" max="5" width="57.625" style="129" customWidth="1"/>
    <col min="6" max="6" width="10.75" style="130" customWidth="1"/>
    <col min="7" max="7" width="9.625" style="136" customWidth="1"/>
    <col min="8" max="9" width="9.625" style="131" customWidth="1"/>
    <col min="10" max="10" width="11" style="105" customWidth="1"/>
    <col min="11" max="11" width="2.375" style="82" customWidth="1"/>
    <col min="12" max="12" width="9.875" style="96" customWidth="1"/>
    <col min="13" max="13" width="13.5" style="83" customWidth="1"/>
    <col min="14" max="14" width="8.875" style="84" bestFit="1" customWidth="1"/>
    <col min="15" max="15" width="8.875" style="83" bestFit="1" customWidth="1"/>
    <col min="16" max="16" width="2.375" style="82" customWidth="1"/>
    <col min="17" max="17" width="14.125" style="81" bestFit="1" customWidth="1"/>
    <col min="18" max="18" width="11.25" style="81" bestFit="1" customWidth="1"/>
    <col min="19" max="19" width="15.625" style="81" customWidth="1"/>
    <col min="20" max="20" width="3.5" style="81" customWidth="1"/>
    <col min="21" max="23" width="15.625" style="81" customWidth="1"/>
    <col min="24" max="24" width="3.5" style="81" customWidth="1"/>
    <col min="25" max="25" width="2.75" style="81" bestFit="1" customWidth="1"/>
    <col min="26" max="26" width="15.625" style="81" customWidth="1"/>
    <col min="27" max="27" width="8.75" style="81" bestFit="1" customWidth="1"/>
    <col min="28" max="28" width="9.625" style="81" bestFit="1" customWidth="1"/>
    <col min="29" max="29" width="4.375" style="81" bestFit="1" customWidth="1"/>
    <col min="30" max="31" width="15.625" style="81" customWidth="1"/>
    <col min="32" max="16384" width="9" style="81"/>
  </cols>
  <sheetData>
    <row r="1" spans="1:31" ht="18.75" customHeight="1">
      <c r="B1" s="385" t="s">
        <v>23968</v>
      </c>
      <c r="C1" s="385"/>
      <c r="D1" s="385"/>
      <c r="E1" s="385"/>
      <c r="F1" s="385"/>
      <c r="G1" s="385"/>
      <c r="H1" s="385"/>
      <c r="I1" s="385"/>
      <c r="J1" s="385"/>
      <c r="L1" s="379"/>
      <c r="M1" s="380"/>
      <c r="N1" s="380"/>
      <c r="O1" s="381"/>
      <c r="Q1" s="388" t="s">
        <v>2305</v>
      </c>
      <c r="R1" s="387" t="s">
        <v>2308</v>
      </c>
      <c r="S1" s="218" t="s">
        <v>1058</v>
      </c>
      <c r="T1" s="26"/>
      <c r="U1" s="219" t="s">
        <v>23960</v>
      </c>
      <c r="V1" s="218" t="s">
        <v>23961</v>
      </c>
      <c r="W1" s="218" t="s">
        <v>23962</v>
      </c>
      <c r="X1" s="26"/>
      <c r="Y1" s="376" t="s">
        <v>25549</v>
      </c>
      <c r="Z1" s="219" t="s">
        <v>25550</v>
      </c>
      <c r="AA1" s="219" t="s">
        <v>25551</v>
      </c>
      <c r="AB1" s="219" t="s">
        <v>25552</v>
      </c>
      <c r="AC1" s="219" t="s">
        <v>25553</v>
      </c>
      <c r="AD1" s="219" t="s">
        <v>25554</v>
      </c>
      <c r="AE1" s="219" t="s">
        <v>1058</v>
      </c>
    </row>
    <row r="2" spans="1:31" s="26" customFormat="1" ht="18.75" customHeight="1" thickBot="1">
      <c r="B2" s="211" t="str">
        <f>BDI!$A$4</f>
        <v>OBRA:</v>
      </c>
      <c r="C2" s="389" t="str">
        <f>BDI!$B$4</f>
        <v>REFORMA - CMEI DONA CHICA</v>
      </c>
      <c r="D2" s="386"/>
      <c r="E2" s="386"/>
      <c r="F2" s="212"/>
      <c r="G2" s="213"/>
      <c r="H2" s="214" t="s">
        <v>24</v>
      </c>
      <c r="I2" s="215">
        <f>BDI</f>
        <v>0.3453</v>
      </c>
      <c r="K2" s="85"/>
      <c r="L2" s="382"/>
      <c r="M2" s="383"/>
      <c r="N2" s="383"/>
      <c r="O2" s="384"/>
      <c r="P2" s="85"/>
      <c r="Q2" s="388"/>
      <c r="R2" s="387"/>
      <c r="S2" s="97">
        <f>SUBTOTAL(9,J5:J160)</f>
        <v>1153183.77</v>
      </c>
      <c r="U2" s="101">
        <v>453850</v>
      </c>
      <c r="V2" s="99" t="e">
        <f>#REF!</f>
        <v>#REF!</v>
      </c>
      <c r="W2" s="101" t="e">
        <f>U2-V2</f>
        <v>#REF!</v>
      </c>
      <c r="Y2" s="376"/>
      <c r="Z2" s="98">
        <f>LARGE(M:M,AC2)</f>
        <v>28.36</v>
      </c>
      <c r="AA2" s="98" t="s">
        <v>25521</v>
      </c>
      <c r="AB2" s="220">
        <v>0.5</v>
      </c>
      <c r="AC2" s="98">
        <f>ROUND(COUNTIF(L3:L160,"&gt;0")*SUM($AB2:$AB$4),0)</f>
        <v>97</v>
      </c>
      <c r="AD2" s="221">
        <f>SUMIF(O:O,AA2,M:M)</f>
        <v>36866.89</v>
      </c>
      <c r="AE2" s="221">
        <f>AD2+AE3</f>
        <v>383880.86000000004</v>
      </c>
    </row>
    <row r="3" spans="1:31" s="26" customFormat="1" ht="24.6" customHeight="1">
      <c r="B3" s="211" t="str">
        <f>BDI!$A$5</f>
        <v>ENDEREÇO:</v>
      </c>
      <c r="C3" s="386" t="str">
        <f>BDI!$B$5</f>
        <v>R. das camélias, S/N - SANTA MÔNICA</v>
      </c>
      <c r="D3" s="386"/>
      <c r="E3" s="386"/>
      <c r="F3" s="212" t="s">
        <v>23970</v>
      </c>
      <c r="G3" s="216" t="str">
        <f>UPPER(LEFT(BDI!$B$9,7))</f>
        <v>SEM DES</v>
      </c>
      <c r="H3" s="211" t="s">
        <v>1054</v>
      </c>
      <c r="I3" s="217" t="str">
        <f>CSINAPI!$B$1</f>
        <v>FEV/21</v>
      </c>
      <c r="K3" s="106"/>
      <c r="L3" s="377" t="s">
        <v>25556</v>
      </c>
      <c r="M3" s="378"/>
      <c r="N3" s="378"/>
      <c r="O3" s="378"/>
      <c r="P3" s="106"/>
      <c r="Q3" s="101" t="s">
        <v>2306</v>
      </c>
      <c r="R3" s="100">
        <v>6.2300000000000001E-2</v>
      </c>
      <c r="S3" s="101">
        <f>S2*R3</f>
        <v>71843.348871000009</v>
      </c>
      <c r="U3" s="102">
        <v>5000</v>
      </c>
      <c r="V3" s="103" t="e">
        <f>IF(V2&lt;U2,V2*0.01,U3+ABS(W2))</f>
        <v>#REF!</v>
      </c>
      <c r="W3" s="104" t="s">
        <v>23963</v>
      </c>
      <c r="Y3" s="376"/>
      <c r="Z3" s="98">
        <f>LARGE(M:M,AC3)</f>
        <v>2127.35</v>
      </c>
      <c r="AA3" s="98" t="s">
        <v>25555</v>
      </c>
      <c r="AB3" s="220">
        <v>0.3</v>
      </c>
      <c r="AC3" s="98">
        <f>ROUND(COUNTIF(L4:L160,"&gt;0")*SUM($AB3:$AB$4),0)</f>
        <v>49</v>
      </c>
      <c r="AD3" s="221">
        <f>SUMIF(O:O,AA3,M:M)</f>
        <v>115953.46999999999</v>
      </c>
      <c r="AE3" s="221">
        <f>AD3+AE4</f>
        <v>347013.97000000003</v>
      </c>
    </row>
    <row r="4" spans="1:31" s="26" customFormat="1" ht="18.75" customHeight="1">
      <c r="A4" s="26" t="s">
        <v>1055</v>
      </c>
      <c r="B4" s="86" t="s">
        <v>1056</v>
      </c>
      <c r="C4" s="86" t="s">
        <v>1057</v>
      </c>
      <c r="D4" s="86" t="s">
        <v>25</v>
      </c>
      <c r="E4" s="87" t="s">
        <v>1068</v>
      </c>
      <c r="F4" s="86" t="s">
        <v>26</v>
      </c>
      <c r="G4" s="88" t="s">
        <v>25553</v>
      </c>
      <c r="H4" s="89" t="s">
        <v>2303</v>
      </c>
      <c r="I4" s="90" t="s">
        <v>25547</v>
      </c>
      <c r="J4" s="137" t="s">
        <v>1058</v>
      </c>
      <c r="K4" s="91"/>
      <c r="L4" s="92" t="s">
        <v>25553</v>
      </c>
      <c r="M4" s="93" t="s">
        <v>1059</v>
      </c>
      <c r="N4" s="94" t="s">
        <v>1060</v>
      </c>
      <c r="O4" s="93" t="s">
        <v>25522</v>
      </c>
      <c r="P4" s="91"/>
      <c r="Q4" s="98" t="s">
        <v>2307</v>
      </c>
      <c r="R4" s="100" t="e">
        <f>S4/S2</f>
        <v>#VALUE!</v>
      </c>
      <c r="S4" s="99" t="str">
        <f>IFERROR(INDEX($J:$J,MATCH("ADMINISTRAÇÃO LOCAL",$E:$E,0)+1),"SEM ADM LOCAL")</f>
        <v>SEM ADM LOCAL</v>
      </c>
      <c r="Y4" s="376"/>
      <c r="Z4" s="98">
        <f>LARGE(M:M,AC4)</f>
        <v>6579.37</v>
      </c>
      <c r="AA4" s="98" t="s">
        <v>25548</v>
      </c>
      <c r="AB4" s="220">
        <v>0.2</v>
      </c>
      <c r="AC4" s="98">
        <f>ROUND(COUNTIF(L5:L160,"&gt;0")*SUM($AB$4:$AB4),0)</f>
        <v>19</v>
      </c>
      <c r="AD4" s="221">
        <f>SUMIF(O:O,AA4,M:M)</f>
        <v>231060.50000000003</v>
      </c>
      <c r="AE4" s="221">
        <f>AD4</f>
        <v>231060.50000000003</v>
      </c>
    </row>
    <row r="5" spans="1:31" ht="12.75" customHeight="1">
      <c r="A5" s="81" t="str">
        <f>CONCATENATE(C5,D5)</f>
        <v/>
      </c>
      <c r="B5" s="134">
        <v>1</v>
      </c>
      <c r="C5" s="195"/>
      <c r="D5" s="195"/>
      <c r="E5" s="196" t="s">
        <v>1061</v>
      </c>
      <c r="F5" s="197"/>
      <c r="G5" s="198"/>
      <c r="H5" s="200"/>
      <c r="I5" s="124"/>
      <c r="J5" s="201">
        <f>SUM(J6:J24)</f>
        <v>24076.030000000002</v>
      </c>
      <c r="K5" s="202"/>
      <c r="L5" s="203"/>
      <c r="M5" s="204"/>
      <c r="N5" s="205"/>
      <c r="O5" s="204"/>
      <c r="P5" s="202"/>
    </row>
    <row r="6" spans="1:31" ht="12.75">
      <c r="A6" s="81" t="str">
        <f>CONCATENATE(C6,D6)</f>
        <v>IOPES20305</v>
      </c>
      <c r="B6" s="134" t="s">
        <v>23954</v>
      </c>
      <c r="C6" s="195" t="s">
        <v>29</v>
      </c>
      <c r="D6" s="195">
        <v>20305</v>
      </c>
      <c r="E6" s="196" t="str">
        <f>IFERROR(PROPER(
IF($C6="IOPES",INDEX(CIOPES!$B:$B,MATCH($D6,CIOPES!$A:$A,0)),
IF($C6="SINAPI",INDEX(CSINAPI!$B:$B,MATCH($D6,CSINAPI!$A:$A,0)),
IF($C6="CESAN",INDEX(CCESAN!$B:$B,MATCH($D6,CCESAN!$A:$A,0)),
IF($C6="SCORIO",INDEX(CSCORIO!$B:$B,MATCH($D6,CSCORIO!$A:$A,0)),
IF($C6="MERC",INDEX(MERCADO!$B:$B,MATCH($D6,MERCADO!$A:$A,0)),
IF($C6="COMP",INDEX(COMPOSICAO!$B:$B,MATCH($D6,COMPOSICAO!$A:$A,0)),
""))))))),"*Verificar código*")</f>
        <v>Placa De Obra Nas Dimensões De 2.0 X 4.0 M, Padrão Iopes</v>
      </c>
      <c r="F6" s="197" t="str">
        <f>IFERROR(LOWER(
IF($C6="IOPES",INDEX(CIOPES!$C:$C,MATCH($D6,CIOPES!$A:$A,0)),
IF($C6="SINAPI",INDEX(CSINAPI!$C:$C,MATCH($D6,CSINAPI!$A:$A,0)),
IF($C6="CESAN",INDEX(CCESAN!$C:$C,MATCH($D6,CCESAN!$A:$A,0)),
IF($C6="SCORIO",INDEX(CSCORIO!$C:$C,MATCH($D6,CSCORIO!$A:$A,0)),
IF($C6="MERC",INDEX(MERCADO!$D:$D,MATCH($D6,MERCADO!$A:$A,0)),
IF($C6="COMP",INDEX(COMPOSICAO!$H:$H,MATCH($D6,COMPOSICAO!$A:$A,0)),
""))))))),"")</f>
        <v>m2</v>
      </c>
      <c r="G6" s="198">
        <f>'MEMÓRIA DE CÁLCULO'!J5</f>
        <v>8</v>
      </c>
      <c r="H6" s="200">
        <f>IFERROR(
IF($C6="IOPES",INDEX(CIOPES!$D:$D,MATCH($D6,CIOPES!$A:$A,0)),
IF($C6="SINAPI",INDEX(CSINAPI!$D:$D,MATCH($D6,CSINAPI!$A:$A,0)),
IF($C6="CESAN",INDEX(CCESAN!$D:$D,MATCH($D6,CCESAN!$A:$A,0)),
IF($C6="SCORIO",INDEX(CSCORIO!$D:$D,MATCH($D6,CSCORIO!$A:$A,0)),
IF($C6="MERC",INDEX(MERCADO!$E:$E,MATCH($D6,MERCADO!$A:$A,0)),
IF($C6="COMP",INDEX(COMPOSICAO!$I:$I,MATCH($D6,COMPOSICAO!$A:$A,0)),
0)))))),0)</f>
        <v>249.37</v>
      </c>
      <c r="I6" s="124">
        <f t="shared" ref="I6:I12" si="0">IFERROR(ROUND(H6*(1+$I$2),2),"")</f>
        <v>335.48</v>
      </c>
      <c r="J6" s="201">
        <f t="shared" ref="J6:J160" si="1">IFERROR(ROUND($I6*$G6,2),"")</f>
        <v>2683.84</v>
      </c>
      <c r="K6" s="202"/>
      <c r="L6" s="203">
        <f>IF((COUNTIF($A$5:$A6,$A6))&gt;1,0,SUMIF(A:A,$A6,G:G))</f>
        <v>8</v>
      </c>
      <c r="M6" s="204">
        <f t="shared" ref="M6:M12" si="2">ROUND(L6*I6,2)</f>
        <v>2683.84</v>
      </c>
      <c r="N6" s="205">
        <f t="shared" ref="N6:N24" si="3">M6/$J$101</f>
        <v>9.6298494331361936E-2</v>
      </c>
      <c r="O6" s="204" t="str">
        <f t="shared" ref="O6:O12" si="4">VLOOKUP(M6,$Z$2:$AA$4,2,1)</f>
        <v>B</v>
      </c>
      <c r="P6" s="202"/>
    </row>
    <row r="7" spans="1:31" ht="25.5">
      <c r="A7" s="81" t="str">
        <f>CONCATENATE(C7,D7)</f>
        <v>IOPES30101</v>
      </c>
      <c r="B7" s="134" t="s">
        <v>25569</v>
      </c>
      <c r="C7" s="195" t="s">
        <v>29</v>
      </c>
      <c r="D7" s="195">
        <v>30101</v>
      </c>
      <c r="E7" s="196" t="str">
        <f>IFERROR(PROPER(
IF($C7="IOPES",INDEX(CIOPES!$B:$B,MATCH($D7,CIOPES!$A:$A,0)),
IF($C7="SINAPI",INDEX(CSINAPI!$B:$B,MATCH($D7,CSINAPI!$A:$A,0)),
IF($C7="CESAN",INDEX(CCESAN!$B:$B,MATCH($D7,CCESAN!$A:$A,0)),
IF($C7="SCORIO",INDEX(CSCORIO!$B:$B,MATCH($D7,CSCORIO!$A:$A,0)),
IF($C7="MERC",INDEX(MERCADO!$B:$B,MATCH($D7,MERCADO!$A:$A,0)),
IF($C7="COMP",INDEX(COMPOSICAO!$B:$B,MATCH($D7,COMPOSICAO!$A:$A,0)),
""))))))),"*Verificar código*")</f>
        <v>Escavação Manual Em Material De 1A. Categoria, Até 1.50 M De Profundidade</v>
      </c>
      <c r="F7" s="197" t="str">
        <f>IFERROR(LOWER(
IF($C7="IOPES",INDEX(CIOPES!$C:$C,MATCH($D7,CIOPES!$A:$A,0)),
IF($C7="SINAPI",INDEX(CSINAPI!$C:$C,MATCH($D7,CSINAPI!$A:$A,0)),
IF($C7="CESAN",INDEX(CCESAN!$C:$C,MATCH($D7,CCESAN!$A:$A,0)),
IF($C7="SCORIO",INDEX(CSCORIO!$C:$C,MATCH($D7,CSCORIO!$A:$A,0)),
IF($C7="MERC",INDEX(MERCADO!$D:$D,MATCH($D7,MERCADO!$A:$A,0)),
IF($C7="COMP",INDEX(COMPOSICAO!$H:$H,MATCH($D7,COMPOSICAO!$A:$A,0)),
""))))))),"")</f>
        <v>m3</v>
      </c>
      <c r="G7" s="198">
        <f>'MEMÓRIA DE CÁLCULO'!J9</f>
        <v>18.3</v>
      </c>
      <c r="H7" s="200">
        <f>IFERROR(
IF($C7="IOPES",INDEX(CIOPES!$D:$D,MATCH($D7,CIOPES!$A:$A,0)),
IF($C7="SINAPI",INDEX(CSINAPI!$D:$D,MATCH($D7,CSINAPI!$A:$A,0)),
IF($C7="CESAN",INDEX(CCESAN!$D:$D,MATCH($D7,CCESAN!$A:$A,0)),
IF($C7="SCORIO",INDEX(CSCORIO!$D:$D,MATCH($D7,CSCORIO!$A:$A,0)),
IF($C7="MERC",INDEX(MERCADO!$E:$E,MATCH($D7,MERCADO!$A:$A,0)),
IF($C7="COMP",INDEX(COMPOSICAO!$I:$I,MATCH($D7,COMPOSICAO!$A:$A,0)),
0)))))),0)</f>
        <v>42.64</v>
      </c>
      <c r="I7" s="124">
        <f t="shared" si="0"/>
        <v>57.36</v>
      </c>
      <c r="J7" s="201">
        <f t="shared" si="1"/>
        <v>1049.69</v>
      </c>
      <c r="K7" s="202"/>
      <c r="L7" s="203">
        <f>IF((COUNTIF($A$5:$A7,$A7))&gt;1,0,SUMIF(A:A,$A7,G:G))</f>
        <v>18.3</v>
      </c>
      <c r="M7" s="204">
        <f t="shared" si="2"/>
        <v>1049.69</v>
      </c>
      <c r="N7" s="205">
        <f t="shared" si="3"/>
        <v>3.7663782682532232E-2</v>
      </c>
      <c r="O7" s="204" t="str">
        <f t="shared" si="4"/>
        <v>C</v>
      </c>
      <c r="P7" s="202"/>
    </row>
    <row r="8" spans="1:31" ht="12.75">
      <c r="B8" s="134" t="s">
        <v>25570</v>
      </c>
      <c r="C8" s="195" t="s">
        <v>29</v>
      </c>
      <c r="D8" s="195">
        <v>10214</v>
      </c>
      <c r="E8" s="196" t="str">
        <f>IFERROR(PROPER(
IF($C8="IOPES",INDEX(CIOPES!$B:$B,MATCH($D8,CIOPES!$A:$A,0)),
IF($C8="SINAPI",INDEX(CSINAPI!$B:$B,MATCH($D8,CSINAPI!$A:$A,0)),
IF($C8="CESAN",INDEX(CCESAN!$B:$B,MATCH($D8,CCESAN!$A:$A,0)),
IF($C8="SCORIO",INDEX(CSCORIO!$B:$B,MATCH($D8,CSCORIO!$A:$A,0)),
IF($C8="MERC",INDEX(MERCADO!$B:$B,MATCH($D8,MERCADO!$A:$A,0)),
IF($C8="COMP",INDEX(COMPOSICAO!$B:$B,MATCH($D8,COMPOSICAO!$A:$A,0)),
""))))))),"*Verificar código*")</f>
        <v>Retirada De Portas E Janelas De Madeira, Inclusive Batentes</v>
      </c>
      <c r="F8" s="197" t="str">
        <f>IFERROR(LOWER(
IF($C8="IOPES",INDEX(CIOPES!$C:$C,MATCH($D8,CIOPES!$A:$A,0)),
IF($C8="SINAPI",INDEX(CSINAPI!$C:$C,MATCH($D8,CSINAPI!$A:$A,0)),
IF($C8="CESAN",INDEX(CCESAN!$C:$C,MATCH($D8,CCESAN!$A:$A,0)),
IF($C8="SCORIO",INDEX(CSCORIO!$C:$C,MATCH($D8,CSCORIO!$A:$A,0)),
IF($C8="MERC",INDEX(MERCADO!$D:$D,MATCH($D8,MERCADO!$A:$A,0)),
IF($C8="COMP",INDEX(COMPOSICAO!$H:$H,MATCH($D8,COMPOSICAO!$A:$A,0)),
""))))))),"")</f>
        <v>m2</v>
      </c>
      <c r="G8" s="198">
        <f>'MEMÓRIA DE CÁLCULO'!J13</f>
        <v>41.21</v>
      </c>
      <c r="H8" s="200">
        <f>IFERROR(
IF($C8="IOPES",INDEX(CIOPES!$D:$D,MATCH($D8,CIOPES!$A:$A,0)),
IF($C8="SINAPI",INDEX(CSINAPI!$D:$D,MATCH($D8,CSINAPI!$A:$A,0)),
IF($C8="CESAN",INDEX(CCESAN!$D:$D,MATCH($D8,CCESAN!$A:$A,0)),
IF($C8="SCORIO",INDEX(CSCORIO!$D:$D,MATCH($D8,CSCORIO!$A:$A,0)),
IF($C8="MERC",INDEX(MERCADO!$E:$E,MATCH($D8,MERCADO!$A:$A,0)),
IF($C8="COMP",INDEX(COMPOSICAO!$I:$I,MATCH($D8,COMPOSICAO!$A:$A,0)),
0)))))),0)</f>
        <v>11.92</v>
      </c>
      <c r="I8" s="124">
        <f t="shared" si="0"/>
        <v>16.04</v>
      </c>
      <c r="J8" s="201">
        <f t="shared" si="1"/>
        <v>661.01</v>
      </c>
      <c r="K8" s="202"/>
      <c r="L8" s="203">
        <f t="shared" ref="L8:L22" si="5">G8</f>
        <v>41.21</v>
      </c>
      <c r="M8" s="204">
        <f t="shared" si="2"/>
        <v>661.01</v>
      </c>
      <c r="N8" s="205">
        <f t="shared" si="3"/>
        <v>2.3717608999781488E-2</v>
      </c>
      <c r="O8" s="204" t="str">
        <f t="shared" si="4"/>
        <v>C</v>
      </c>
      <c r="P8" s="202"/>
    </row>
    <row r="9" spans="1:31" ht="12.75">
      <c r="B9" s="134" t="s">
        <v>26560</v>
      </c>
      <c r="C9" s="195" t="s">
        <v>29</v>
      </c>
      <c r="D9" s="195">
        <v>10209</v>
      </c>
      <c r="E9" s="196" t="str">
        <f>IFERROR(PROPER(
IF($C9="IOPES",INDEX(CIOPES!$B:$B,MATCH($D9,CIOPES!$A:$A,0)),
IF($C9="SINAPI",INDEX(CSINAPI!$B:$B,MATCH($D9,CSINAPI!$A:$A,0)),
IF($C9="CESAN",INDEX(CCESAN!$B:$B,MATCH($D9,CCESAN!$A:$A,0)),
IF($C9="SCORIO",INDEX(CSCORIO!$B:$B,MATCH($D9,CSCORIO!$A:$A,0)),
IF($C9="MERC",INDEX(MERCADO!$B:$B,MATCH($D9,MERCADO!$A:$A,0)),
IF($C9="COMP",INDEX(COMPOSICAO!$B:$B,MATCH($D9,COMPOSICAO!$A:$A,0)),
""))))))),"*Verificar código*")</f>
        <v>Demolição De Alvenaria</v>
      </c>
      <c r="F9" s="197" t="str">
        <f>IFERROR(LOWER(
IF($C9="IOPES",INDEX(CIOPES!$C:$C,MATCH($D9,CIOPES!$A:$A,0)),
IF($C9="SINAPI",INDEX(CSINAPI!$C:$C,MATCH($D9,CSINAPI!$A:$A,0)),
IF($C9="CESAN",INDEX(CCESAN!$C:$C,MATCH($D9,CCESAN!$A:$A,0)),
IF($C9="SCORIO",INDEX(CSCORIO!$C:$C,MATCH($D9,CSCORIO!$A:$A,0)),
IF($C9="MERC",INDEX(MERCADO!$D:$D,MATCH($D9,MERCADO!$A:$A,0)),
IF($C9="COMP",INDEX(COMPOSICAO!$H:$H,MATCH($D9,COMPOSICAO!$A:$A,0)),
""))))))),"")</f>
        <v>m3</v>
      </c>
      <c r="G9" s="198">
        <f>'MEMÓRIA DE CÁLCULO'!J29</f>
        <v>12.05715</v>
      </c>
      <c r="H9" s="200">
        <f>IFERROR(
IF($C9="IOPES",INDEX(CIOPES!$D:$D,MATCH($D9,CIOPES!$A:$A,0)),
IF($C9="SINAPI",INDEX(CSINAPI!$D:$D,MATCH($D9,CSINAPI!$A:$A,0)),
IF($C9="CESAN",INDEX(CCESAN!$D:$D,MATCH($D9,CCESAN!$A:$A,0)),
IF($C9="SCORIO",INDEX(CSCORIO!$D:$D,MATCH($D9,CSCORIO!$A:$A,0)),
IF($C9="MERC",INDEX(MERCADO!$E:$E,MATCH($D9,MERCADO!$A:$A,0)),
IF($C9="COMP",INDEX(COMPOSICAO!$I:$I,MATCH($D9,COMPOSICAO!$A:$A,0)),
0)))))),0)</f>
        <v>44.72</v>
      </c>
      <c r="I9" s="124">
        <f t="shared" si="0"/>
        <v>60.16</v>
      </c>
      <c r="J9" s="201">
        <f t="shared" si="1"/>
        <v>725.36</v>
      </c>
      <c r="K9" s="202"/>
      <c r="L9" s="203">
        <f t="shared" si="5"/>
        <v>12.05715</v>
      </c>
      <c r="M9" s="204">
        <f t="shared" si="2"/>
        <v>725.36</v>
      </c>
      <c r="N9" s="205">
        <f t="shared" si="3"/>
        <v>2.6026542509313778E-2</v>
      </c>
      <c r="O9" s="204" t="str">
        <f t="shared" si="4"/>
        <v>C</v>
      </c>
      <c r="P9" s="202"/>
    </row>
    <row r="10" spans="1:31" ht="12.75">
      <c r="B10" s="134" t="s">
        <v>26561</v>
      </c>
      <c r="C10" s="195" t="s">
        <v>29</v>
      </c>
      <c r="D10" s="195">
        <v>10223</v>
      </c>
      <c r="E10" s="196" t="str">
        <f>IFERROR(PROPER(
IF($C10="IOPES",INDEX(CIOPES!$B:$B,MATCH($D10,CIOPES!$A:$A,0)),
IF($C10="SINAPI",INDEX(CSINAPI!$B:$B,MATCH($D10,CSINAPI!$A:$A,0)),
IF($C10="CESAN",INDEX(CCESAN!$B:$B,MATCH($D10,CCESAN!$A:$A,0)),
IF($C10="SCORIO",INDEX(CSCORIO!$B:$B,MATCH($D10,CSCORIO!$A:$A,0)),
IF($C10="MERC",INDEX(MERCADO!$B:$B,MATCH($D10,MERCADO!$A:$A,0)),
IF($C10="COMP",INDEX(COMPOSICAO!$B:$B,MATCH($D10,COMPOSICAO!$A:$A,0)),
""))))))),"*Verificar código*")</f>
        <v>Retirada De Aparelhos Sanitários</v>
      </c>
      <c r="F10" s="197" t="str">
        <f>IFERROR(LOWER(
IF($C10="IOPES",INDEX(CIOPES!$C:$C,MATCH($D10,CIOPES!$A:$A,0)),
IF($C10="SINAPI",INDEX(CSINAPI!$C:$C,MATCH($D10,CSINAPI!$A:$A,0)),
IF($C10="CESAN",INDEX(CCESAN!$C:$C,MATCH($D10,CCESAN!$A:$A,0)),
IF($C10="SCORIO",INDEX(CSCORIO!$C:$C,MATCH($D10,CSCORIO!$A:$A,0)),
IF($C10="MERC",INDEX(MERCADO!$D:$D,MATCH($D10,MERCADO!$A:$A,0)),
IF($C10="COMP",INDEX(COMPOSICAO!$H:$H,MATCH($D10,COMPOSICAO!$A:$A,0)),
""))))))),"")</f>
        <v>und</v>
      </c>
      <c r="G10" s="198">
        <f>'MEMÓRIA DE CÁLCULO'!J47</f>
        <v>10</v>
      </c>
      <c r="H10" s="200">
        <f>IFERROR(
IF($C10="IOPES",INDEX(CIOPES!$D:$D,MATCH($D10,CIOPES!$A:$A,0)),
IF($C10="SINAPI",INDEX(CSINAPI!$D:$D,MATCH($D10,CSINAPI!$A:$A,0)),
IF($C10="CESAN",INDEX(CCESAN!$D:$D,MATCH($D10,CCESAN!$A:$A,0)),
IF($C10="SCORIO",INDEX(CSCORIO!$D:$D,MATCH($D10,CSCORIO!$A:$A,0)),
IF($C10="MERC",INDEX(MERCADO!$E:$E,MATCH($D10,MERCADO!$A:$A,0)),
IF($C10="COMP",INDEX(COMPOSICAO!$I:$I,MATCH($D10,COMPOSICAO!$A:$A,0)),
0)))))),0)</f>
        <v>15.49</v>
      </c>
      <c r="I10" s="124">
        <f t="shared" si="0"/>
        <v>20.84</v>
      </c>
      <c r="J10" s="201">
        <f t="shared" si="1"/>
        <v>208.4</v>
      </c>
      <c r="K10" s="202"/>
      <c r="L10" s="203">
        <f t="shared" si="5"/>
        <v>10</v>
      </c>
      <c r="M10" s="204">
        <f t="shared" si="2"/>
        <v>208.4</v>
      </c>
      <c r="N10" s="205">
        <f t="shared" si="3"/>
        <v>7.477571769798433E-3</v>
      </c>
      <c r="O10" s="204" t="str">
        <f t="shared" si="4"/>
        <v>C</v>
      </c>
      <c r="P10" s="202"/>
    </row>
    <row r="11" spans="1:31" ht="12.75">
      <c r="B11" s="134" t="s">
        <v>26562</v>
      </c>
      <c r="C11" s="195" t="s">
        <v>29</v>
      </c>
      <c r="D11" s="195">
        <v>10323</v>
      </c>
      <c r="E11" s="196" t="str">
        <f>IFERROR(PROPER(
IF($C11="IOPES",INDEX(CIOPES!$B:$B,MATCH($D11,CIOPES!$A:$A,0)),
IF($C11="SINAPI",INDEX(CSINAPI!$B:$B,MATCH($D11,CSINAPI!$A:$A,0)),
IF($C11="CESAN",INDEX(CCESAN!$B:$B,MATCH($D11,CCESAN!$A:$A,0)),
IF($C11="SCORIO",INDEX(CSCORIO!$B:$B,MATCH($D11,CSCORIO!$A:$A,0)),
IF($C11="MERC",INDEX(MERCADO!$B:$B,MATCH($D11,MERCADO!$A:$A,0)),
IF($C11="COMP",INDEX(COMPOSICAO!$B:$B,MATCH($D11,COMPOSICAO!$A:$A,0)),
""))))))),"*Verificar código*")</f>
        <v>Retirada De Torneiras E Registros</v>
      </c>
      <c r="F11" s="197" t="str">
        <f>IFERROR(LOWER(
IF($C11="IOPES",INDEX(CIOPES!$C:$C,MATCH($D11,CIOPES!$A:$A,0)),
IF($C11="SINAPI",INDEX(CSINAPI!$C:$C,MATCH($D11,CSINAPI!$A:$A,0)),
IF($C11="CESAN",INDEX(CCESAN!$C:$C,MATCH($D11,CCESAN!$A:$A,0)),
IF($C11="SCORIO",INDEX(CSCORIO!$C:$C,MATCH($D11,CSCORIO!$A:$A,0)),
IF($C11="MERC",INDEX(MERCADO!$D:$D,MATCH($D11,MERCADO!$A:$A,0)),
IF($C11="COMP",INDEX(COMPOSICAO!$H:$H,MATCH($D11,COMPOSICAO!$A:$A,0)),
""))))))),"")</f>
        <v>und</v>
      </c>
      <c r="G11" s="198">
        <f>'MEMÓRIA DE CÁLCULO'!J53</f>
        <v>6</v>
      </c>
      <c r="H11" s="200">
        <f>IFERROR(
IF($C11="IOPES",INDEX(CIOPES!$D:$D,MATCH($D11,CIOPES!$A:$A,0)),
IF($C11="SINAPI",INDEX(CSINAPI!$D:$D,MATCH($D11,CSINAPI!$A:$A,0)),
IF($C11="CESAN",INDEX(CCESAN!$D:$D,MATCH($D11,CCESAN!$A:$A,0)),
IF($C11="SCORIO",INDEX(CSCORIO!$D:$D,MATCH($D11,CSCORIO!$A:$A,0)),
IF($C11="MERC",INDEX(MERCADO!$E:$E,MATCH($D11,MERCADO!$A:$A,0)),
IF($C11="COMP",INDEX(COMPOSICAO!$I:$I,MATCH($D11,COMPOSICAO!$A:$A,0)),
0)))))),0)</f>
        <v>8.23</v>
      </c>
      <c r="I11" s="124">
        <f t="shared" si="0"/>
        <v>11.07</v>
      </c>
      <c r="J11" s="201">
        <f t="shared" si="1"/>
        <v>66.42</v>
      </c>
      <c r="K11" s="202"/>
      <c r="L11" s="203">
        <f t="shared" si="5"/>
        <v>6</v>
      </c>
      <c r="M11" s="204">
        <f t="shared" si="2"/>
        <v>66.42</v>
      </c>
      <c r="N11" s="205">
        <f t="shared" si="3"/>
        <v>2.383206895153608E-3</v>
      </c>
      <c r="O11" s="204" t="str">
        <f t="shared" si="4"/>
        <v>C</v>
      </c>
      <c r="P11" s="202"/>
    </row>
    <row r="12" spans="1:31" ht="12.75">
      <c r="B12" s="134" t="s">
        <v>26563</v>
      </c>
      <c r="C12" s="195" t="s">
        <v>29</v>
      </c>
      <c r="D12" s="195">
        <v>10215</v>
      </c>
      <c r="E12" s="196" t="str">
        <f>IFERROR(PROPER(
IF($C12="IOPES",INDEX(CIOPES!$B:$B,MATCH($D12,CIOPES!$A:$A,0)),
IF($C12="SINAPI",INDEX(CSINAPI!$B:$B,MATCH($D12,CSINAPI!$A:$A,0)),
IF($C12="CESAN",INDEX(CCESAN!$B:$B,MATCH($D12,CCESAN!$A:$A,0)),
IF($C12="SCORIO",INDEX(CSCORIO!$B:$B,MATCH($D12,CSCORIO!$A:$A,0)),
IF($C12="MERC",INDEX(MERCADO!$B:$B,MATCH($D12,MERCADO!$A:$A,0)),
IF($C12="COMP",INDEX(COMPOSICAO!$B:$B,MATCH($D12,COMPOSICAO!$A:$A,0)),
""))))))),"*Verificar código*")</f>
        <v>Retirada De Esquadrias Metálicas</v>
      </c>
      <c r="F12" s="197" t="str">
        <f>IFERROR(LOWER(
IF($C12="IOPES",INDEX(CIOPES!$C:$C,MATCH($D12,CIOPES!$A:$A,0)),
IF($C12="SINAPI",INDEX(CSINAPI!$C:$C,MATCH($D12,CSINAPI!$A:$A,0)),
IF($C12="CESAN",INDEX(CCESAN!$C:$C,MATCH($D12,CCESAN!$A:$A,0)),
IF($C12="SCORIO",INDEX(CSCORIO!$C:$C,MATCH($D12,CSCORIO!$A:$A,0)),
IF($C12="MERC",INDEX(MERCADO!$D:$D,MATCH($D12,MERCADO!$A:$A,0)),
IF($C12="COMP",INDEX(COMPOSICAO!$H:$H,MATCH($D12,COMPOSICAO!$A:$A,0)),
""))))))),"")</f>
        <v>m2</v>
      </c>
      <c r="G12" s="198">
        <f>'MEMÓRIA DE CÁLCULO'!J59</f>
        <v>2.83</v>
      </c>
      <c r="H12" s="200">
        <f>IFERROR(
IF($C12="IOPES",INDEX(CIOPES!$D:$D,MATCH($D12,CIOPES!$A:$A,0)),
IF($C12="SINAPI",INDEX(CSINAPI!$D:$D,MATCH($D12,CSINAPI!$A:$A,0)),
IF($C12="CESAN",INDEX(CCESAN!$D:$D,MATCH($D12,CCESAN!$A:$A,0)),
IF($C12="SCORIO",INDEX(CSCORIO!$D:$D,MATCH($D12,CSCORIO!$A:$A,0)),
IF($C12="MERC",INDEX(MERCADO!$E:$E,MATCH($D12,MERCADO!$A:$A,0)),
IF($C12="COMP",INDEX(COMPOSICAO!$I:$I,MATCH($D12,COMPOSICAO!$A:$A,0)),
0)))))),0)</f>
        <v>7.45</v>
      </c>
      <c r="I12" s="124">
        <f t="shared" si="0"/>
        <v>10.02</v>
      </c>
      <c r="J12" s="201">
        <f t="shared" si="1"/>
        <v>28.36</v>
      </c>
      <c r="K12" s="202"/>
      <c r="L12" s="203">
        <f t="shared" si="5"/>
        <v>2.83</v>
      </c>
      <c r="M12" s="204">
        <f t="shared" si="2"/>
        <v>28.36</v>
      </c>
      <c r="N12" s="205">
        <f t="shared" si="3"/>
        <v>1.017581263874681E-3</v>
      </c>
      <c r="O12" s="204" t="str">
        <f t="shared" si="4"/>
        <v>C</v>
      </c>
      <c r="P12" s="202"/>
    </row>
    <row r="13" spans="1:31" ht="12.75">
      <c r="B13" s="134" t="s">
        <v>26564</v>
      </c>
      <c r="C13" s="195" t="s">
        <v>29</v>
      </c>
      <c r="D13" s="195">
        <v>10206</v>
      </c>
      <c r="E13" s="196" t="str">
        <f>IFERROR(PROPER(
IF($C13="IOPES",INDEX(CIOPES!$B:$B,MATCH($D13,CIOPES!$A:$A,0)),
IF($C13="SINAPI",INDEX(CSINAPI!$B:$B,MATCH($D13,CSINAPI!$A:$A,0)),
IF($C13="CESAN",INDEX(CCESAN!$B:$B,MATCH($D13,CCESAN!$A:$A,0)),
IF($C13="SCORIO",INDEX(CSCORIO!$B:$B,MATCH($D13,CSCORIO!$A:$A,0)),
IF($C13="MERC",INDEX(MERCADO!$B:$B,MATCH($D13,MERCADO!$A:$A,0)),
IF($C13="COMP",INDEX(COMPOSICAO!$B:$B,MATCH($D13,COMPOSICAO!$A:$A,0)),
""))))))),"*Verificar código*")</f>
        <v>Demolição De Revestimento Com Azulejos</v>
      </c>
      <c r="F13" s="197" t="str">
        <f>IFERROR(LOWER(
IF($C13="IOPES",INDEX(CIOPES!$C:$C,MATCH($D13,CIOPES!$A:$A,0)),
IF($C13="SINAPI",INDEX(CSINAPI!$C:$C,MATCH($D13,CSINAPI!$A:$A,0)),
IF($C13="CESAN",INDEX(CCESAN!$C:$C,MATCH($D13,CCESAN!$A:$A,0)),
IF($C13="SCORIO",INDEX(CSCORIO!$C:$C,MATCH($D13,CSCORIO!$A:$A,0)),
IF($C13="MERC",INDEX(MERCADO!$D:$D,MATCH($D13,MERCADO!$A:$A,0)),
IF($C13="COMP",INDEX(COMPOSICAO!$H:$H,MATCH($D13,COMPOSICAO!$A:$A,0)),
""))))))),"")</f>
        <v>m2</v>
      </c>
      <c r="G13" s="198">
        <f>'MEMÓRIA DE CÁLCULO'!J64</f>
        <v>114.29</v>
      </c>
      <c r="H13" s="200">
        <f>IFERROR(
IF($C13="IOPES",INDEX(CIOPES!$D:$D,MATCH($D13,CIOPES!$A:$A,0)),
IF($C13="SINAPI",INDEX(CSINAPI!$D:$D,MATCH($D13,CSINAPI!$A:$A,0)),
IF($C13="CESAN",INDEX(CCESAN!$D:$D,MATCH($D13,CCESAN!$A:$A,0)),
IF($C13="SCORIO",INDEX(CSCORIO!$D:$D,MATCH($D13,CSCORIO!$A:$A,0)),
IF($C13="MERC",INDEX(MERCADO!$E:$E,MATCH($D13,MERCADO!$A:$A,0)),
IF($C13="COMP",INDEX(COMPOSICAO!$I:$I,MATCH($D13,COMPOSICAO!$A:$A,0)),
0)))))),0)</f>
        <v>37.26</v>
      </c>
      <c r="I13" s="124">
        <f t="shared" ref="I13:I22" si="6">IFERROR(ROUND(H13*(1+$I$2),2),"")</f>
        <v>50.13</v>
      </c>
      <c r="J13" s="201">
        <f t="shared" si="1"/>
        <v>5729.36</v>
      </c>
      <c r="K13" s="202"/>
      <c r="L13" s="203">
        <f t="shared" si="5"/>
        <v>114.29</v>
      </c>
      <c r="M13" s="204">
        <f t="shared" ref="M13:M22" si="7">ROUND(L13*I13,2)</f>
        <v>5729.36</v>
      </c>
      <c r="N13" s="205">
        <f t="shared" si="3"/>
        <v>0.20557437905476172</v>
      </c>
      <c r="O13" s="204" t="str">
        <f t="shared" ref="O13:O22" si="8">VLOOKUP(M13,$Z$2:$AA$4,2,1)</f>
        <v>B</v>
      </c>
      <c r="P13" s="202"/>
    </row>
    <row r="14" spans="1:31" ht="12.75">
      <c r="B14" s="134" t="s">
        <v>26565</v>
      </c>
      <c r="C14" s="195" t="s">
        <v>29</v>
      </c>
      <c r="D14" s="195">
        <v>10327</v>
      </c>
      <c r="E14" s="196" t="str">
        <f>IFERROR(PROPER(
IF($C14="IOPES",INDEX(CIOPES!$B:$B,MATCH($D14,CIOPES!$A:$A,0)),
IF($C14="SINAPI",INDEX(CSINAPI!$B:$B,MATCH($D14,CSINAPI!$A:$A,0)),
IF($C14="CESAN",INDEX(CCESAN!$B:$B,MATCH($D14,CCESAN!$A:$A,0)),
IF($C14="SCORIO",INDEX(CSCORIO!$B:$B,MATCH($D14,CSCORIO!$A:$A,0)),
IF($C14="MERC",INDEX(MERCADO!$B:$B,MATCH($D14,MERCADO!$A:$A,0)),
IF($C14="COMP",INDEX(COMPOSICAO!$B:$B,MATCH($D14,COMPOSICAO!$A:$A,0)),
""))))))),"*Verificar código*")</f>
        <v>Retirada De Marco De Madeira</v>
      </c>
      <c r="F14" s="197" t="str">
        <f>IFERROR(LOWER(
IF($C14="IOPES",INDEX(CIOPES!$C:$C,MATCH($D14,CIOPES!$A:$A,0)),
IF($C14="SINAPI",INDEX(CSINAPI!$C:$C,MATCH($D14,CSINAPI!$A:$A,0)),
IF($C14="CESAN",INDEX(CCESAN!$C:$C,MATCH($D14,CCESAN!$A:$A,0)),
IF($C14="SCORIO",INDEX(CSCORIO!$C:$C,MATCH($D14,CSCORIO!$A:$A,0)),
IF($C14="MERC",INDEX(MERCADO!$D:$D,MATCH($D14,MERCADO!$A:$A,0)),
IF($C14="COMP",INDEX(COMPOSICAO!$H:$H,MATCH($D14,COMPOSICAO!$A:$A,0)),
""))))))),"")</f>
        <v>m</v>
      </c>
      <c r="G14" s="198">
        <f>'MEMÓRIA DE CÁLCULO'!J69</f>
        <v>63.7</v>
      </c>
      <c r="H14" s="200">
        <f>IFERROR(
IF($C14="IOPES",INDEX(CIOPES!$D:$D,MATCH($D14,CIOPES!$A:$A,0)),
IF($C14="SINAPI",INDEX(CSINAPI!$D:$D,MATCH($D14,CSINAPI!$A:$A,0)),
IF($C14="CESAN",INDEX(CCESAN!$D:$D,MATCH($D14,CCESAN!$A:$A,0)),
IF($C14="SCORIO",INDEX(CSCORIO!$D:$D,MATCH($D14,CSCORIO!$A:$A,0)),
IF($C14="MERC",INDEX(MERCADO!$E:$E,MATCH($D14,MERCADO!$A:$A,0)),
IF($C14="COMP",INDEX(COMPOSICAO!$I:$I,MATCH($D14,COMPOSICAO!$A:$A,0)),
0)))))),0)</f>
        <v>1.86</v>
      </c>
      <c r="I14" s="124">
        <f t="shared" si="6"/>
        <v>2.5</v>
      </c>
      <c r="J14" s="201">
        <f t="shared" si="1"/>
        <v>159.25</v>
      </c>
      <c r="K14" s="202"/>
      <c r="L14" s="203">
        <f t="shared" si="5"/>
        <v>63.7</v>
      </c>
      <c r="M14" s="204">
        <f t="shared" si="7"/>
        <v>159.25</v>
      </c>
      <c r="N14" s="205">
        <f t="shared" si="3"/>
        <v>5.7140273720748579E-3</v>
      </c>
      <c r="O14" s="204" t="str">
        <f t="shared" si="8"/>
        <v>C</v>
      </c>
      <c r="P14" s="202"/>
    </row>
    <row r="15" spans="1:31" ht="12.75">
      <c r="B15" s="134" t="s">
        <v>26628</v>
      </c>
      <c r="C15" s="195" t="s">
        <v>29</v>
      </c>
      <c r="D15" s="195">
        <v>10202</v>
      </c>
      <c r="E15" s="196" t="str">
        <f>IFERROR(PROPER(
IF($C15="IOPES",INDEX(CIOPES!$B:$B,MATCH($D15,CIOPES!$A:$A,0)),
IF($C15="SINAPI",INDEX(CSINAPI!$B:$B,MATCH($D15,CSINAPI!$A:$A,0)),
IF($C15="CESAN",INDEX(CCESAN!$B:$B,MATCH($D15,CCESAN!$A:$A,0)),
IF($C15="SCORIO",INDEX(CSCORIO!$B:$B,MATCH($D15,CSCORIO!$A:$A,0)),
IF($C15="MERC",INDEX(MERCADO!$B:$B,MATCH($D15,MERCADO!$A:$A,0)),
IF($C15="COMP",INDEX(COMPOSICAO!$B:$B,MATCH($D15,COMPOSICAO!$A:$A,0)),
""))))))),"*Verificar código*")</f>
        <v>Demolição De Piso Revestido Com Cerâmica</v>
      </c>
      <c r="F15" s="197" t="str">
        <f>IFERROR(LOWER(
IF($C15="IOPES",INDEX(CIOPES!$C:$C,MATCH($D15,CIOPES!$A:$A,0)),
IF($C15="SINAPI",INDEX(CSINAPI!$C:$C,MATCH($D15,CSINAPI!$A:$A,0)),
IF($C15="CESAN",INDEX(CCESAN!$C:$C,MATCH($D15,CCESAN!$A:$A,0)),
IF($C15="SCORIO",INDEX(CSCORIO!$C:$C,MATCH($D15,CSCORIO!$A:$A,0)),
IF($C15="MERC",INDEX(MERCADO!$D:$D,MATCH($D15,MERCADO!$A:$A,0)),
IF($C15="COMP",INDEX(COMPOSICAO!$H:$H,MATCH($D15,COMPOSICAO!$A:$A,0)),
""))))))),"")</f>
        <v>m2</v>
      </c>
      <c r="G15" s="198">
        <f>'MEMÓRIA DE CÁLCULO'!J84</f>
        <v>204.43</v>
      </c>
      <c r="H15" s="200">
        <f>IFERROR(
IF($C15="IOPES",INDEX(CIOPES!$D:$D,MATCH($D15,CIOPES!$A:$A,0)),
IF($C15="SINAPI",INDEX(CSINAPI!$D:$D,MATCH($D15,CSINAPI!$A:$A,0)),
IF($C15="CESAN",INDEX(CCESAN!$D:$D,MATCH($D15,CCESAN!$A:$A,0)),
IF($C15="SCORIO",INDEX(CSCORIO!$D:$D,MATCH($D15,CSCORIO!$A:$A,0)),
IF($C15="MERC",INDEX(MERCADO!$E:$E,MATCH($D15,MERCADO!$A:$A,0)),
IF($C15="COMP",INDEX(COMPOSICAO!$I:$I,MATCH($D15,COMPOSICAO!$A:$A,0)),
0)))))),0)</f>
        <v>10.43</v>
      </c>
      <c r="I15" s="124">
        <f t="shared" si="6"/>
        <v>14.03</v>
      </c>
      <c r="J15" s="201">
        <f t="shared" si="1"/>
        <v>2868.15</v>
      </c>
      <c r="K15" s="202"/>
      <c r="L15" s="203">
        <f t="shared" ref="L15:L21" si="9">G15</f>
        <v>204.43</v>
      </c>
      <c r="M15" s="204">
        <f t="shared" si="7"/>
        <v>2868.15</v>
      </c>
      <c r="N15" s="205">
        <f t="shared" si="3"/>
        <v>0.10291169612066879</v>
      </c>
      <c r="O15" s="204" t="str">
        <f t="shared" si="8"/>
        <v>B</v>
      </c>
      <c r="P15" s="202"/>
    </row>
    <row r="16" spans="1:31" ht="25.5">
      <c r="B16" s="134" t="s">
        <v>26629</v>
      </c>
      <c r="C16" s="195" t="s">
        <v>1063</v>
      </c>
      <c r="D16" s="195">
        <v>97665</v>
      </c>
      <c r="E16" s="196" t="str">
        <f>IFERROR(PROPER(
IF($C16="IOPES",INDEX(CIOPES!$B:$B,MATCH($D16,CIOPES!$A:$A,0)),
IF($C16="SINAPI",INDEX(CSINAPI!$B:$B,MATCH($D16,CSINAPI!$A:$A,0)),
IF($C16="CESAN",INDEX(CCESAN!$B:$B,MATCH($D16,CCESAN!$A:$A,0)),
IF($C16="SCORIO",INDEX(CSCORIO!$B:$B,MATCH($D16,CSCORIO!$A:$A,0)),
IF($C16="MERC",INDEX(MERCADO!$B:$B,MATCH($D16,MERCADO!$A:$A,0)),
IF($C16="COMP",INDEX(COMPOSICAO!$B:$B,MATCH($D16,COMPOSICAO!$A:$A,0)),
""))))))),"*Verificar código*")</f>
        <v>Remoção De Luminárias, De Forma Manual, Sem Reaproveitamento. Af_12/2017</v>
      </c>
      <c r="F16" s="197" t="str">
        <f>IFERROR(LOWER(
IF($C16="IOPES",INDEX(CIOPES!$C:$C,MATCH($D16,CIOPES!$A:$A,0)),
IF($C16="SINAPI",INDEX(CSINAPI!$C:$C,MATCH($D16,CSINAPI!$A:$A,0)),
IF($C16="CESAN",INDEX(CCESAN!$C:$C,MATCH($D16,CCESAN!$A:$A,0)),
IF($C16="SCORIO",INDEX(CSCORIO!$C:$C,MATCH($D16,CSCORIO!$A:$A,0)),
IF($C16="MERC",INDEX(MERCADO!$D:$D,MATCH($D16,MERCADO!$A:$A,0)),
IF($C16="COMP",INDEX(COMPOSICAO!$H:$H,MATCH($D16,COMPOSICAO!$A:$A,0)),
""))))))),"")</f>
        <v>un</v>
      </c>
      <c r="G16" s="198">
        <f>'MEMÓRIA DE CÁLCULO'!J106</f>
        <v>34</v>
      </c>
      <c r="H16" s="200">
        <f>IFERROR(
IF($C16="IOPES",INDEX(CIOPES!$D:$D,MATCH($D16,CIOPES!$A:$A,0)),
IF($C16="SINAPI",INDEX(CSINAPI!$D:$D,MATCH($D16,CSINAPI!$A:$A,0)),
IF($C16="CESAN",INDEX(CCESAN!$D:$D,MATCH($D16,CCESAN!$A:$A,0)),
IF($C16="SCORIO",INDEX(CSCORIO!$D:$D,MATCH($D16,CSCORIO!$A:$A,0)),
IF($C16="MERC",INDEX(MERCADO!$E:$E,MATCH($D16,MERCADO!$A:$A,0)),
IF($C16="COMP",INDEX(COMPOSICAO!$I:$I,MATCH($D16,COMPOSICAO!$A:$A,0)),
0)))))),0)</f>
        <v>1.05</v>
      </c>
      <c r="I16" s="124">
        <f t="shared" si="6"/>
        <v>1.41</v>
      </c>
      <c r="J16" s="201">
        <f t="shared" si="1"/>
        <v>47.94</v>
      </c>
      <c r="K16" s="202"/>
      <c r="L16" s="203">
        <f t="shared" si="9"/>
        <v>34</v>
      </c>
      <c r="M16" s="204">
        <f t="shared" ref="M16:M21" si="10">ROUND(L16*I16,2)</f>
        <v>47.94</v>
      </c>
      <c r="N16" s="205">
        <f t="shared" si="3"/>
        <v>1.7201285539545914E-3</v>
      </c>
      <c r="O16" s="204" t="str">
        <f t="shared" ref="O16:O21" si="11">VLOOKUP(M16,$Z$2:$AA$4,2,1)</f>
        <v>C</v>
      </c>
      <c r="P16" s="202"/>
    </row>
    <row r="17" spans="1:16" ht="25.5">
      <c r="B17" s="134" t="s">
        <v>26631</v>
      </c>
      <c r="C17" s="195" t="s">
        <v>1063</v>
      </c>
      <c r="D17" s="195">
        <v>97626</v>
      </c>
      <c r="E17" s="196" t="str">
        <f>IFERROR(PROPER(
IF($C17="IOPES",INDEX(CIOPES!$B:$B,MATCH($D17,CIOPES!$A:$A,0)),
IF($C17="SINAPI",INDEX(CSINAPI!$B:$B,MATCH($D17,CSINAPI!$A:$A,0)),
IF($C17="CESAN",INDEX(CCESAN!$B:$B,MATCH($D17,CCESAN!$A:$A,0)),
IF($C17="SCORIO",INDEX(CSCORIO!$B:$B,MATCH($D17,CSCORIO!$A:$A,0)),
IF($C17="MERC",INDEX(MERCADO!$B:$B,MATCH($D17,MERCADO!$A:$A,0)),
IF($C17="COMP",INDEX(COMPOSICAO!$B:$B,MATCH($D17,COMPOSICAO!$A:$A,0)),
""))))))),"*Verificar código*")</f>
        <v>Demolição De Pilares E Vigas Em Concreto Armado, De Forma Manual, Sem Reaproveitamento. Af_12/2017</v>
      </c>
      <c r="F17" s="197" t="str">
        <f>IFERROR(LOWER(
IF($C17="IOPES",INDEX(CIOPES!$C:$C,MATCH($D17,CIOPES!$A:$A,0)),
IF($C17="SINAPI",INDEX(CSINAPI!$C:$C,MATCH($D17,CSINAPI!$A:$A,0)),
IF($C17="CESAN",INDEX(CCESAN!$C:$C,MATCH($D17,CCESAN!$A:$A,0)),
IF($C17="SCORIO",INDEX(CSCORIO!$C:$C,MATCH($D17,CSCORIO!$A:$A,0)),
IF($C17="MERC",INDEX(MERCADO!$D:$D,MATCH($D17,MERCADO!$A:$A,0)),
IF($C17="COMP",INDEX(COMPOSICAO!$H:$H,MATCH($D17,COMPOSICAO!$A:$A,0)),
""))))))),"")</f>
        <v>m3</v>
      </c>
      <c r="G17" s="198">
        <f>'MEMÓRIA DE CÁLCULO'!J126</f>
        <v>0.96</v>
      </c>
      <c r="H17" s="200">
        <f>IFERROR(
IF($C17="IOPES",INDEX(CIOPES!$D:$D,MATCH($D17,CIOPES!$A:$A,0)),
IF($C17="SINAPI",INDEX(CSINAPI!$D:$D,MATCH($D17,CSINAPI!$A:$A,0)),
IF($C17="CESAN",INDEX(CCESAN!$D:$D,MATCH($D17,CCESAN!$A:$A,0)),
IF($C17="SCORIO",INDEX(CSCORIO!$D:$D,MATCH($D17,CSCORIO!$A:$A,0)),
IF($C17="MERC",INDEX(MERCADO!$E:$E,MATCH($D17,MERCADO!$A:$A,0)),
IF($C17="COMP",INDEX(COMPOSICAO!$I:$I,MATCH($D17,COMPOSICAO!$A:$A,0)),
0)))))),0)</f>
        <v>470.86</v>
      </c>
      <c r="I17" s="124">
        <f t="shared" si="6"/>
        <v>633.45000000000005</v>
      </c>
      <c r="J17" s="201">
        <f t="shared" si="1"/>
        <v>608.11</v>
      </c>
      <c r="K17" s="202"/>
      <c r="L17" s="203">
        <f t="shared" si="9"/>
        <v>0.96</v>
      </c>
      <c r="M17" s="204">
        <f t="shared" si="10"/>
        <v>608.11</v>
      </c>
      <c r="N17" s="205">
        <f t="shared" si="3"/>
        <v>2.1819511367236685E-2</v>
      </c>
      <c r="O17" s="204" t="str">
        <f t="shared" si="11"/>
        <v>C</v>
      </c>
      <c r="P17" s="202"/>
    </row>
    <row r="18" spans="1:16" ht="12.75">
      <c r="B18" s="134" t="s">
        <v>26658</v>
      </c>
      <c r="C18" s="195" t="s">
        <v>29</v>
      </c>
      <c r="D18" s="195">
        <v>10224</v>
      </c>
      <c r="E18" s="196" t="str">
        <f>IFERROR(PROPER(
IF($C18="IOPES",INDEX(CIOPES!$B:$B,MATCH($D18,CIOPES!$A:$A,0)),
IF($C18="SINAPI",INDEX(CSINAPI!$B:$B,MATCH($D18,CSINAPI!$A:$A,0)),
IF($C18="CESAN",INDEX(CCESAN!$B:$B,MATCH($D18,CCESAN!$A:$A,0)),
IF($C18="SCORIO",INDEX(CSCORIO!$B:$B,MATCH($D18,CSCORIO!$A:$A,0)),
IF($C18="MERC",INDEX(MERCADO!$B:$B,MATCH($D18,MERCADO!$A:$A,0)),
IF($C18="COMP",INDEX(COMPOSICAO!$B:$B,MATCH($D18,COMPOSICAO!$A:$A,0)),
""))))))),"*Verificar código*")</f>
        <v>Retirada De Grades, Gradis, Alambrados, Cercas E Portões</v>
      </c>
      <c r="F18" s="197" t="str">
        <f>IFERROR(LOWER(
IF($C18="IOPES",INDEX(CIOPES!$C:$C,MATCH($D18,CIOPES!$A:$A,0)),
IF($C18="SINAPI",INDEX(CSINAPI!$C:$C,MATCH($D18,CSINAPI!$A:$A,0)),
IF($C18="CESAN",INDEX(CCESAN!$C:$C,MATCH($D18,CCESAN!$A:$A,0)),
IF($C18="SCORIO",INDEX(CSCORIO!$C:$C,MATCH($D18,CSCORIO!$A:$A,0)),
IF($C18="MERC",INDEX(MERCADO!$D:$D,MATCH($D18,MERCADO!$A:$A,0)),
IF($C18="COMP",INDEX(COMPOSICAO!$H:$H,MATCH($D18,COMPOSICAO!$A:$A,0)),
""))))))),"")</f>
        <v>m2</v>
      </c>
      <c r="G18" s="198">
        <f>'MEMÓRIA DE CÁLCULO'!J129</f>
        <v>85.694999999999993</v>
      </c>
      <c r="H18" s="200">
        <f>IFERROR(
IF($C18="IOPES",INDEX(CIOPES!$D:$D,MATCH($D18,CIOPES!$A:$A,0)),
IF($C18="SINAPI",INDEX(CSINAPI!$D:$D,MATCH($D18,CSINAPI!$A:$A,0)),
IF($C18="CESAN",INDEX(CCESAN!$D:$D,MATCH($D18,CCESAN!$A:$A,0)),
IF($C18="SCORIO",INDEX(CSCORIO!$D:$D,MATCH($D18,CSCORIO!$A:$A,0)),
IF($C18="MERC",INDEX(MERCADO!$E:$E,MATCH($D18,MERCADO!$A:$A,0)),
IF($C18="COMP",INDEX(COMPOSICAO!$I:$I,MATCH($D18,COMPOSICAO!$A:$A,0)),
0)))))),0)</f>
        <v>13.12</v>
      </c>
      <c r="I18" s="124">
        <f t="shared" ref="I18:I21" si="12">IFERROR(ROUND(H18*(1+$I$2),2),"")</f>
        <v>17.649999999999999</v>
      </c>
      <c r="J18" s="201">
        <f t="shared" si="1"/>
        <v>1512.52</v>
      </c>
      <c r="K18" s="202"/>
      <c r="L18" s="203">
        <f t="shared" si="9"/>
        <v>85.694999999999993</v>
      </c>
      <c r="M18" s="204">
        <f t="shared" si="10"/>
        <v>1512.52</v>
      </c>
      <c r="N18" s="205">
        <f t="shared" si="3"/>
        <v>5.4270522328481403E-2</v>
      </c>
      <c r="O18" s="204" t="str">
        <f t="shared" si="11"/>
        <v>C</v>
      </c>
      <c r="P18" s="202"/>
    </row>
    <row r="19" spans="1:16" ht="12.75">
      <c r="B19" s="134" t="s">
        <v>26661</v>
      </c>
      <c r="C19" s="195" t="s">
        <v>29</v>
      </c>
      <c r="D19" s="195">
        <v>10222</v>
      </c>
      <c r="E19" s="196" t="str">
        <f>IFERROR(PROPER(
IF($C19="IOPES",INDEX(CIOPES!$B:$B,MATCH($D19,CIOPES!$A:$A,0)),
IF($C19="SINAPI",INDEX(CSINAPI!$B:$B,MATCH($D19,CSINAPI!$A:$A,0)),
IF($C19="CESAN",INDEX(CCESAN!$B:$B,MATCH($D19,CCESAN!$A:$A,0)),
IF($C19="SCORIO",INDEX(CSCORIO!$B:$B,MATCH($D19,CSCORIO!$A:$A,0)),
IF($C19="MERC",INDEX(MERCADO!$B:$B,MATCH($D19,MERCADO!$A:$A,0)),
IF($C19="COMP",INDEX(COMPOSICAO!$B:$B,MATCH($D19,COMPOSICAO!$A:$A,0)),
""))))))),"*Verificar código*")</f>
        <v>Demolição De Elementos Vazados Cerâmicos Ou De Concreto</v>
      </c>
      <c r="F19" s="197" t="str">
        <f>IFERROR(LOWER(
IF($C19="IOPES",INDEX(CIOPES!$C:$C,MATCH($D19,CIOPES!$A:$A,0)),
IF($C19="SINAPI",INDEX(CSINAPI!$C:$C,MATCH($D19,CSINAPI!$A:$A,0)),
IF($C19="CESAN",INDEX(CCESAN!$C:$C,MATCH($D19,CCESAN!$A:$A,0)),
IF($C19="SCORIO",INDEX(CSCORIO!$C:$C,MATCH($D19,CSCORIO!$A:$A,0)),
IF($C19="MERC",INDEX(MERCADO!$D:$D,MATCH($D19,MERCADO!$A:$A,0)),
IF($C19="COMP",INDEX(COMPOSICAO!$H:$H,MATCH($D19,COMPOSICAO!$A:$A,0)),
""))))))),"")</f>
        <v>m2</v>
      </c>
      <c r="G19" s="198">
        <f>'MEMÓRIA DE CÁLCULO'!J134</f>
        <v>0.35</v>
      </c>
      <c r="H19" s="200">
        <f>IFERROR(
IF($C19="IOPES",INDEX(CIOPES!$D:$D,MATCH($D19,CIOPES!$A:$A,0)),
IF($C19="SINAPI",INDEX(CSINAPI!$D:$D,MATCH($D19,CSINAPI!$A:$A,0)),
IF($C19="CESAN",INDEX(CCESAN!$D:$D,MATCH($D19,CCESAN!$A:$A,0)),
IF($C19="SCORIO",INDEX(CSCORIO!$D:$D,MATCH($D19,CSCORIO!$A:$A,0)),
IF($C19="MERC",INDEX(MERCADO!$E:$E,MATCH($D19,MERCADO!$A:$A,0)),
IF($C19="COMP",INDEX(COMPOSICAO!$I:$I,MATCH($D19,COMPOSICAO!$A:$A,0)),
0)))))),0)</f>
        <v>16.510000000000002</v>
      </c>
      <c r="I19" s="124">
        <f t="shared" si="12"/>
        <v>22.21</v>
      </c>
      <c r="J19" s="201">
        <f t="shared" si="1"/>
        <v>7.77</v>
      </c>
      <c r="K19" s="202"/>
      <c r="L19" s="203">
        <f t="shared" si="9"/>
        <v>0.35</v>
      </c>
      <c r="M19" s="204">
        <f t="shared" si="10"/>
        <v>7.77</v>
      </c>
      <c r="N19" s="205">
        <f t="shared" si="3"/>
        <v>2.7879430254958647E-4</v>
      </c>
      <c r="O19" s="204" t="e">
        <f t="shared" si="11"/>
        <v>#N/A</v>
      </c>
      <c r="P19" s="202"/>
    </row>
    <row r="20" spans="1:16" ht="25.5">
      <c r="B20" s="134" t="s">
        <v>26662</v>
      </c>
      <c r="C20" s="195" t="s">
        <v>29</v>
      </c>
      <c r="D20" s="195">
        <v>10212</v>
      </c>
      <c r="E20" s="196" t="str">
        <f>IFERROR(PROPER(
IF($C20="IOPES",INDEX(CIOPES!$B:$B,MATCH($D20,CIOPES!$A:$A,0)),
IF($C20="SINAPI",INDEX(CSINAPI!$B:$B,MATCH($D20,CSINAPI!$A:$A,0)),
IF($C20="CESAN",INDEX(CCESAN!$B:$B,MATCH($D20,CCESAN!$A:$A,0)),
IF($C20="SCORIO",INDEX(CSCORIO!$B:$B,MATCH($D20,CSCORIO!$A:$A,0)),
IF($C20="MERC",INDEX(MERCADO!$B:$B,MATCH($D20,MERCADO!$A:$A,0)),
IF($C20="COMP",INDEX(COMPOSICAO!$B:$B,MATCH($D20,COMPOSICAO!$A:$A,0)),
""))))))),"*Verificar código*")</f>
        <v>Retirada Manual De Pavimento Em Paralelepípedos, Incluindo Empilhamento Para Reaproveitamento</v>
      </c>
      <c r="F20" s="197" t="str">
        <f>IFERROR(LOWER(
IF($C20="IOPES",INDEX(CIOPES!$C:$C,MATCH($D20,CIOPES!$A:$A,0)),
IF($C20="SINAPI",INDEX(CSINAPI!$C:$C,MATCH($D20,CSINAPI!$A:$A,0)),
IF($C20="CESAN",INDEX(CCESAN!$C:$C,MATCH($D20,CCESAN!$A:$A,0)),
IF($C20="SCORIO",INDEX(CSCORIO!$C:$C,MATCH($D20,CSCORIO!$A:$A,0)),
IF($C20="MERC",INDEX(MERCADO!$D:$D,MATCH($D20,MERCADO!$A:$A,0)),
IF($C20="COMP",INDEX(COMPOSICAO!$H:$H,MATCH($D20,COMPOSICAO!$A:$A,0)),
""))))))),"")</f>
        <v>m2</v>
      </c>
      <c r="G20" s="198">
        <f>'MEMÓRIA DE CÁLCULO'!J137</f>
        <v>92.347400000000007</v>
      </c>
      <c r="H20" s="200">
        <f>IFERROR(
IF($C20="IOPES",INDEX(CIOPES!$D:$D,MATCH($D20,CIOPES!$A:$A,0)),
IF($C20="SINAPI",INDEX(CSINAPI!$D:$D,MATCH($D20,CSINAPI!$A:$A,0)),
IF($C20="CESAN",INDEX(CCESAN!$D:$D,MATCH($D20,CCESAN!$A:$A,0)),
IF($C20="SCORIO",INDEX(CSCORIO!$D:$D,MATCH($D20,CSCORIO!$A:$A,0)),
IF($C20="MERC",INDEX(MERCADO!$E:$E,MATCH($D20,MERCADO!$A:$A,0)),
IF($C20="COMP",INDEX(COMPOSICAO!$I:$I,MATCH($D20,COMPOSICAO!$A:$A,0)),
0)))))),0)</f>
        <v>8.94</v>
      </c>
      <c r="I20" s="124">
        <f t="shared" ref="I20" si="13">IFERROR(ROUND(H20*(1+$I$2),2),"")</f>
        <v>12.03</v>
      </c>
      <c r="J20" s="201">
        <f t="shared" si="1"/>
        <v>1110.94</v>
      </c>
      <c r="K20" s="202"/>
      <c r="L20" s="203">
        <f t="shared" ref="L20" si="14">G20</f>
        <v>92.347400000000007</v>
      </c>
      <c r="M20" s="204">
        <f t="shared" ref="M20" si="15">ROUND(L20*I20,2)</f>
        <v>1110.94</v>
      </c>
      <c r="N20" s="205">
        <f t="shared" si="3"/>
        <v>3.986148551794564E-2</v>
      </c>
      <c r="O20" s="204" t="str">
        <f t="shared" ref="O20" si="16">VLOOKUP(M20,$Z$2:$AA$4,2,1)</f>
        <v>C</v>
      </c>
      <c r="P20" s="202"/>
    </row>
    <row r="21" spans="1:16" ht="12.75">
      <c r="B21" s="134" t="s">
        <v>26666</v>
      </c>
      <c r="C21" s="195" t="s">
        <v>29</v>
      </c>
      <c r="D21" s="195">
        <v>10210</v>
      </c>
      <c r="E21" s="196" t="str">
        <f>IFERROR(PROPER(
IF($C21="IOPES",INDEX(CIOPES!$B:$B,MATCH($D21,CIOPES!$A:$A,0)),
IF($C21="SINAPI",INDEX(CSINAPI!$B:$B,MATCH($D21,CSINAPI!$A:$A,0)),
IF($C21="CESAN",INDEX(CCESAN!$B:$B,MATCH($D21,CCESAN!$A:$A,0)),
IF($C21="SCORIO",INDEX(CSCORIO!$B:$B,MATCH($D21,CSCORIO!$A:$A,0)),
IF($C21="MERC",INDEX(MERCADO!$B:$B,MATCH($D21,MERCADO!$A:$A,0)),
IF($C21="COMP",INDEX(COMPOSICAO!$B:$B,MATCH($D21,COMPOSICAO!$A:$A,0)),
""))))))),"*Verificar código*")</f>
        <v>Demolição Manual De Concreto Simples (Emop 05.001.001)</v>
      </c>
      <c r="F21" s="197" t="str">
        <f>IFERROR(LOWER(
IF($C21="IOPES",INDEX(CIOPES!$C:$C,MATCH($D21,CIOPES!$A:$A,0)),
IF($C21="SINAPI",INDEX(CSINAPI!$C:$C,MATCH($D21,CSINAPI!$A:$A,0)),
IF($C21="CESAN",INDEX(CCESAN!$C:$C,MATCH($D21,CCESAN!$A:$A,0)),
IF($C21="SCORIO",INDEX(CSCORIO!$C:$C,MATCH($D21,CSCORIO!$A:$A,0)),
IF($C21="MERC",INDEX(MERCADO!$D:$D,MATCH($D21,MERCADO!$A:$A,0)),
IF($C21="COMP",INDEX(COMPOSICAO!$H:$H,MATCH($D21,COMPOSICAO!$A:$A,0)),
""))))))),"")</f>
        <v>m3</v>
      </c>
      <c r="G21" s="198">
        <f>'MEMÓRIA DE CÁLCULO'!J140</f>
        <v>1.8840000000000001</v>
      </c>
      <c r="H21" s="200">
        <f>IFERROR(
IF($C21="IOPES",INDEX(CIOPES!$D:$D,MATCH($D21,CIOPES!$A:$A,0)),
IF($C21="SINAPI",INDEX(CSINAPI!$D:$D,MATCH($D21,CSINAPI!$A:$A,0)),
IF($C21="CESAN",INDEX(CCESAN!$D:$D,MATCH($D21,CCESAN!$A:$A,0)),
IF($C21="SCORIO",INDEX(CSCORIO!$D:$D,MATCH($D21,CSCORIO!$A:$A,0)),
IF($C21="MERC",INDEX(MERCADO!$E:$E,MATCH($D21,MERCADO!$A:$A,0)),
IF($C21="COMP",INDEX(COMPOSICAO!$I:$I,MATCH($D21,COMPOSICAO!$A:$A,0)),
0)))))),0)</f>
        <v>209.92</v>
      </c>
      <c r="I21" s="124">
        <f t="shared" si="12"/>
        <v>282.41000000000003</v>
      </c>
      <c r="J21" s="201">
        <f t="shared" si="1"/>
        <v>532.05999999999995</v>
      </c>
      <c r="K21" s="202"/>
      <c r="L21" s="203">
        <f t="shared" si="9"/>
        <v>1.8840000000000001</v>
      </c>
      <c r="M21" s="204">
        <f t="shared" si="10"/>
        <v>532.05999999999995</v>
      </c>
      <c r="N21" s="205">
        <f t="shared" si="3"/>
        <v>1.9090771765062159E-2</v>
      </c>
      <c r="O21" s="204" t="str">
        <f t="shared" si="11"/>
        <v>C</v>
      </c>
      <c r="P21" s="202"/>
    </row>
    <row r="22" spans="1:16" ht="12.75">
      <c r="B22" s="134" t="s">
        <v>26678</v>
      </c>
      <c r="C22" s="195" t="s">
        <v>29</v>
      </c>
      <c r="D22" s="195">
        <v>10216</v>
      </c>
      <c r="E22" s="196" t="str">
        <f>IFERROR(PROPER(
IF($C22="IOPES",INDEX(CIOPES!$B:$B,MATCH($D22,CIOPES!$A:$A,0)),
IF($C22="SINAPI",INDEX(CSINAPI!$B:$B,MATCH($D22,CSINAPI!$A:$A,0)),
IF($C22="CESAN",INDEX(CCESAN!$B:$B,MATCH($D22,CCESAN!$A:$A,0)),
IF($C22="SCORIO",INDEX(CSCORIO!$B:$B,MATCH($D22,CSCORIO!$A:$A,0)),
IF($C22="MERC",INDEX(MERCADO!$B:$B,MATCH($D22,MERCADO!$A:$A,0)),
IF($C22="COMP",INDEX(COMPOSICAO!$B:$B,MATCH($D22,COMPOSICAO!$A:$A,0)),
""))))))),"*Verificar código*")</f>
        <v>Retirada De Meio-Fio De Concreto</v>
      </c>
      <c r="F22" s="197" t="str">
        <f>IFERROR(LOWER(
IF($C22="IOPES",INDEX(CIOPES!$C:$C,MATCH($D22,CIOPES!$A:$A,0)),
IF($C22="SINAPI",INDEX(CSINAPI!$C:$C,MATCH($D22,CSINAPI!$A:$A,0)),
IF($C22="CESAN",INDEX(CCESAN!$C:$C,MATCH($D22,CCESAN!$A:$A,0)),
IF($C22="SCORIO",INDEX(CSCORIO!$C:$C,MATCH($D22,CSCORIO!$A:$A,0)),
IF($C22="MERC",INDEX(MERCADO!$D:$D,MATCH($D22,MERCADO!$A:$A,0)),
IF($C22="COMP",INDEX(COMPOSICAO!$H:$H,MATCH($D22,COMPOSICAO!$A:$A,0)),
""))))))),"")</f>
        <v>m</v>
      </c>
      <c r="G22" s="198">
        <f>'MEMÓRIA DE CÁLCULO'!J143</f>
        <v>61.3</v>
      </c>
      <c r="H22" s="200">
        <f>IFERROR(
IF($C22="IOPES",INDEX(CIOPES!$D:$D,MATCH($D22,CIOPES!$A:$A,0)),
IF($C22="SINAPI",INDEX(CSINAPI!$D:$D,MATCH($D22,CSINAPI!$A:$A,0)),
IF($C22="CESAN",INDEX(CCESAN!$D:$D,MATCH($D22,CCESAN!$A:$A,0)),
IF($C22="SCORIO",INDEX(CSCORIO!$D:$D,MATCH($D22,CSCORIO!$A:$A,0)),
IF($C22="MERC",INDEX(MERCADO!$E:$E,MATCH($D22,MERCADO!$A:$A,0)),
IF($C22="COMP",INDEX(COMPOSICAO!$I:$I,MATCH($D22,COMPOSICAO!$A:$A,0)),
0)))))),0)</f>
        <v>7.45</v>
      </c>
      <c r="I22" s="124">
        <f t="shared" si="6"/>
        <v>10.02</v>
      </c>
      <c r="J22" s="201">
        <f t="shared" si="1"/>
        <v>614.23</v>
      </c>
      <c r="K22" s="202"/>
      <c r="L22" s="203">
        <f t="shared" si="5"/>
        <v>61.3</v>
      </c>
      <c r="M22" s="204">
        <f t="shared" si="7"/>
        <v>614.23</v>
      </c>
      <c r="N22" s="205">
        <f t="shared" si="3"/>
        <v>2.203910224646493E-2</v>
      </c>
      <c r="O22" s="204" t="str">
        <f t="shared" si="8"/>
        <v>C</v>
      </c>
      <c r="P22" s="202"/>
    </row>
    <row r="23" spans="1:16" ht="37.5" customHeight="1">
      <c r="B23" s="134" t="s">
        <v>26680</v>
      </c>
      <c r="C23" s="195" t="s">
        <v>29</v>
      </c>
      <c r="D23" s="195">
        <v>20802</v>
      </c>
      <c r="E23" s="196" t="str">
        <f>IFERROR(PROPER(
IF($C23="IOPES",INDEX(CIOPES!$B:$B,MATCH($D23,CIOPES!$A:$A,0)),
IF($C23="SINAPI",INDEX(CSINAPI!$B:$B,MATCH($D23,CSINAPI!$A:$A,0)),
IF($C23="CESAN",INDEX(CCESAN!$B:$B,MATCH($D23,CCESAN!$A:$A,0)),
IF($C23="SCORIO",INDEX(CSCORIO!$B:$B,MATCH($D23,CSCORIO!$A:$A,0)),
IF($C23="MERC",INDEX(MERCADO!$B:$B,MATCH($D23,MERCADO!$A:$A,0)),
IF($C23="COMP",INDEX(COMPOSICAO!$B:$B,MATCH($D23,COMPOSICAO!$A:$A,0)),
""))))))),"*Verificar código*")</f>
        <v>Barracão Para Almoxarifado Área De 10.90M2, De Chapa De Compensado 12Mm E Pontaletes 8X8Cm, Piso Cimentado E Cobertura De Telha De Fibrocimento De 6Mm, Inclusive Ponto De Luz, Conf. Projeto (2 Utilizações)</v>
      </c>
      <c r="F23" s="197" t="str">
        <f>IFERROR(LOWER(
IF($C23="IOPES",INDEX(CIOPES!$C:$C,MATCH($D23,CIOPES!$A:$A,0)),
IF($C23="SINAPI",INDEX(CSINAPI!$C:$C,MATCH($D23,CSINAPI!$A:$A,0)),
IF($C23="CESAN",INDEX(CCESAN!$C:$C,MATCH($D23,CCESAN!$A:$A,0)),
IF($C23="SCORIO",INDEX(CSCORIO!$C:$C,MATCH($D23,CSCORIO!$A:$A,0)),
IF($C23="MERC",INDEX(MERCADO!$D:$D,MATCH($D23,MERCADO!$A:$A,0)),
IF($C23="COMP",INDEX(COMPOSICAO!$H:$H,MATCH($D23,COMPOSICAO!$A:$A,0)),
""))))))),"")</f>
        <v>m2</v>
      </c>
      <c r="G23" s="198">
        <f>'MEMÓRIA DE CÁLCULO'!J146</f>
        <v>10.889999999999999</v>
      </c>
      <c r="H23" s="200">
        <f>IFERROR(
IF($C23="IOPES",INDEX(CIOPES!$D:$D,MATCH($D23,CIOPES!$A:$A,0)),
IF($C23="SINAPI",INDEX(CSINAPI!$D:$D,MATCH($D23,CSINAPI!$A:$A,0)),
IF($C23="CESAN",INDEX(CCESAN!$D:$D,MATCH($D23,CCESAN!$A:$A,0)),
IF($C23="SCORIO",INDEX(CSCORIO!$D:$D,MATCH($D23,CSCORIO!$A:$A,0)),
IF($C23="MERC",INDEX(MERCADO!$E:$E,MATCH($D23,MERCADO!$A:$A,0)),
IF($C23="COMP",INDEX(COMPOSICAO!$I:$I,MATCH($D23,COMPOSICAO!$A:$A,0)),
0)))))),0)</f>
        <v>315.75</v>
      </c>
      <c r="I23" s="124">
        <f t="shared" ref="I23" si="17">IFERROR(ROUND(H23*(1+$I$2),2),"")</f>
        <v>424.78</v>
      </c>
      <c r="J23" s="201">
        <f t="shared" si="1"/>
        <v>4625.8500000000004</v>
      </c>
      <c r="K23" s="202"/>
      <c r="L23" s="203">
        <f t="shared" ref="L23" si="18">G23</f>
        <v>10.889999999999999</v>
      </c>
      <c r="M23" s="204">
        <f t="shared" ref="M23" si="19">ROUND(L23*I23,2)</f>
        <v>4625.8500000000004</v>
      </c>
      <c r="N23" s="205">
        <f t="shared" si="3"/>
        <v>0.16597948834607526</v>
      </c>
      <c r="O23" s="204" t="str">
        <f t="shared" ref="O23" si="20">VLOOKUP(M23,$Z$2:$AA$4,2,1)</f>
        <v>B</v>
      </c>
      <c r="P23" s="202"/>
    </row>
    <row r="24" spans="1:16" ht="22.9" customHeight="1">
      <c r="B24" s="134" t="s">
        <v>27087</v>
      </c>
      <c r="C24" s="195" t="s">
        <v>1064</v>
      </c>
      <c r="D24" s="195">
        <v>2</v>
      </c>
      <c r="E24" s="196" t="str">
        <f>IFERROR(PROPER(
IF($C24="IOPES",INDEX(CIOPES!$B:$B,MATCH($D24,CIOPES!$A:$A,0)),
IF($C24="SINAPI",INDEX(CSINAPI!$B:$B,MATCH($D24,CSINAPI!$A:$A,0)),
IF($C24="CESAN",INDEX(CCESAN!$B:$B,MATCH($D24,CCESAN!$A:$A,0)),
IF($C24="SCORIO",INDEX(CSCORIO!$B:$B,MATCH($D24,CSCORIO!$A:$A,0)),
IF($C24="MERC",INDEX(MERCADO!$B:$B,MATCH($D24,MERCADO!$A:$A,0)),
IF($C24="COMP",INDEX(COMPOSICAO!$B:$B,MATCH($D24,COMPOSICAO!$A:$A,0)),
""))))))),"*Verificar código*")</f>
        <v>Conserto De Trincas Nas Paredes, Incluindo Rasgo, Tela Eletrosoldada E Graute.</v>
      </c>
      <c r="F24" s="197" t="str">
        <f>IFERROR(LOWER(
IF($C24="IOPES",INDEX(CIOPES!$C:$C,MATCH($D24,CIOPES!$A:$A,0)),
IF($C24="SINAPI",INDEX(CSINAPI!$C:$C,MATCH($D24,CSINAPI!$A:$A,0)),
IF($C24="CESAN",INDEX(CCESAN!$C:$C,MATCH($D24,CCESAN!$A:$A,0)),
IF($C24="SCORIO",INDEX(CSCORIO!$C:$C,MATCH($D24,CSCORIO!$A:$A,0)),
IF($C24="MERC",INDEX(MERCADO!$D:$D,MATCH($D24,MERCADO!$A:$A,0)),
IF($C24="COMP",INDEX(COMPOSICAO!$H:$H,MATCH($D24,COMPOSICAO!$A:$A,0)),
""))))))),"")</f>
        <v>m²</v>
      </c>
      <c r="G24" s="198">
        <f>'MEMÓRIA DE CÁLCULO'!J149</f>
        <v>11</v>
      </c>
      <c r="H24" s="200">
        <f>IFERROR(
IF($C24="IOPES",INDEX(CIOPES!$D:$D,MATCH($D24,CIOPES!$A:$A,0)),
IF($C24="SINAPI",INDEX(CSINAPI!$D:$D,MATCH($D24,CSINAPI!$A:$A,0)),
IF($C24="CESAN",INDEX(CCESAN!$D:$D,MATCH($D24,CCESAN!$A:$A,0)),
IF($C24="SCORIO",INDEX(CSCORIO!$D:$D,MATCH($D24,CSCORIO!$A:$A,0)),
IF($C24="MERC",INDEX(MERCADO!$E:$E,MATCH($D24,MERCADO!$A:$A,0)),
IF($C24="COMP",INDEX(COMPOSICAO!$I:$I,MATCH($D24,COMPOSICAO!$A:$A,0)),
0)))))),0)</f>
        <v>56.548424000000011</v>
      </c>
      <c r="I24" s="124">
        <f t="shared" ref="I24" si="21">IFERROR(ROUND(H24*(1+$I$2),2),"")</f>
        <v>76.069999999999993</v>
      </c>
      <c r="J24" s="201">
        <f t="shared" si="1"/>
        <v>836.77</v>
      </c>
      <c r="K24" s="202"/>
      <c r="L24" s="203">
        <f t="shared" ref="L24" si="22">G24</f>
        <v>11</v>
      </c>
      <c r="M24" s="204">
        <f t="shared" ref="M24" si="23">ROUND(L24*I24,2)</f>
        <v>836.77</v>
      </c>
      <c r="N24" s="205">
        <f t="shared" si="3"/>
        <v>3.0024029413695943E-2</v>
      </c>
      <c r="O24" s="204" t="str">
        <f t="shared" ref="O24" si="24">VLOOKUP(M24,$Z$2:$AA$4,2,1)</f>
        <v>C</v>
      </c>
      <c r="P24" s="202"/>
    </row>
    <row r="25" spans="1:16" ht="12.75" customHeight="1">
      <c r="A25" s="81" t="str">
        <f>CONCATENATE(C25,D25)</f>
        <v/>
      </c>
      <c r="B25" s="134">
        <v>2</v>
      </c>
      <c r="C25" s="195"/>
      <c r="D25" s="195"/>
      <c r="E25" s="196" t="s">
        <v>27119</v>
      </c>
      <c r="F25" s="197"/>
      <c r="G25" s="198"/>
      <c r="H25" s="200"/>
      <c r="I25" s="124"/>
      <c r="J25" s="201">
        <f>SUM(J26:J33)</f>
        <v>49939.72</v>
      </c>
      <c r="K25" s="202"/>
      <c r="L25" s="203"/>
      <c r="M25" s="204"/>
      <c r="N25" s="205"/>
      <c r="O25" s="204"/>
      <c r="P25" s="202"/>
    </row>
    <row r="26" spans="1:16" ht="12.75">
      <c r="A26" s="81" t="str">
        <f>CONCATENATE(C26,D26)</f>
        <v>IOPES10238</v>
      </c>
      <c r="B26" s="134" t="s">
        <v>26571</v>
      </c>
      <c r="C26" s="195" t="s">
        <v>29</v>
      </c>
      <c r="D26" s="195">
        <v>10238</v>
      </c>
      <c r="E26" s="196" t="str">
        <f>IFERROR(PROPER(
IF($C26="IOPES",INDEX(CIOPES!$B:$B,MATCH($D26,CIOPES!$A:$A,0)),
IF($C26="SINAPI",INDEX(CSINAPI!$B:$B,MATCH($D26,CSINAPI!$A:$A,0)),
IF($C26="CESAN",INDEX(CCESAN!$B:$B,MATCH($D26,CCESAN!$A:$A,0)),
IF($C26="SCORIO",INDEX(CSCORIO!$B:$B,MATCH($D26,CSCORIO!$A:$A,0)),
IF($C26="MERC",INDEX(MERCADO!$B:$B,MATCH($D26,MERCADO!$A:$A,0)),
IF($C26="COMP",INDEX(COMPOSICAO!$B:$B,MATCH($D26,COMPOSICAO!$A:$A,0)),
""))))))),"*Verificar código*")</f>
        <v>Apicoamento De Superfície Com Revestimento Em Argamassa</v>
      </c>
      <c r="F26" s="197" t="str">
        <f>IFERROR(LOWER(
IF($C26="IOPES",INDEX(CIOPES!$C:$C,MATCH($D26,CIOPES!$A:$A,0)),
IF($C26="SINAPI",INDEX(CSINAPI!$C:$C,MATCH($D26,CSINAPI!$A:$A,0)),
IF($C26="CESAN",INDEX(CCESAN!$C:$C,MATCH($D26,CCESAN!$A:$A,0)),
IF($C26="SCORIO",INDEX(CSCORIO!$C:$C,MATCH($D26,CSCORIO!$A:$A,0)),
IF($C26="MERC",INDEX(MERCADO!$D:$D,MATCH($D26,MERCADO!$A:$A,0)),
IF($C26="COMP",INDEX(COMPOSICAO!$H:$H,MATCH($D26,COMPOSICAO!$A:$A,0)),
""))))))),"")</f>
        <v>m2</v>
      </c>
      <c r="G26" s="198">
        <f>'MEMÓRIA DE CÁLCULO'!J160</f>
        <v>19.420000000000002</v>
      </c>
      <c r="H26" s="200">
        <f>IFERROR(
IF($C26="IOPES",INDEX(CIOPES!$D:$D,MATCH($D26,CIOPES!$A:$A,0)),
IF($C26="SINAPI",INDEX(CSINAPI!$D:$D,MATCH($D26,CSINAPI!$A:$A,0)),
IF($C26="CESAN",INDEX(CCESAN!$D:$D,MATCH($D26,CCESAN!$A:$A,0)),
IF($C26="SCORIO",INDEX(CSCORIO!$D:$D,MATCH($D26,CSCORIO!$A:$A,0)),
IF($C26="MERC",INDEX(MERCADO!$E:$E,MATCH($D26,MERCADO!$A:$A,0)),
IF($C26="COMP",INDEX(COMPOSICAO!$I:$I,MATCH($D26,COMPOSICAO!$A:$A,0)),
0)))))),0)</f>
        <v>7.45</v>
      </c>
      <c r="I26" s="124">
        <f>IFERROR(ROUND(H26*(1+$I$2),2),"")</f>
        <v>10.02</v>
      </c>
      <c r="J26" s="201">
        <f t="shared" si="1"/>
        <v>194.59</v>
      </c>
      <c r="K26" s="202"/>
      <c r="L26" s="203">
        <f>IF((COUNTIF($A$5:$A26,$A26))&gt;1,0,SUMIF(A:A,$A26,G:G))</f>
        <v>19.420000000000002</v>
      </c>
      <c r="M26" s="204">
        <f>ROUND(L26*I26,2)</f>
        <v>194.59</v>
      </c>
      <c r="N26" s="205">
        <f t="shared" ref="N26:N33" si="25">M26/$J$101</f>
        <v>6.9820570570301201E-3</v>
      </c>
      <c r="O26" s="204" t="str">
        <f>VLOOKUP(M26,$Z$2:$AA$4,2,1)</f>
        <v>C</v>
      </c>
      <c r="P26" s="202"/>
    </row>
    <row r="27" spans="1:16" ht="42.75" customHeight="1">
      <c r="A27" s="81" t="str">
        <f>CONCATENATE(C27,D27)</f>
        <v>IOPES130236</v>
      </c>
      <c r="B27" s="134" t="s">
        <v>26572</v>
      </c>
      <c r="C27" s="195" t="s">
        <v>29</v>
      </c>
      <c r="D27" s="195">
        <v>130236</v>
      </c>
      <c r="E27" s="196" t="str">
        <f>IFERROR(PROPER(
IF($C27="IOPES",INDEX(CIOPES!$B:$B,MATCH($D27,CIOPES!$A:$A,0)),
IF($C27="SINAPI",INDEX(CSINAPI!$B:$B,MATCH($D27,CSINAPI!$A:$A,0)),
IF($C27="CESAN",INDEX(CCESAN!$B:$B,MATCH($D27,CCESAN!$A:$A,0)),
IF($C27="SCORIO",INDEX(CSCORIO!$B:$B,MATCH($D27,CSCORIO!$A:$A,0)),
IF($C27="MERC",INDEX(MERCADO!$B:$B,MATCH($D27,MERCADO!$A:$A,0)),
IF($C27="COMP",INDEX(COMPOSICAO!$B:$B,MATCH($D27,COMPOSICAO!$A:$A,0)),
""))))))),"*Verificar código*")</f>
        <v>Piso Cerâmico Esmaltado, Pei 5, Acabamento Semibrilho, Dim. 45X45Cm, Ref. De Cor Cargo Plus White Eliane/Equiv. Assentado Com Argamassa De Cimento Colante, Inclusive Rejuntamento</v>
      </c>
      <c r="F27" s="197" t="str">
        <f>IFERROR(LOWER(
IF($C27="IOPES",INDEX(CIOPES!$C:$C,MATCH($D27,CIOPES!$A:$A,0)),
IF($C27="SINAPI",INDEX(CSINAPI!$C:$C,MATCH($D27,CSINAPI!$A:$A,0)),
IF($C27="CESAN",INDEX(CCESAN!$C:$C,MATCH($D27,CCESAN!$A:$A,0)),
IF($C27="SCORIO",INDEX(CSCORIO!$C:$C,MATCH($D27,CSCORIO!$A:$A,0)),
IF($C27="MERC",INDEX(MERCADO!$D:$D,MATCH($D27,MERCADO!$A:$A,0)),
IF($C27="COMP",INDEX(COMPOSICAO!$H:$H,MATCH($D27,COMPOSICAO!$A:$A,0)),
""))))))),"")</f>
        <v>m2</v>
      </c>
      <c r="G27" s="198">
        <f>'MEMÓRIA DE CÁLCULO'!J164</f>
        <v>222.29</v>
      </c>
      <c r="H27" s="200">
        <f>IFERROR(
IF($C27="IOPES",INDEX(CIOPES!$D:$D,MATCH($D27,CIOPES!$A:$A,0)),
IF($C27="SINAPI",INDEX(CSINAPI!$D:$D,MATCH($D27,CSINAPI!$A:$A,0)),
IF($C27="CESAN",INDEX(CCESAN!$D:$D,MATCH($D27,CCESAN!$A:$A,0)),
IF($C27="SCORIO",INDEX(CSCORIO!$D:$D,MATCH($D27,CSCORIO!$A:$A,0)),
IF($C27="MERC",INDEX(MERCADO!$E:$E,MATCH($D27,MERCADO!$A:$A,0)),
IF($C27="COMP",INDEX(COMPOSICAO!$I:$I,MATCH($D27,COMPOSICAO!$A:$A,0)),
0)))))),0)</f>
        <v>64.34</v>
      </c>
      <c r="I27" s="124">
        <f>IFERROR(ROUND(H27*(1+$I$2),2),"")</f>
        <v>86.56</v>
      </c>
      <c r="J27" s="201">
        <f t="shared" si="1"/>
        <v>19241.419999999998</v>
      </c>
      <c r="K27" s="202"/>
      <c r="L27" s="203">
        <f>IF((COUNTIF($A$5:$A27,$A27))&gt;1,0,SUMIF(A:A,$A27,G:G))</f>
        <v>222.29</v>
      </c>
      <c r="M27" s="204">
        <f>ROUND(L27*I27,2)</f>
        <v>19241.419999999998</v>
      </c>
      <c r="N27" s="205">
        <f t="shared" si="25"/>
        <v>0.69039874761437114</v>
      </c>
      <c r="O27" s="204" t="str">
        <f>VLOOKUP(M27,$Z$2:$AA$4,2,1)</f>
        <v>A</v>
      </c>
      <c r="P27" s="202"/>
    </row>
    <row r="28" spans="1:16" ht="12.75">
      <c r="A28" s="81" t="str">
        <f>CONCATENATE(C28,D28)</f>
        <v>IOPES200305</v>
      </c>
      <c r="B28" s="134" t="s">
        <v>26573</v>
      </c>
      <c r="C28" s="195" t="s">
        <v>29</v>
      </c>
      <c r="D28" s="195">
        <v>200305</v>
      </c>
      <c r="E28" s="196" t="str">
        <f>IFERROR(PROPER(
IF($C28="IOPES",INDEX(CIOPES!$B:$B,MATCH($D28,CIOPES!$A:$A,0)),
IF($C28="SINAPI",INDEX(CSINAPI!$B:$B,MATCH($D28,CSINAPI!$A:$A,0)),
IF($C28="CESAN",INDEX(CCESAN!$B:$B,MATCH($D28,CCESAN!$A:$A,0)),
IF($C28="SCORIO",INDEX(CSCORIO!$B:$B,MATCH($D28,CSCORIO!$A:$A,0)),
IF($C28="MERC",INDEX(MERCADO!$B:$B,MATCH($D28,MERCADO!$A:$A,0)),
IF($C28="COMP",INDEX(COMPOSICAO!$B:$B,MATCH($D28,COMPOSICAO!$A:$A,0)),
""))))))),"*Verificar código*")</f>
        <v>Fornecimento E Espalhamento De Areia Média Lavada</v>
      </c>
      <c r="F28" s="197" t="str">
        <f>IFERROR(LOWER(
IF($C28="IOPES",INDEX(CIOPES!$C:$C,MATCH($D28,CIOPES!$A:$A,0)),
IF($C28="SINAPI",INDEX(CSINAPI!$C:$C,MATCH($D28,CSINAPI!$A:$A,0)),
IF($C28="CESAN",INDEX(CCESAN!$C:$C,MATCH($D28,CCESAN!$A:$A,0)),
IF($C28="SCORIO",INDEX(CSCORIO!$C:$C,MATCH($D28,CSCORIO!$A:$A,0)),
IF($C28="MERC",INDEX(MERCADO!$D:$D,MATCH($D28,MERCADO!$A:$A,0)),
IF($C28="COMP",INDEX(COMPOSICAO!$H:$H,MATCH($D28,COMPOSICAO!$A:$A,0)),
""))))))),"")</f>
        <v>m3</v>
      </c>
      <c r="G28" s="198">
        <f>'MEMÓRIA DE CÁLCULO'!J184</f>
        <v>32.6845</v>
      </c>
      <c r="H28" s="200">
        <f>IFERROR(
IF($C28="IOPES",INDEX(CIOPES!$D:$D,MATCH($D28,CIOPES!$A:$A,0)),
IF($C28="SINAPI",INDEX(CSINAPI!$D:$D,MATCH($D28,CSINAPI!$A:$A,0)),
IF($C28="CESAN",INDEX(CCESAN!$D:$D,MATCH($D28,CCESAN!$A:$A,0)),
IF($C28="SCORIO",INDEX(CSCORIO!$D:$D,MATCH($D28,CSCORIO!$A:$A,0)),
IF($C28="MERC",INDEX(MERCADO!$E:$E,MATCH($D28,MERCADO!$A:$A,0)),
IF($C28="COMP",INDEX(COMPOSICAO!$I:$I,MATCH($D28,COMPOSICAO!$A:$A,0)),
0)))))),0)</f>
        <v>131.79</v>
      </c>
      <c r="I28" s="124">
        <f>IFERROR(ROUND(H28*(1+$I$2),2),"")</f>
        <v>177.3</v>
      </c>
      <c r="J28" s="201">
        <f t="shared" si="1"/>
        <v>5794.96</v>
      </c>
      <c r="K28" s="202"/>
      <c r="L28" s="203">
        <f>IF((COUNTIF($A$5:$A28,$A28))&gt;1,0,SUMIF(A:A,$A28,G:G))</f>
        <v>32.6845</v>
      </c>
      <c r="M28" s="204">
        <f>ROUND(L28*I28,2)</f>
        <v>5794.96</v>
      </c>
      <c r="N28" s="205">
        <f t="shared" si="25"/>
        <v>0.20792816364256778</v>
      </c>
      <c r="O28" s="204" t="str">
        <f>VLOOKUP(M28,$Z$2:$AA$4,2,1)</f>
        <v>B</v>
      </c>
      <c r="P28" s="202"/>
    </row>
    <row r="29" spans="1:16" ht="25.5">
      <c r="A29" s="81" t="str">
        <f t="shared" ref="A29" si="26">CONCATENATE(C29,D29)</f>
        <v>IOPES40246</v>
      </c>
      <c r="B29" s="134" t="s">
        <v>26574</v>
      </c>
      <c r="C29" s="195" t="s">
        <v>29</v>
      </c>
      <c r="D29" s="195">
        <v>40246</v>
      </c>
      <c r="E29" s="196" t="str">
        <f>IFERROR(PROPER(
IF($C29="IOPES",INDEX(CIOPES!$B:$B,MATCH($D29,CIOPES!$A:$A,0)),
IF($C29="SINAPI",INDEX(CSINAPI!$B:$B,MATCH($D29,CSINAPI!$A:$A,0)),
IF($C29="CESAN",INDEX(CCESAN!$B:$B,MATCH($D29,CCESAN!$A:$A,0)),
IF($C29="SCORIO",INDEX(CSCORIO!$B:$B,MATCH($D29,CSCORIO!$A:$A,0)),
IF($C29="MERC",INDEX(MERCADO!$B:$B,MATCH($D29,MERCADO!$A:$A,0)),
IF($C29="COMP",INDEX(COMPOSICAO!$B:$B,MATCH($D29,COMPOSICAO!$A:$A,0)),
""))))))),"*Verificar código*")</f>
        <v>Fornecimento, Dobragem E Colocação Em Fôrma, De Armadura Ca-60 B Fina, Diâmetro De 4.0 A 7.0Mm</v>
      </c>
      <c r="F29" s="197" t="str">
        <f>IFERROR(LOWER(
IF($C29="IOPES",INDEX(CIOPES!$C:$C,MATCH($D29,CIOPES!$A:$A,0)),
IF($C29="SINAPI",INDEX(CSINAPI!$C:$C,MATCH($D29,CSINAPI!$A:$A,0)),
IF($C29="CESAN",INDEX(CCESAN!$C:$C,MATCH($D29,CCESAN!$A:$A,0)),
IF($C29="SCORIO",INDEX(CSCORIO!$C:$C,MATCH($D29,CSCORIO!$A:$A,0)),
IF($C29="MERC",INDEX(MERCADO!$D:$D,MATCH($D29,MERCADO!$A:$A,0)),
IF($C29="COMP",INDEX(COMPOSICAO!$H:$H,MATCH($D29,COMPOSICAO!$A:$A,0)),
""))))))),"")</f>
        <v>kg</v>
      </c>
      <c r="G29" s="198">
        <f>'MEMÓRIA DE CÁLCULO'!J189</f>
        <v>151.88</v>
      </c>
      <c r="H29" s="200">
        <f>IFERROR(
IF($C29="IOPES",INDEX(CIOPES!$D:$D,MATCH($D29,CIOPES!$A:$A,0)),
IF($C29="SINAPI",INDEX(CSINAPI!$D:$D,MATCH($D29,CSINAPI!$A:$A,0)),
IF($C29="CESAN",INDEX(CCESAN!$D:$D,MATCH($D29,CCESAN!$A:$A,0)),
IF($C29="SCORIO",INDEX(CSCORIO!$D:$D,MATCH($D29,CSCORIO!$A:$A,0)),
IF($C29="MERC",INDEX(MERCADO!$E:$E,MATCH($D29,MERCADO!$A:$A,0)),
IF($C29="COMP",INDEX(COMPOSICAO!$I:$I,MATCH($D29,COMPOSICAO!$A:$A,0)),
0)))))),0)</f>
        <v>15.54</v>
      </c>
      <c r="I29" s="124">
        <f t="shared" ref="I29" si="27">IFERROR(ROUND(H29*(1+$I$2),2),"")</f>
        <v>20.91</v>
      </c>
      <c r="J29" s="201">
        <f t="shared" si="1"/>
        <v>3175.81</v>
      </c>
      <c r="K29" s="202"/>
      <c r="L29" s="203">
        <f>IF((COUNTIF($A$5:$A29,$A29))&gt;1,0,SUMIF(A:A,$A29,G:G))</f>
        <v>151.88</v>
      </c>
      <c r="M29" s="204">
        <f t="shared" ref="M29" si="28">ROUND(L29*I29,2)</f>
        <v>3175.81</v>
      </c>
      <c r="N29" s="205">
        <f t="shared" si="25"/>
        <v>0.1139508023140286</v>
      </c>
      <c r="O29" s="204" t="str">
        <f t="shared" ref="O29" si="29">VLOOKUP(M29,$Z$2:$AA$4,2,1)</f>
        <v>B</v>
      </c>
      <c r="P29" s="202"/>
    </row>
    <row r="30" spans="1:16" ht="25.5">
      <c r="A30" s="81" t="str">
        <f>CONCATENATE(C30,D30)</f>
        <v>IOPES130202</v>
      </c>
      <c r="B30" s="134" t="s">
        <v>26575</v>
      </c>
      <c r="C30" s="195" t="s">
        <v>29</v>
      </c>
      <c r="D30" s="195">
        <v>130202</v>
      </c>
      <c r="E30" s="196" t="str">
        <f>IFERROR(PROPER(
IF($C30="IOPES",INDEX(CIOPES!$B:$B,MATCH($D30,CIOPES!$A:$A,0)),
IF($C30="SINAPI",INDEX(CSINAPI!$B:$B,MATCH($D30,CSINAPI!$A:$A,0)),
IF($C30="CESAN",INDEX(CCESAN!$B:$B,MATCH($D30,CCESAN!$A:$A,0)),
IF($C30="SCORIO",INDEX(CSCORIO!$B:$B,MATCH($D30,CSCORIO!$A:$A,0)),
IF($C30="MERC",INDEX(MERCADO!$B:$B,MATCH($D30,MERCADO!$A:$A,0)),
IF($C30="COMP",INDEX(COMPOSICAO!$B:$B,MATCH($D30,COMPOSICAO!$A:$A,0)),
""))))))),"*Verificar código*")</f>
        <v>Piso Cimentado Liso Com 1.5 Cm De Espessura, De Argamassa De Cimento E Areia No Traço 1:3 E Juntas Plásticas Em Quadros De 1 M</v>
      </c>
      <c r="F30" s="197" t="str">
        <f>IFERROR(LOWER(
IF($C30="IOPES",INDEX(CIOPES!$C:$C,MATCH($D30,CIOPES!$A:$A,0)),
IF($C30="SINAPI",INDEX(CSINAPI!$C:$C,MATCH($D30,CSINAPI!$A:$A,0)),
IF($C30="CESAN",INDEX(CCESAN!$C:$C,MATCH($D30,CCESAN!$A:$A,0)),
IF($C30="SCORIO",INDEX(CSCORIO!$C:$C,MATCH($D30,CSCORIO!$A:$A,0)),
IF($C30="MERC",INDEX(MERCADO!$D:$D,MATCH($D30,MERCADO!$A:$A,0)),
IF($C30="COMP",INDEX(COMPOSICAO!$H:$H,MATCH($D30,COMPOSICAO!$A:$A,0)),
""))))))),"")</f>
        <v>m2</v>
      </c>
      <c r="G30" s="198">
        <f>'MEMÓRIA DE CÁLCULO'!J195</f>
        <v>118.42</v>
      </c>
      <c r="H30" s="200">
        <f>IFERROR(
IF($C30="IOPES",INDEX(CIOPES!$D:$D,MATCH($D30,CIOPES!$A:$A,0)),
IF($C30="SINAPI",INDEX(CSINAPI!$D:$D,MATCH($D30,CSINAPI!$A:$A,0)),
IF($C30="CESAN",INDEX(CCESAN!$D:$D,MATCH($D30,CCESAN!$A:$A,0)),
IF($C30="SCORIO",INDEX(CSCORIO!$D:$D,MATCH($D30,CSCORIO!$A:$A,0)),
IF($C30="MERC",INDEX(MERCADO!$E:$E,MATCH($D30,MERCADO!$A:$A,0)),
IF($C30="COMP",INDEX(COMPOSICAO!$I:$I,MATCH($D30,COMPOSICAO!$A:$A,0)),
0)))))),0)</f>
        <v>43.4</v>
      </c>
      <c r="I30" s="124">
        <f>IFERROR(ROUND(H30*(1+$I$2),2),"")</f>
        <v>58.39</v>
      </c>
      <c r="J30" s="201">
        <f t="shared" si="1"/>
        <v>6914.54</v>
      </c>
      <c r="K30" s="202"/>
      <c r="L30" s="203">
        <f>IF((COUNTIF($A$5:$A30,$A30))&gt;1,0,SUMIF(A:A,$A30,G:G))</f>
        <v>118.42</v>
      </c>
      <c r="M30" s="204">
        <f>ROUND(L30*I30,2)</f>
        <v>6914.54</v>
      </c>
      <c r="N30" s="205">
        <f t="shared" si="25"/>
        <v>0.24809965981354151</v>
      </c>
      <c r="O30" s="204" t="str">
        <f>VLOOKUP(M30,$Z$2:$AA$4,2,1)</f>
        <v>A</v>
      </c>
      <c r="P30" s="202"/>
    </row>
    <row r="31" spans="1:16" ht="25.5">
      <c r="A31" s="81" t="str">
        <f>CONCATENATE(C31,D31)</f>
        <v>IOPES200202</v>
      </c>
      <c r="B31" s="134" t="s">
        <v>26576</v>
      </c>
      <c r="C31" s="195" t="s">
        <v>29</v>
      </c>
      <c r="D31" s="195">
        <v>200202</v>
      </c>
      <c r="E31" s="196" t="str">
        <f>IFERROR(PROPER(
IF($C31="IOPES",INDEX(CIOPES!$B:$B,MATCH($D31,CIOPES!$A:$A,0)),
IF($C31="SINAPI",INDEX(CSINAPI!$B:$B,MATCH($D31,CSINAPI!$A:$A,0)),
IF($C31="CESAN",INDEX(CCESAN!$B:$B,MATCH($D31,CCESAN!$A:$A,0)),
IF($C31="SCORIO",INDEX(CSCORIO!$B:$B,MATCH($D31,CSCORIO!$A:$A,0)),
IF($C31="MERC",INDEX(MERCADO!$B:$B,MATCH($D31,MERCADO!$A:$A,0)),
IF($C31="COMP",INDEX(COMPOSICAO!$B:$B,MATCH($D31,COMPOSICAO!$A:$A,0)),
""))))))),"*Verificar código*")</f>
        <v>Meio-Fio De Concreto Pré-Moldado Com Dimensões De 15X12X30X100 Cm , Rejuntados Com Argamassa De Cimento E Areia No Traço 1:3</v>
      </c>
      <c r="F31" s="197" t="str">
        <f>IFERROR(LOWER(
IF($C31="IOPES",INDEX(CIOPES!$C:$C,MATCH($D31,CIOPES!$A:$A,0)),
IF($C31="SINAPI",INDEX(CSINAPI!$C:$C,MATCH($D31,CSINAPI!$A:$A,0)),
IF($C31="CESAN",INDEX(CCESAN!$C:$C,MATCH($D31,CCESAN!$A:$A,0)),
IF($C31="SCORIO",INDEX(CSCORIO!$C:$C,MATCH($D31,CSCORIO!$A:$A,0)),
IF($C31="MERC",INDEX(MERCADO!$D:$D,MATCH($D31,MERCADO!$A:$A,0)),
IF($C31="COMP",INDEX(COMPOSICAO!$H:$H,MATCH($D31,COMPOSICAO!$A:$A,0)),
""))))))),"")</f>
        <v>m</v>
      </c>
      <c r="G31" s="198">
        <f>'MEMÓRIA DE CÁLCULO'!J199</f>
        <v>85.2</v>
      </c>
      <c r="H31" s="200">
        <f>IFERROR(
IF($C31="IOPES",INDEX(CIOPES!$D:$D,MATCH($D31,CIOPES!$A:$A,0)),
IF($C31="SINAPI",INDEX(CSINAPI!$D:$D,MATCH($D31,CSINAPI!$A:$A,0)),
IF($C31="CESAN",INDEX(CCESAN!$D:$D,MATCH($D31,CCESAN!$A:$A,0)),
IF($C31="SCORIO",INDEX(CSCORIO!$D:$D,MATCH($D31,CSCORIO!$A:$A,0)),
IF($C31="MERC",INDEX(MERCADO!$E:$E,MATCH($D31,MERCADO!$A:$A,0)),
IF($C31="COMP",INDEX(COMPOSICAO!$I:$I,MATCH($D31,COMPOSICAO!$A:$A,0)),
0)))))),0)</f>
        <v>46.38</v>
      </c>
      <c r="I31" s="124">
        <f>IFERROR(ROUND(H31*(1+$I$2),2),"")</f>
        <v>62.4</v>
      </c>
      <c r="J31" s="201">
        <f t="shared" si="1"/>
        <v>5316.48</v>
      </c>
      <c r="K31" s="202"/>
      <c r="L31" s="203">
        <f>IF((COUNTIF($A$5:$A31,$A31))&gt;1,0,SUMIF(A:A,$A31,G:G))</f>
        <v>85.2</v>
      </c>
      <c r="M31" s="204">
        <f>ROUND(L31*I31,2)</f>
        <v>5316.48</v>
      </c>
      <c r="N31" s="205">
        <f t="shared" si="25"/>
        <v>0.19075988849663131</v>
      </c>
      <c r="O31" s="204" t="str">
        <f>VLOOKUP(M31,$Z$2:$AA$4,2,1)</f>
        <v>B</v>
      </c>
      <c r="P31" s="202"/>
    </row>
    <row r="32" spans="1:16" ht="12.75">
      <c r="A32" s="81" t="str">
        <f>CONCATENATE(C32,D32)</f>
        <v>IOPES130111</v>
      </c>
      <c r="B32" s="134" t="s">
        <v>26577</v>
      </c>
      <c r="C32" s="195" t="s">
        <v>29</v>
      </c>
      <c r="D32" s="195">
        <v>130111</v>
      </c>
      <c r="E32" s="196" t="str">
        <f>IFERROR(PROPER(
IF($C32="IOPES",INDEX(CIOPES!$B:$B,MATCH($D32,CIOPES!$A:$A,0)),
IF($C32="SINAPI",INDEX(CSINAPI!$B:$B,MATCH($D32,CSINAPI!$A:$A,0)),
IF($C32="CESAN",INDEX(CCESAN!$B:$B,MATCH($D32,CCESAN!$A:$A,0)),
IF($C32="SCORIO",INDEX(CSCORIO!$B:$B,MATCH($D32,CSCORIO!$A:$A,0)),
IF($C32="MERC",INDEX(MERCADO!$B:$B,MATCH($D32,MERCADO!$A:$A,0)),
IF($C32="COMP",INDEX(COMPOSICAO!$B:$B,MATCH($D32,COMPOSICAO!$A:$A,0)),
""))))))),"*Verificar código*")</f>
        <v>Lastro Impermeabilizado De Concreto Não Estrutural, Espessura De 6 Cm</v>
      </c>
      <c r="F32" s="197" t="str">
        <f>IFERROR(LOWER(
IF($C32="IOPES",INDEX(CIOPES!$C:$C,MATCH($D32,CIOPES!$A:$A,0)),
IF($C32="SINAPI",INDEX(CSINAPI!$C:$C,MATCH($D32,CSINAPI!$A:$A,0)),
IF($C32="CESAN",INDEX(CCESAN!$C:$C,MATCH($D32,CCESAN!$A:$A,0)),
IF($C32="SCORIO",INDEX(CSCORIO!$C:$C,MATCH($D32,CSCORIO!$A:$A,0)),
IF($C32="MERC",INDEX(MERCADO!$D:$D,MATCH($D32,MERCADO!$A:$A,0)),
IF($C32="COMP",INDEX(COMPOSICAO!$H:$H,MATCH($D32,COMPOSICAO!$A:$A,0)),
""))))))),"")</f>
        <v>m2</v>
      </c>
      <c r="G32" s="198">
        <f>'MEMÓRIA DE CÁLCULO'!J203</f>
        <v>118.42</v>
      </c>
      <c r="H32" s="200">
        <f>IFERROR(
IF($C32="IOPES",INDEX(CIOPES!$D:$D,MATCH($D32,CIOPES!$A:$A,0)),
IF($C32="SINAPI",INDEX(CSINAPI!$D:$D,MATCH($D32,CSINAPI!$A:$A,0)),
IF($C32="CESAN",INDEX(CCESAN!$D:$D,MATCH($D32,CCESAN!$A:$A,0)),
IF($C32="SCORIO",INDEX(CSCORIO!$D:$D,MATCH($D32,CSCORIO!$A:$A,0)),
IF($C32="MERC",INDEX(MERCADO!$E:$E,MATCH($D32,MERCADO!$A:$A,0)),
IF($C32="COMP",INDEX(COMPOSICAO!$I:$I,MATCH($D32,COMPOSICAO!$A:$A,0)),
0)))))),0)</f>
        <v>44.06</v>
      </c>
      <c r="I32" s="124">
        <f>IFERROR(ROUND(H32*(1+$I$2),2),"")</f>
        <v>59.27</v>
      </c>
      <c r="J32" s="201">
        <f t="shared" si="1"/>
        <v>7018.75</v>
      </c>
      <c r="K32" s="202"/>
      <c r="L32" s="203">
        <f>IF((COUNTIF($A$5:$A32,$A32))&gt;1,0,SUMIF(A:A,$A32,G:G))</f>
        <v>118.42</v>
      </c>
      <c r="M32" s="204">
        <f>ROUND(L32*I32,2)</f>
        <v>7018.75</v>
      </c>
      <c r="N32" s="205">
        <f t="shared" si="25"/>
        <v>0.25183880450706692</v>
      </c>
      <c r="O32" s="204" t="str">
        <f>VLOOKUP(M32,$Z$2:$AA$4,2,1)</f>
        <v>A</v>
      </c>
      <c r="P32" s="202"/>
    </row>
    <row r="33" spans="1:16" ht="38.25">
      <c r="A33" s="81" t="str">
        <f>CONCATENATE(C33,D33)</f>
        <v>IOPES200253</v>
      </c>
      <c r="B33" s="134" t="s">
        <v>26578</v>
      </c>
      <c r="C33" s="195" t="s">
        <v>29</v>
      </c>
      <c r="D33" s="195">
        <v>200253</v>
      </c>
      <c r="E33" s="196" t="str">
        <f>IFERROR(PROPER(
IF($C33="IOPES",INDEX(CIOPES!$B:$B,MATCH($D33,CIOPES!$A:$A,0)),
IF($C33="SINAPI",INDEX(CSINAPI!$B:$B,MATCH($D33,CSINAPI!$A:$A,0)),
IF($C33="CESAN",INDEX(CCESAN!$B:$B,MATCH($D33,CCESAN!$A:$A,0)),
IF($C33="SCORIO",INDEX(CSCORIO!$B:$B,MATCH($D33,CSCORIO!$A:$A,0)),
IF($C33="MERC",INDEX(MERCADO!$B:$B,MATCH($D33,MERCADO!$A:$A,0)),
IF($C33="COMP",INDEX(COMPOSICAO!$B:$B,MATCH($D33,COMPOSICAO!$A:$A,0)),
""))))))),"*Verificar código*")</f>
        <v>Fornecimento E Assentamento De Ladrilho Hidráulico Pastilhado, Vermelho, Dim. 20X20 Cm, Esp. 1.5Cm, Assentado Com Pasta De Cimento Colante, Exclusive Regularização E Lastro</v>
      </c>
      <c r="F33" s="197" t="str">
        <f>IFERROR(LOWER(
IF($C33="IOPES",INDEX(CIOPES!$C:$C,MATCH($D33,CIOPES!$A:$A,0)),
IF($C33="SINAPI",INDEX(CSINAPI!$C:$C,MATCH($D33,CSINAPI!$A:$A,0)),
IF($C33="CESAN",INDEX(CCESAN!$C:$C,MATCH($D33,CCESAN!$A:$A,0)),
IF($C33="SCORIO",INDEX(CSCORIO!$C:$C,MATCH($D33,CSCORIO!$A:$A,0)),
IF($C33="MERC",INDEX(MERCADO!$D:$D,MATCH($D33,MERCADO!$A:$A,0)),
IF($C33="COMP",INDEX(COMPOSICAO!$H:$H,MATCH($D33,COMPOSICAO!$A:$A,0)),
""))))))),"")</f>
        <v>m2</v>
      </c>
      <c r="G33" s="198">
        <f>'MEMÓRIA DE CÁLCULO'!J207</f>
        <v>29</v>
      </c>
      <c r="H33" s="200">
        <f>IFERROR(
IF($C33="IOPES",INDEX(CIOPES!$D:$D,MATCH($D33,CIOPES!$A:$A,0)),
IF($C33="SINAPI",INDEX(CSINAPI!$D:$D,MATCH($D33,CSINAPI!$A:$A,0)),
IF($C33="CESAN",INDEX(CCESAN!$D:$D,MATCH($D33,CCESAN!$A:$A,0)),
IF($C33="SCORIO",INDEX(CSCORIO!$D:$D,MATCH($D33,CSCORIO!$A:$A,0)),
IF($C33="MERC",INDEX(MERCADO!$E:$E,MATCH($D33,MERCADO!$A:$A,0)),
IF($C33="COMP",INDEX(COMPOSICAO!$I:$I,MATCH($D33,COMPOSICAO!$A:$A,0)),
0)))))),0)</f>
        <v>58.52</v>
      </c>
      <c r="I33" s="124">
        <f>IFERROR(ROUND(H33*(1+$I$2),2),"")</f>
        <v>78.73</v>
      </c>
      <c r="J33" s="201">
        <f t="shared" si="1"/>
        <v>2283.17</v>
      </c>
      <c r="K33" s="202"/>
      <c r="L33" s="203">
        <f>IF((COUNTIF($A$5:$A33,$A33))&gt;1,0,SUMIF(A:A,$A33,G:G))</f>
        <v>29</v>
      </c>
      <c r="M33" s="204">
        <f>ROUND(L33*I33,2)</f>
        <v>2283.17</v>
      </c>
      <c r="N33" s="205">
        <f t="shared" si="25"/>
        <v>8.1922109105809438E-2</v>
      </c>
      <c r="O33" s="204" t="str">
        <f>VLOOKUP(M33,$Z$2:$AA$4,2,1)</f>
        <v>B</v>
      </c>
      <c r="P33" s="202"/>
    </row>
    <row r="34" spans="1:16" ht="12.75" customHeight="1">
      <c r="A34" s="81" t="str">
        <f>CONCATENATE(C34,D34)</f>
        <v/>
      </c>
      <c r="B34" s="134">
        <v>3</v>
      </c>
      <c r="C34" s="195"/>
      <c r="D34" s="195"/>
      <c r="E34" s="196" t="s">
        <v>26567</v>
      </c>
      <c r="F34" s="197"/>
      <c r="G34" s="198"/>
      <c r="H34" s="200"/>
      <c r="I34" s="124"/>
      <c r="J34" s="201">
        <f>SUM(J35:J50)</f>
        <v>48479.610000000008</v>
      </c>
      <c r="K34" s="202"/>
      <c r="L34" s="203"/>
      <c r="M34" s="204"/>
      <c r="N34" s="205"/>
      <c r="O34" s="204"/>
      <c r="P34" s="202"/>
    </row>
    <row r="35" spans="1:16" ht="25.5">
      <c r="B35" s="134" t="s">
        <v>26569</v>
      </c>
      <c r="C35" s="195" t="s">
        <v>29</v>
      </c>
      <c r="D35" s="195">
        <v>50301</v>
      </c>
      <c r="E35" s="196" t="str">
        <f>IFERROR(PROPER(
IF($C35="IOPES",INDEX(CIOPES!$B:$B,MATCH($D35,CIOPES!$A:$A,0)),
IF($C35="SINAPI",INDEX(CSINAPI!$B:$B,MATCH($D35,CSINAPI!$A:$A,0)),
IF($C35="CESAN",INDEX(CCESAN!$B:$B,MATCH($D35,CCESAN!$A:$A,0)),
IF($C35="SCORIO",INDEX(CSCORIO!$B:$B,MATCH($D35,CSCORIO!$A:$A,0)),
IF($C35="MERC",INDEX(MERCADO!$B:$B,MATCH($D35,MERCADO!$A:$A,0)),
IF($C35="COMP",INDEX(COMPOSICAO!$B:$B,MATCH($D35,COMPOSICAO!$A:$A,0)),
""))))))),"*Verificar código*")</f>
        <v>Verga/Contraverga Reta De Concreto Armado 10 X 5 Cm, Fck = 15 Mpa, Inclusive Forma, Armação E Desforma</v>
      </c>
      <c r="F35" s="197" t="str">
        <f>IFERROR(LOWER(
IF($C35="IOPES",INDEX(CIOPES!$C:$C,MATCH($D35,CIOPES!$A:$A,0)),
IF($C35="SINAPI",INDEX(CSINAPI!$C:$C,MATCH($D35,CSINAPI!$A:$A,0)),
IF($C35="CESAN",INDEX(CCESAN!$C:$C,MATCH($D35,CCESAN!$A:$A,0)),
IF($C35="SCORIO",INDEX(CSCORIO!$C:$C,MATCH($D35,CSCORIO!$A:$A,0)),
IF($C35="MERC",INDEX(MERCADO!$D:$D,MATCH($D35,MERCADO!$A:$A,0)),
IF($C35="COMP",INDEX(COMPOSICAO!$H:$H,MATCH($D35,COMPOSICAO!$A:$A,0)),
""))))))),"")</f>
        <v>m</v>
      </c>
      <c r="G35" s="198">
        <f>'MEMÓRIA DE CÁLCULO'!J211</f>
        <v>12.6</v>
      </c>
      <c r="H35" s="200">
        <f>IFERROR(
IF($C35="IOPES",INDEX(CIOPES!$D:$D,MATCH($D35,CIOPES!$A:$A,0)),
IF($C35="SINAPI",INDEX(CSINAPI!$D:$D,MATCH($D35,CSINAPI!$A:$A,0)),
IF($C35="CESAN",INDEX(CCESAN!$D:$D,MATCH($D35,CCESAN!$A:$A,0)),
IF($C35="SCORIO",INDEX(CSCORIO!$D:$D,MATCH($D35,CSCORIO!$A:$A,0)),
IF($C35="MERC",INDEX(MERCADO!$E:$E,MATCH($D35,MERCADO!$A:$A,0)),
IF($C35="COMP",INDEX(COMPOSICAO!$I:$I,MATCH($D35,COMPOSICAO!$A:$A,0)),
0)))))),0)</f>
        <v>8.24</v>
      </c>
      <c r="I35" s="124">
        <f t="shared" ref="I35:I42" si="30">IFERROR(ROUND(H35*(1+$I$2),2),"")</f>
        <v>11.09</v>
      </c>
      <c r="J35" s="201">
        <f t="shared" si="1"/>
        <v>139.72999999999999</v>
      </c>
      <c r="K35" s="202"/>
      <c r="L35" s="203">
        <f t="shared" ref="L35:L42" si="31">G35</f>
        <v>12.6</v>
      </c>
      <c r="M35" s="204">
        <f t="shared" ref="M35:M42" si="32">ROUND(L35*I35,2)</f>
        <v>139.72999999999999</v>
      </c>
      <c r="N35" s="205">
        <f t="shared" ref="N35:N50" si="33">M35/$J$101</f>
        <v>5.0136329337520866E-3</v>
      </c>
      <c r="O35" s="204" t="str">
        <f t="shared" ref="O35:O42" si="34">VLOOKUP(M35,$Z$2:$AA$4,2,1)</f>
        <v>C</v>
      </c>
      <c r="P35" s="202"/>
    </row>
    <row r="36" spans="1:16" ht="12.75">
      <c r="B36" s="134" t="s">
        <v>26579</v>
      </c>
      <c r="C36" s="195" t="s">
        <v>29</v>
      </c>
      <c r="D36" s="195">
        <v>130308</v>
      </c>
      <c r="E36" s="196" t="str">
        <f>IFERROR(PROPER(
IF($C36="IOPES",INDEX(CIOPES!$B:$B,MATCH($D36,CIOPES!$A:$A,0)),
IF($C36="SINAPI",INDEX(CSINAPI!$B:$B,MATCH($D36,CSINAPI!$A:$A,0)),
IF($C36="CESAN",INDEX(CCESAN!$B:$B,MATCH($D36,CCESAN!$A:$A,0)),
IF($C36="SCORIO",INDEX(CSCORIO!$B:$B,MATCH($D36,CSCORIO!$A:$A,0)),
IF($C36="MERC",INDEX(MERCADO!$B:$B,MATCH($D36,MERCADO!$A:$A,0)),
IF($C36="COMP",INDEX(COMPOSICAO!$B:$B,MATCH($D36,COMPOSICAO!$A:$A,0)),
""))))))),"*Verificar código*")</f>
        <v>Soleira De Granito Esp. 2 Cm E Largura De 15 Cm</v>
      </c>
      <c r="F36" s="197" t="str">
        <f>IFERROR(LOWER(
IF($C36="IOPES",INDEX(CIOPES!$C:$C,MATCH($D36,CIOPES!$A:$A,0)),
IF($C36="SINAPI",INDEX(CSINAPI!$C:$C,MATCH($D36,CSINAPI!$A:$A,0)),
IF($C36="CESAN",INDEX(CCESAN!$C:$C,MATCH($D36,CCESAN!$A:$A,0)),
IF($C36="SCORIO",INDEX(CSCORIO!$C:$C,MATCH($D36,CSCORIO!$A:$A,0)),
IF($C36="MERC",INDEX(MERCADO!$D:$D,MATCH($D36,MERCADO!$A:$A,0)),
IF($C36="COMP",INDEX(COMPOSICAO!$H:$H,MATCH($D36,COMPOSICAO!$A:$A,0)),
""))))))),"")</f>
        <v>m</v>
      </c>
      <c r="G36" s="198">
        <f>'MEMÓRIA DE CÁLCULO'!J223</f>
        <v>40.950000000000003</v>
      </c>
      <c r="H36" s="200">
        <f>IFERROR(
IF($C36="IOPES",INDEX(CIOPES!$D:$D,MATCH($D36,CIOPES!$A:$A,0)),
IF($C36="SINAPI",INDEX(CSINAPI!$D:$D,MATCH($D36,CSINAPI!$A:$A,0)),
IF($C36="CESAN",INDEX(CCESAN!$D:$D,MATCH($D36,CCESAN!$A:$A,0)),
IF($C36="SCORIO",INDEX(CSCORIO!$D:$D,MATCH($D36,CSCORIO!$A:$A,0)),
IF($C36="MERC",INDEX(MERCADO!$E:$E,MATCH($D36,MERCADO!$A:$A,0)),
IF($C36="COMP",INDEX(COMPOSICAO!$I:$I,MATCH($D36,COMPOSICAO!$A:$A,0)),
0)))))),0)</f>
        <v>35.99</v>
      </c>
      <c r="I36" s="124">
        <f t="shared" si="30"/>
        <v>48.42</v>
      </c>
      <c r="J36" s="201">
        <f t="shared" si="1"/>
        <v>1982.8</v>
      </c>
      <c r="K36" s="202"/>
      <c r="L36" s="203">
        <f t="shared" si="31"/>
        <v>40.950000000000003</v>
      </c>
      <c r="M36" s="204">
        <f t="shared" si="32"/>
        <v>1982.8</v>
      </c>
      <c r="N36" s="205">
        <f t="shared" si="33"/>
        <v>7.1144574400942087E-2</v>
      </c>
      <c r="O36" s="204" t="str">
        <f t="shared" si="34"/>
        <v>C</v>
      </c>
      <c r="P36" s="202"/>
    </row>
    <row r="37" spans="1:16" ht="38.25">
      <c r="B37" s="134" t="s">
        <v>26580</v>
      </c>
      <c r="C37" s="195" t="s">
        <v>29</v>
      </c>
      <c r="D37" s="195">
        <v>190417</v>
      </c>
      <c r="E37" s="196" t="str">
        <f>IFERROR(PROPER(
IF($C37="IOPES",INDEX(CIOPES!$B:$B,MATCH($D37,CIOPES!$A:$A,0)),
IF($C37="SINAPI",INDEX(CSINAPI!$B:$B,MATCH($D37,CSINAPI!$A:$A,0)),
IF($C37="CESAN",INDEX(CCESAN!$B:$B,MATCH($D37,CCESAN!$A:$A,0)),
IF($C37="SCORIO",INDEX(CSCORIO!$B:$B,MATCH($D37,CSCORIO!$A:$A,0)),
IF($C37="MERC",INDEX(MERCADO!$B:$B,MATCH($D37,MERCADO!$A:$A,0)),
IF($C37="COMP",INDEX(COMPOSICAO!$B:$B,MATCH($D37,COMPOSICAO!$A:$A,0)),
""))))))),"*Verificar código*")</f>
        <v>Pintura Com Tinta Esmalte Sintético, Marcas De Referência Suvinil, Coral Ou Metalatex, A Duas Demãos, Inclusive Fundo Anticorrosivo A Uma Demão, Em Metal</v>
      </c>
      <c r="F37" s="197" t="str">
        <f>IFERROR(LOWER(
IF($C37="IOPES",INDEX(CIOPES!$C:$C,MATCH($D37,CIOPES!$A:$A,0)),
IF($C37="SINAPI",INDEX(CSINAPI!$C:$C,MATCH($D37,CSINAPI!$A:$A,0)),
IF($C37="CESAN",INDEX(CCESAN!$C:$C,MATCH($D37,CCESAN!$A:$A,0)),
IF($C37="SCORIO",INDEX(CSCORIO!$C:$C,MATCH($D37,CSCORIO!$A:$A,0)),
IF($C37="MERC",INDEX(MERCADO!$D:$D,MATCH($D37,MERCADO!$A:$A,0)),
IF($C37="COMP",INDEX(COMPOSICAO!$H:$H,MATCH($D37,COMPOSICAO!$A:$A,0)),
""))))))),"")</f>
        <v>m2</v>
      </c>
      <c r="G37" s="198">
        <f>'MEMÓRIA DE CÁLCULO'!J242</f>
        <v>139.74</v>
      </c>
      <c r="H37" s="200">
        <f>IFERROR(
IF($C37="IOPES",INDEX(CIOPES!$D:$D,MATCH($D37,CIOPES!$A:$A,0)),
IF($C37="SINAPI",INDEX(CSINAPI!$D:$D,MATCH($D37,CSINAPI!$A:$A,0)),
IF($C37="CESAN",INDEX(CCESAN!$D:$D,MATCH($D37,CCESAN!$A:$A,0)),
IF($C37="SCORIO",INDEX(CSCORIO!$D:$D,MATCH($D37,CSCORIO!$A:$A,0)),
IF($C37="MERC",INDEX(MERCADO!$E:$E,MATCH($D37,MERCADO!$A:$A,0)),
IF($C37="COMP",INDEX(COMPOSICAO!$I:$I,MATCH($D37,COMPOSICAO!$A:$A,0)),
0)))))),0)</f>
        <v>17.440000000000001</v>
      </c>
      <c r="I37" s="124">
        <f t="shared" si="30"/>
        <v>23.46</v>
      </c>
      <c r="J37" s="201">
        <f t="shared" si="1"/>
        <v>3278.3</v>
      </c>
      <c r="K37" s="202"/>
      <c r="L37" s="203">
        <f t="shared" si="31"/>
        <v>139.74</v>
      </c>
      <c r="M37" s="204">
        <f t="shared" si="32"/>
        <v>3278.3</v>
      </c>
      <c r="N37" s="205">
        <f t="shared" si="33"/>
        <v>0.11762823192384934</v>
      </c>
      <c r="O37" s="204" t="str">
        <f t="shared" si="34"/>
        <v>B</v>
      </c>
      <c r="P37" s="202"/>
    </row>
    <row r="38" spans="1:16" ht="25.5">
      <c r="B38" s="134" t="s">
        <v>26581</v>
      </c>
      <c r="C38" s="195" t="s">
        <v>29</v>
      </c>
      <c r="D38" s="195">
        <v>190303</v>
      </c>
      <c r="E38" s="196" t="str">
        <f>IFERROR(PROPER(
IF($C38="IOPES",INDEX(CIOPES!$B:$B,MATCH($D38,CIOPES!$A:$A,0)),
IF($C38="SINAPI",INDEX(CSINAPI!$B:$B,MATCH($D38,CSINAPI!$A:$A,0)),
IF($C38="CESAN",INDEX(CCESAN!$B:$B,MATCH($D38,CCESAN!$A:$A,0)),
IF($C38="SCORIO",INDEX(CSCORIO!$B:$B,MATCH($D38,CSCORIO!$A:$A,0)),
IF($C38="MERC",INDEX(MERCADO!$B:$B,MATCH($D38,MERCADO!$A:$A,0)),
IF($C38="COMP",INDEX(COMPOSICAO!$B:$B,MATCH($D38,COMPOSICAO!$A:$A,0)),
""))))))),"*Verificar código*")</f>
        <v>Pintura Com Verniz Brilhante, Linha Premium, Marcas De Referência Suvinil, Coral Ou Metalatex, Em Madeira, A Três Demãos</v>
      </c>
      <c r="F38" s="197" t="str">
        <f>IFERROR(LOWER(
IF($C38="IOPES",INDEX(CIOPES!$C:$C,MATCH($D38,CIOPES!$A:$A,0)),
IF($C38="SINAPI",INDEX(CSINAPI!$C:$C,MATCH($D38,CSINAPI!$A:$A,0)),
IF($C38="CESAN",INDEX(CCESAN!$C:$C,MATCH($D38,CCESAN!$A:$A,0)),
IF($C38="SCORIO",INDEX(CSCORIO!$C:$C,MATCH($D38,CSCORIO!$A:$A,0)),
IF($C38="MERC",INDEX(MERCADO!$D:$D,MATCH($D38,MERCADO!$A:$A,0)),
IF($C38="COMP",INDEX(COMPOSICAO!$H:$H,MATCH($D38,COMPOSICAO!$A:$A,0)),
""))))))),"")</f>
        <v>m2</v>
      </c>
      <c r="G38" s="198">
        <f>'MEMÓRIA DE CÁLCULO'!J263</f>
        <v>68.25</v>
      </c>
      <c r="H38" s="200">
        <f>IFERROR(
IF($C38="IOPES",INDEX(CIOPES!$D:$D,MATCH($D38,CIOPES!$A:$A,0)),
IF($C38="SINAPI",INDEX(CSINAPI!$D:$D,MATCH($D38,CSINAPI!$A:$A,0)),
IF($C38="CESAN",INDEX(CCESAN!$D:$D,MATCH($D38,CCESAN!$A:$A,0)),
IF($C38="SCORIO",INDEX(CSCORIO!$D:$D,MATCH($D38,CSCORIO!$A:$A,0)),
IF($C38="MERC",INDEX(MERCADO!$E:$E,MATCH($D38,MERCADO!$A:$A,0)),
IF($C38="COMP",INDEX(COMPOSICAO!$I:$I,MATCH($D38,COMPOSICAO!$A:$A,0)),
0)))))),0)</f>
        <v>23.17</v>
      </c>
      <c r="I38" s="124">
        <f t="shared" si="30"/>
        <v>31.17</v>
      </c>
      <c r="J38" s="201">
        <f t="shared" si="1"/>
        <v>2127.35</v>
      </c>
      <c r="K38" s="202"/>
      <c r="L38" s="203">
        <f t="shared" si="31"/>
        <v>68.25</v>
      </c>
      <c r="M38" s="204">
        <f t="shared" si="32"/>
        <v>2127.35</v>
      </c>
      <c r="N38" s="205">
        <f t="shared" si="33"/>
        <v>7.6331153092517728E-2</v>
      </c>
      <c r="O38" s="204" t="str">
        <f t="shared" si="34"/>
        <v>B</v>
      </c>
      <c r="P38" s="202"/>
    </row>
    <row r="39" spans="1:16" ht="38.25">
      <c r="B39" s="134" t="s">
        <v>26582</v>
      </c>
      <c r="C39" s="195" t="s">
        <v>29</v>
      </c>
      <c r="D39" s="195">
        <v>71701</v>
      </c>
      <c r="E39" s="196" t="str">
        <f>IFERROR(PROPER(
IF($C39="IOPES",INDEX(CIOPES!$B:$B,MATCH($D39,CIOPES!$A:$A,0)),
IF($C39="SINAPI",INDEX(CSINAPI!$B:$B,MATCH($D39,CSINAPI!$A:$A,0)),
IF($C39="CESAN",INDEX(CCESAN!$B:$B,MATCH($D39,CCESAN!$A:$A,0)),
IF($C39="SCORIO",INDEX(CSCORIO!$B:$B,MATCH($D39,CSCORIO!$A:$A,0)),
IF($C39="MERC",INDEX(MERCADO!$B:$B,MATCH($D39,MERCADO!$A:$A,0)),
IF($C39="COMP",INDEX(COMPOSICAO!$B:$B,MATCH($D39,COMPOSICAO!$A:$A,0)),
""))))))),"*Verificar código*")</f>
        <v>Janela De Correr Para Vidro Em Alumínio Anodizado Cor Natural, Linha 25, Completa, Incl. Puxador Com Tranca, Alizar, Caixilho E Contramarco, Exclusive Vidro</v>
      </c>
      <c r="F39" s="197" t="str">
        <f>IFERROR(LOWER(
IF($C39="IOPES",INDEX(CIOPES!$C:$C,MATCH($D39,CIOPES!$A:$A,0)),
IF($C39="SINAPI",INDEX(CSINAPI!$C:$C,MATCH($D39,CSINAPI!$A:$A,0)),
IF($C39="CESAN",INDEX(CCESAN!$C:$C,MATCH($D39,CCESAN!$A:$A,0)),
IF($C39="SCORIO",INDEX(CSCORIO!$C:$C,MATCH($D39,CSCORIO!$A:$A,0)),
IF($C39="MERC",INDEX(MERCADO!$D:$D,MATCH($D39,MERCADO!$A:$A,0)),
IF($C39="COMP",INDEX(COMPOSICAO!$H:$H,MATCH($D39,COMPOSICAO!$A:$A,0)),
""))))))),"")</f>
        <v>m2</v>
      </c>
      <c r="G39" s="198">
        <f>'MEMÓRIA DE CÁLCULO'!J279</f>
        <v>25.43</v>
      </c>
      <c r="H39" s="200">
        <f>IFERROR(
IF($C39="IOPES",INDEX(CIOPES!$D:$D,MATCH($D39,CIOPES!$A:$A,0)),
IF($C39="SINAPI",INDEX(CSINAPI!$D:$D,MATCH($D39,CSINAPI!$A:$A,0)),
IF($C39="CESAN",INDEX(CCESAN!$D:$D,MATCH($D39,CCESAN!$A:$A,0)),
IF($C39="SCORIO",INDEX(CSCORIO!$D:$D,MATCH($D39,CSCORIO!$A:$A,0)),
IF($C39="MERC",INDEX(MERCADO!$E:$E,MATCH($D39,MERCADO!$A:$A,0)),
IF($C39="COMP",INDEX(COMPOSICAO!$I:$I,MATCH($D39,COMPOSICAO!$A:$A,0)),
0)))))),0)</f>
        <v>341.39</v>
      </c>
      <c r="I39" s="124">
        <f t="shared" si="30"/>
        <v>459.27</v>
      </c>
      <c r="J39" s="201">
        <f t="shared" si="1"/>
        <v>11679.24</v>
      </c>
      <c r="K39" s="202"/>
      <c r="L39" s="203">
        <f t="shared" si="31"/>
        <v>25.43</v>
      </c>
      <c r="M39" s="204">
        <f t="shared" si="32"/>
        <v>11679.24</v>
      </c>
      <c r="N39" s="205">
        <f t="shared" si="33"/>
        <v>0.4190612059342641</v>
      </c>
      <c r="O39" s="204" t="str">
        <f t="shared" si="34"/>
        <v>A</v>
      </c>
      <c r="P39" s="202"/>
    </row>
    <row r="40" spans="1:16" ht="25.5">
      <c r="B40" s="134" t="s">
        <v>26583</v>
      </c>
      <c r="C40" s="195" t="s">
        <v>29</v>
      </c>
      <c r="D40" s="195">
        <v>60102</v>
      </c>
      <c r="E40" s="196" t="str">
        <f>IFERROR(PROPER(
IF($C40="IOPES",INDEX(CIOPES!$B:$B,MATCH($D40,CIOPES!$A:$A,0)),
IF($C40="SINAPI",INDEX(CSINAPI!$B:$B,MATCH($D40,CSINAPI!$A:$A,0)),
IF($C40="CESAN",INDEX(CCESAN!$B:$B,MATCH($D40,CCESAN!$A:$A,0)),
IF($C40="SCORIO",INDEX(CSCORIO!$B:$B,MATCH($D40,CSCORIO!$A:$A,0)),
IF($C40="MERC",INDEX(MERCADO!$B:$B,MATCH($D40,MERCADO!$A:$A,0)),
IF($C40="COMP",INDEX(COMPOSICAO!$B:$B,MATCH($D40,COMPOSICAO!$A:$A,0)),
""))))))),"*Verificar código*")</f>
        <v>Marco De Madeira De Lei De 1ª (Peroba, Ipê, Angelim Pedra Ou Equivalente) Com 15X3 Cm De Batente, Nas Dimensões De 0.80 X 2.10 M</v>
      </c>
      <c r="F40" s="197" t="str">
        <f>IFERROR(LOWER(
IF($C40="IOPES",INDEX(CIOPES!$C:$C,MATCH($D40,CIOPES!$A:$A,0)),
IF($C40="SINAPI",INDEX(CSINAPI!$C:$C,MATCH($D40,CSINAPI!$A:$A,0)),
IF($C40="CESAN",INDEX(CCESAN!$C:$C,MATCH($D40,CCESAN!$A:$A,0)),
IF($C40="SCORIO",INDEX(CSCORIO!$C:$C,MATCH($D40,CSCORIO!$A:$A,0)),
IF($C40="MERC",INDEX(MERCADO!$D:$D,MATCH($D40,MERCADO!$A:$A,0)),
IF($C40="COMP",INDEX(COMPOSICAO!$H:$H,MATCH($D40,COMPOSICAO!$A:$A,0)),
""))))))),"")</f>
        <v>und</v>
      </c>
      <c r="G40" s="198">
        <f>'MEMÓRIA DE CÁLCULO'!J293</f>
        <v>12</v>
      </c>
      <c r="H40" s="200">
        <f>IFERROR(
IF($C40="IOPES",INDEX(CIOPES!$D:$D,MATCH($D40,CIOPES!$A:$A,0)),
IF($C40="SINAPI",INDEX(CSINAPI!$D:$D,MATCH($D40,CSINAPI!$A:$A,0)),
IF($C40="CESAN",INDEX(CCESAN!$D:$D,MATCH($D40,CCESAN!$A:$A,0)),
IF($C40="SCORIO",INDEX(CSCORIO!$D:$D,MATCH($D40,CSCORIO!$A:$A,0)),
IF($C40="MERC",INDEX(MERCADO!$E:$E,MATCH($D40,MERCADO!$A:$A,0)),
IF($C40="COMP",INDEX(COMPOSICAO!$I:$I,MATCH($D40,COMPOSICAO!$A:$A,0)),
0)))))),0)</f>
        <v>257.10000000000002</v>
      </c>
      <c r="I40" s="124">
        <f t="shared" si="30"/>
        <v>345.88</v>
      </c>
      <c r="J40" s="201">
        <f t="shared" si="1"/>
        <v>4150.5600000000004</v>
      </c>
      <c r="K40" s="202"/>
      <c r="L40" s="203">
        <f t="shared" si="31"/>
        <v>12</v>
      </c>
      <c r="M40" s="204">
        <f t="shared" si="32"/>
        <v>4150.5600000000004</v>
      </c>
      <c r="N40" s="205">
        <f t="shared" si="33"/>
        <v>0.1489256731518934</v>
      </c>
      <c r="O40" s="204" t="str">
        <f t="shared" si="34"/>
        <v>B</v>
      </c>
      <c r="P40" s="202"/>
    </row>
    <row r="41" spans="1:16" ht="12.75">
      <c r="B41" s="134" t="s">
        <v>26584</v>
      </c>
      <c r="C41" s="195" t="s">
        <v>29</v>
      </c>
      <c r="D41" s="195">
        <v>80102</v>
      </c>
      <c r="E41" s="196" t="str">
        <f>IFERROR(PROPER(
IF($C41="IOPES",INDEX(CIOPES!$B:$B,MATCH($D41,CIOPES!$A:$A,0)),
IF($C41="SINAPI",INDEX(CSINAPI!$B:$B,MATCH($D41,CSINAPI!$A:$A,0)),
IF($C41="CESAN",INDEX(CCESAN!$B:$B,MATCH($D41,CCESAN!$A:$A,0)),
IF($C41="SCORIO",INDEX(CSCORIO!$B:$B,MATCH($D41,CSCORIO!$A:$A,0)),
IF($C41="MERC",INDEX(MERCADO!$B:$B,MATCH($D41,MERCADO!$A:$A,0)),
IF($C41="COMP",INDEX(COMPOSICAO!$B:$B,MATCH($D41,COMPOSICAO!$A:$A,0)),
""))))))),"*Verificar código*")</f>
        <v>Vidro Plano Transparente Liso, Com 4 Mm De Espessura</v>
      </c>
      <c r="F41" s="197" t="str">
        <f>IFERROR(LOWER(
IF($C41="IOPES",INDEX(CIOPES!$C:$C,MATCH($D41,CIOPES!$A:$A,0)),
IF($C41="SINAPI",INDEX(CSINAPI!$C:$C,MATCH($D41,CSINAPI!$A:$A,0)),
IF($C41="CESAN",INDEX(CCESAN!$C:$C,MATCH($D41,CCESAN!$A:$A,0)),
IF($C41="SCORIO",INDEX(CSCORIO!$C:$C,MATCH($D41,CSCORIO!$A:$A,0)),
IF($C41="MERC",INDEX(MERCADO!$D:$D,MATCH($D41,MERCADO!$A:$A,0)),
IF($C41="COMP",INDEX(COMPOSICAO!$H:$H,MATCH($D41,COMPOSICAO!$A:$A,0)),
""))))))),"")</f>
        <v>m2</v>
      </c>
      <c r="G41" s="198">
        <f>'MEMÓRIA DE CÁLCULO'!J307</f>
        <v>28.53</v>
      </c>
      <c r="H41" s="200">
        <f>IFERROR(
IF($C41="IOPES",INDEX(CIOPES!$D:$D,MATCH($D41,CIOPES!$A:$A,0)),
IF($C41="SINAPI",INDEX(CSINAPI!$D:$D,MATCH($D41,CSINAPI!$A:$A,0)),
IF($C41="CESAN",INDEX(CCESAN!$D:$D,MATCH($D41,CCESAN!$A:$A,0)),
IF($C41="SCORIO",INDEX(CSCORIO!$D:$D,MATCH($D41,CSCORIO!$A:$A,0)),
IF($C41="MERC",INDEX(MERCADO!$E:$E,MATCH($D41,MERCADO!$A:$A,0)),
IF($C41="COMP",INDEX(COMPOSICAO!$I:$I,MATCH($D41,COMPOSICAO!$A:$A,0)),
0)))))),0)</f>
        <v>147.49</v>
      </c>
      <c r="I41" s="124">
        <f t="shared" si="30"/>
        <v>198.42</v>
      </c>
      <c r="J41" s="201">
        <f t="shared" si="1"/>
        <v>5660.92</v>
      </c>
      <c r="K41" s="202"/>
      <c r="L41" s="203">
        <f t="shared" si="31"/>
        <v>28.53</v>
      </c>
      <c r="M41" s="204">
        <f t="shared" si="32"/>
        <v>5660.92</v>
      </c>
      <c r="N41" s="205">
        <f t="shared" si="33"/>
        <v>0.20311869281711778</v>
      </c>
      <c r="O41" s="204" t="str">
        <f t="shared" si="34"/>
        <v>B</v>
      </c>
      <c r="P41" s="202"/>
    </row>
    <row r="42" spans="1:16" ht="51">
      <c r="B42" s="134" t="s">
        <v>26585</v>
      </c>
      <c r="C42" s="195" t="s">
        <v>1063</v>
      </c>
      <c r="D42" s="195">
        <v>100694</v>
      </c>
      <c r="E42" s="196" t="str">
        <f>IFERROR(PROPER(
IF($C42="IOPES",INDEX(CIOPES!$B:$B,MATCH($D42,CIOPES!$A:$A,0)),
IF($C42="SINAPI",INDEX(CSINAPI!$B:$B,MATCH($D42,CSINAPI!$A:$A,0)),
IF($C42="CESAN",INDEX(CCESAN!$B:$B,MATCH($D42,CCESAN!$A:$A,0)),
IF($C42="SCORIO",INDEX(CSCORIO!$B:$B,MATCH($D42,CSCORIO!$A:$A,0)),
IF($C42="MERC",INDEX(MERCADO!$B:$B,MATCH($D42,MERCADO!$A:$A,0)),
IF($C42="COMP",INDEX(COMPOSICAO!$B:$B,MATCH($D42,COMPOSICAO!$A:$A,0)),
""))))))),"*Verificar código*")</f>
        <v>Kit De Porta De Madeira Tipo Mexicana, Maciça (Pesada Ou Superpesada), Padrão Popular, 80X210Cm, Espessura De 3,5Cm, Itens Inclusos: Dobradiças, Montagem E Instalação De Batente, Fechadura Com Execução Do Furo - Fornecimento E Instalação. Af_12/2019</v>
      </c>
      <c r="F42" s="197" t="str">
        <f>IFERROR(LOWER(
IF($C42="IOPES",INDEX(CIOPES!$C:$C,MATCH($D42,CIOPES!$A:$A,0)),
IF($C42="SINAPI",INDEX(CSINAPI!$C:$C,MATCH($D42,CSINAPI!$A:$A,0)),
IF($C42="CESAN",INDEX(CCESAN!$C:$C,MATCH($D42,CCESAN!$A:$A,0)),
IF($C42="SCORIO",INDEX(CSCORIO!$C:$C,MATCH($D42,CSCORIO!$A:$A,0)),
IF($C42="MERC",INDEX(MERCADO!$D:$D,MATCH($D42,MERCADO!$A:$A,0)),
IF($C42="COMP",INDEX(COMPOSICAO!$H:$H,MATCH($D42,COMPOSICAO!$A:$A,0)),
""))))))),"")</f>
        <v>un</v>
      </c>
      <c r="G42" s="198">
        <f>'MEMÓRIA DE CÁLCULO'!J325</f>
        <v>1</v>
      </c>
      <c r="H42" s="200">
        <f>IFERROR(
IF($C42="IOPES",INDEX(CIOPES!$D:$D,MATCH($D42,CIOPES!$A:$A,0)),
IF($C42="SINAPI",INDEX(CSINAPI!$D:$D,MATCH($D42,CSINAPI!$A:$A,0)),
IF($C42="CESAN",INDEX(CCESAN!$D:$D,MATCH($D42,CCESAN!$A:$A,0)),
IF($C42="SCORIO",INDEX(CSCORIO!$D:$D,MATCH($D42,CSCORIO!$A:$A,0)),
IF($C42="MERC",INDEX(MERCADO!$E:$E,MATCH($D42,MERCADO!$A:$A,0)),
IF($C42="COMP",INDEX(COMPOSICAO!$I:$I,MATCH($D42,COMPOSICAO!$A:$A,0)),
0)))))),0)</f>
        <v>1184.03</v>
      </c>
      <c r="I42" s="124">
        <f t="shared" si="30"/>
        <v>1592.88</v>
      </c>
      <c r="J42" s="201">
        <f t="shared" ref="J42:J50" si="35">IFERROR(ROUND($I42*$G42,2),"")</f>
        <v>1592.88</v>
      </c>
      <c r="K42" s="202"/>
      <c r="L42" s="203">
        <f t="shared" si="31"/>
        <v>1</v>
      </c>
      <c r="M42" s="204">
        <f t="shared" si="32"/>
        <v>1592.88</v>
      </c>
      <c r="N42" s="205">
        <f t="shared" si="33"/>
        <v>5.7153908448543803E-2</v>
      </c>
      <c r="O42" s="204" t="str">
        <f t="shared" si="34"/>
        <v>C</v>
      </c>
      <c r="P42" s="202"/>
    </row>
    <row r="43" spans="1:16" ht="39" customHeight="1">
      <c r="B43" s="134" t="s">
        <v>26595</v>
      </c>
      <c r="C43" s="195" t="s">
        <v>29</v>
      </c>
      <c r="D43" s="195">
        <v>60107</v>
      </c>
      <c r="E43" s="196" t="str">
        <f>IFERROR(PROPER(
IF($C43="IOPES",INDEX(CIOPES!$B:$B,MATCH($D43,CIOPES!$A:$A,0)),
IF($C43="SINAPI",INDEX(CSINAPI!$B:$B,MATCH($D43,CSINAPI!$A:$A,0)),
IF($C43="CESAN",INDEX(CCESAN!$B:$B,MATCH($D43,CCESAN!$A:$A,0)),
IF($C43="SCORIO",INDEX(CSCORIO!$B:$B,MATCH($D43,CSCORIO!$A:$A,0)),
IF($C43="MERC",INDEX(MERCADO!$B:$B,MATCH($D43,MERCADO!$A:$A,0)),
IF($C43="COMP",INDEX(COMPOSICAO!$B:$B,MATCH($D43,COMPOSICAO!$A:$A,0)),
""))))))),"*Verificar código*")</f>
        <v>Alizar De Madeira De Lei De 1ª (Peroba, Ipê, Angelim Pedra Ou Equivalente) De 5 X 1,5 Cm</v>
      </c>
      <c r="F43" s="197" t="str">
        <f>IFERROR(LOWER(
IF($C43="IOPES",INDEX(CIOPES!$C:$C,MATCH($D43,CIOPES!$A:$A,0)),
IF($C43="SINAPI",INDEX(CSINAPI!$C:$C,MATCH($D43,CSINAPI!$A:$A,0)),
IF($C43="CESAN",INDEX(CCESAN!$C:$C,MATCH($D43,CCESAN!$A:$A,0)),
IF($C43="SCORIO",INDEX(CSCORIO!$C:$C,MATCH($D43,CSCORIO!$A:$A,0)),
IF($C43="MERC",INDEX(MERCADO!$D:$D,MATCH($D43,MERCADO!$A:$A,0)),
IF($C43="COMP",INDEX(COMPOSICAO!$H:$H,MATCH($D43,COMPOSICAO!$A:$A,0)),
""))))))),"")</f>
        <v>m</v>
      </c>
      <c r="G43" s="198">
        <f>'MEMÓRIA DE CÁLCULO'!J328</f>
        <v>62.3</v>
      </c>
      <c r="H43" s="200">
        <f>IFERROR(
IF($C43="IOPES",INDEX(CIOPES!$D:$D,MATCH($D43,CIOPES!$A:$A,0)),
IF($C43="SINAPI",INDEX(CSINAPI!$D:$D,MATCH($D43,CSINAPI!$A:$A,0)),
IF($C43="CESAN",INDEX(CCESAN!$D:$D,MATCH($D43,CCESAN!$A:$A,0)),
IF($C43="SCORIO",INDEX(CSCORIO!$D:$D,MATCH($D43,CSCORIO!$A:$A,0)),
IF($C43="MERC",INDEX(MERCADO!$E:$E,MATCH($D43,MERCADO!$A:$A,0)),
IF($C43="COMP",INDEX(COMPOSICAO!$I:$I,MATCH($D43,COMPOSICAO!$A:$A,0)),
0)))))),0)</f>
        <v>11.24</v>
      </c>
      <c r="I43" s="124">
        <f t="shared" ref="I43:I46" si="36">IFERROR(ROUND(H43*(1+$I$2),2),"")</f>
        <v>15.12</v>
      </c>
      <c r="J43" s="201">
        <f t="shared" si="35"/>
        <v>941.98</v>
      </c>
      <c r="K43" s="202"/>
      <c r="L43" s="203">
        <f t="shared" ref="L43:L46" si="37">G43</f>
        <v>62.3</v>
      </c>
      <c r="M43" s="204">
        <f t="shared" ref="M43:M46" si="38">ROUND(L43*I43,2)</f>
        <v>941.98</v>
      </c>
      <c r="N43" s="205">
        <f t="shared" si="33"/>
        <v>3.3799054969840342E-2</v>
      </c>
      <c r="O43" s="204" t="str">
        <f t="shared" ref="O43:O46" si="39">VLOOKUP(M43,$Z$2:$AA$4,2,1)</f>
        <v>C</v>
      </c>
      <c r="P43" s="202"/>
    </row>
    <row r="44" spans="1:16" ht="12.75">
      <c r="B44" s="134" t="s">
        <v>26596</v>
      </c>
      <c r="C44" s="195" t="s">
        <v>29</v>
      </c>
      <c r="D44" s="195">
        <v>71104</v>
      </c>
      <c r="E44" s="196" t="str">
        <f>IFERROR(PROPER(
IF($C44="IOPES",INDEX(CIOPES!$B:$B,MATCH($D44,CIOPES!$A:$A,0)),
IF($C44="SINAPI",INDEX(CSINAPI!$B:$B,MATCH($D44,CSINAPI!$A:$A,0)),
IF($C44="CESAN",INDEX(CCESAN!$B:$B,MATCH($D44,CCESAN!$A:$A,0)),
IF($C44="SCORIO",INDEX(CSCORIO!$B:$B,MATCH($D44,CSCORIO!$A:$A,0)),
IF($C44="MERC",INDEX(MERCADO!$B:$B,MATCH($D44,MERCADO!$A:$A,0)),
IF($C44="COMP",INDEX(COMPOSICAO!$B:$B,MATCH($D44,COMPOSICAO!$A:$A,0)),
""))))))),"*Verificar código*")</f>
        <v>Portão De Ferro De Abrir Em Barra Chata, Inclusive Chumbamento</v>
      </c>
      <c r="F44" s="197" t="str">
        <f>IFERROR(LOWER(
IF($C44="IOPES",INDEX(CIOPES!$C:$C,MATCH($D44,CIOPES!$A:$A,0)),
IF($C44="SINAPI",INDEX(CSINAPI!$C:$C,MATCH($D44,CSINAPI!$A:$A,0)),
IF($C44="CESAN",INDEX(CCESAN!$C:$C,MATCH($D44,CCESAN!$A:$A,0)),
IF($C44="SCORIO",INDEX(CSCORIO!$C:$C,MATCH($D44,CSCORIO!$A:$A,0)),
IF($C44="MERC",INDEX(MERCADO!$D:$D,MATCH($D44,MERCADO!$A:$A,0)),
IF($C44="COMP",INDEX(COMPOSICAO!$H:$H,MATCH($D44,COMPOSICAO!$A:$A,0)),
""))))))),"")</f>
        <v>m2</v>
      </c>
      <c r="G44" s="198">
        <f>'MEMÓRIA DE CÁLCULO'!J342</f>
        <v>1.64</v>
      </c>
      <c r="H44" s="200">
        <f>IFERROR(
IF($C44="IOPES",INDEX(CIOPES!$D:$D,MATCH($D44,CIOPES!$A:$A,0)),
IF($C44="SINAPI",INDEX(CSINAPI!$D:$D,MATCH($D44,CSINAPI!$A:$A,0)),
IF($C44="CESAN",INDEX(CCESAN!$D:$D,MATCH($D44,CCESAN!$A:$A,0)),
IF($C44="SCORIO",INDEX(CSCORIO!$D:$D,MATCH($D44,CSCORIO!$A:$A,0)),
IF($C44="MERC",INDEX(MERCADO!$E:$E,MATCH($D44,MERCADO!$A:$A,0)),
IF($C44="COMP",INDEX(COMPOSICAO!$I:$I,MATCH($D44,COMPOSICAO!$A:$A,0)),
0)))))),0)</f>
        <v>485.01</v>
      </c>
      <c r="I44" s="124">
        <f t="shared" si="36"/>
        <v>652.48</v>
      </c>
      <c r="J44" s="201">
        <f t="shared" si="35"/>
        <v>1070.07</v>
      </c>
      <c r="K44" s="202"/>
      <c r="L44" s="203">
        <f t="shared" si="37"/>
        <v>1.64</v>
      </c>
      <c r="M44" s="204">
        <f t="shared" si="38"/>
        <v>1070.07</v>
      </c>
      <c r="N44" s="205">
        <f t="shared" si="33"/>
        <v>3.8395034662707335E-2</v>
      </c>
      <c r="O44" s="204" t="str">
        <f t="shared" si="39"/>
        <v>C</v>
      </c>
      <c r="P44" s="202"/>
    </row>
    <row r="45" spans="1:16" ht="25.5">
      <c r="B45" s="134" t="s">
        <v>26597</v>
      </c>
      <c r="C45" s="195" t="s">
        <v>1063</v>
      </c>
      <c r="D45" s="195">
        <v>99862</v>
      </c>
      <c r="E45" s="196" t="str">
        <f>IFERROR(PROPER(
IF($C45="IOPES",INDEX(CIOPES!$B:$B,MATCH($D45,CIOPES!$A:$A,0)),
IF($C45="SINAPI",INDEX(CSINAPI!$B:$B,MATCH($D45,CSINAPI!$A:$A,0)),
IF($C45="CESAN",INDEX(CCESAN!$B:$B,MATCH($D45,CCESAN!$A:$A,0)),
IF($C45="SCORIO",INDEX(CSCORIO!$B:$B,MATCH($D45,CSCORIO!$A:$A,0)),
IF($C45="MERC",INDEX(MERCADO!$B:$B,MATCH($D45,MERCADO!$A:$A,0)),
IF($C45="COMP",INDEX(COMPOSICAO!$B:$B,MATCH($D45,COMPOSICAO!$A:$A,0)),
""))))))),"*Verificar código*")</f>
        <v>Gradil Em Alumínio Fixado Em Vãos De Janelas, Formado Por Tubos De 3/4". Af_04/2019</v>
      </c>
      <c r="F45" s="197" t="str">
        <f>IFERROR(LOWER(
IF($C45="IOPES",INDEX(CIOPES!$C:$C,MATCH($D45,CIOPES!$A:$A,0)),
IF($C45="SINAPI",INDEX(CSINAPI!$C:$C,MATCH($D45,CSINAPI!$A:$A,0)),
IF($C45="CESAN",INDEX(CCESAN!$C:$C,MATCH($D45,CCESAN!$A:$A,0)),
IF($C45="SCORIO",INDEX(CSCORIO!$C:$C,MATCH($D45,CSCORIO!$A:$A,0)),
IF($C45="MERC",INDEX(MERCADO!$D:$D,MATCH($D45,MERCADO!$A:$A,0)),
IF($C45="COMP",INDEX(COMPOSICAO!$H:$H,MATCH($D45,COMPOSICAO!$A:$A,0)),
""))))))),"")</f>
        <v>m2</v>
      </c>
      <c r="G45" s="198">
        <f>'MEMÓRIA DE CÁLCULO'!J345</f>
        <v>9.7200000000000006</v>
      </c>
      <c r="H45" s="200">
        <f>IFERROR(
IF($C45="IOPES",INDEX(CIOPES!$D:$D,MATCH($D45,CIOPES!$A:$A,0)),
IF($C45="SINAPI",INDEX(CSINAPI!$D:$D,MATCH($D45,CSINAPI!$A:$A,0)),
IF($C45="CESAN",INDEX(CCESAN!$D:$D,MATCH($D45,CCESAN!$A:$A,0)),
IF($C45="SCORIO",INDEX(CSCORIO!$D:$D,MATCH($D45,CSCORIO!$A:$A,0)),
IF($C45="MERC",INDEX(MERCADO!$E:$E,MATCH($D45,MERCADO!$A:$A,0)),
IF($C45="COMP",INDEX(COMPOSICAO!$I:$I,MATCH($D45,COMPOSICAO!$A:$A,0)),
0)))))),0)</f>
        <v>503.15</v>
      </c>
      <c r="I45" s="124">
        <f t="shared" ref="I45" si="40">IFERROR(ROUND(H45*(1+$I$2),2),"")</f>
        <v>676.89</v>
      </c>
      <c r="J45" s="201">
        <f t="shared" si="35"/>
        <v>6579.37</v>
      </c>
      <c r="K45" s="202"/>
      <c r="L45" s="203">
        <f t="shared" ref="L45" si="41">G45</f>
        <v>9.7200000000000006</v>
      </c>
      <c r="M45" s="204">
        <f t="shared" ref="M45" si="42">ROUND(L45*I45,2)</f>
        <v>6579.37</v>
      </c>
      <c r="N45" s="205">
        <f t="shared" si="33"/>
        <v>0.23607347108953317</v>
      </c>
      <c r="O45" s="204" t="str">
        <f t="shared" ref="O45" si="43">VLOOKUP(M45,$Z$2:$AA$4,2,1)</f>
        <v>A</v>
      </c>
      <c r="P45" s="202"/>
    </row>
    <row r="46" spans="1:16" ht="25.5">
      <c r="B46" s="134" t="s">
        <v>26598</v>
      </c>
      <c r="C46" s="195" t="s">
        <v>1063</v>
      </c>
      <c r="D46" s="195">
        <v>102179</v>
      </c>
      <c r="E46" s="196" t="str">
        <f>IFERROR(PROPER(
IF($C46="IOPES",INDEX(CIOPES!$B:$B,MATCH($D46,CIOPES!$A:$A,0)),
IF($C46="SINAPI",INDEX(CSINAPI!$B:$B,MATCH($D46,CSINAPI!$A:$A,0)),
IF($C46="CESAN",INDEX(CCESAN!$B:$B,MATCH($D46,CCESAN!$A:$A,0)),
IF($C46="SCORIO",INDEX(CSCORIO!$B:$B,MATCH($D46,CSCORIO!$A:$A,0)),
IF($C46="MERC",INDEX(MERCADO!$B:$B,MATCH($D46,MERCADO!$A:$A,0)),
IF($C46="COMP",INDEX(COMPOSICAO!$B:$B,MATCH($D46,COMPOSICAO!$A:$A,0)),
""))))))),"*Verificar código*")</f>
        <v>Instalação De Vidro Temperado, E = 6 Mm, Encaixado Em Perfil U. Af_01/2021_P</v>
      </c>
      <c r="F46" s="197" t="str">
        <f>IFERROR(LOWER(
IF($C46="IOPES",INDEX(CIOPES!$C:$C,MATCH($D46,CIOPES!$A:$A,0)),
IF($C46="SINAPI",INDEX(CSINAPI!$C:$C,MATCH($D46,CSINAPI!$A:$A,0)),
IF($C46="CESAN",INDEX(CCESAN!$C:$C,MATCH($D46,CCESAN!$A:$A,0)),
IF($C46="SCORIO",INDEX(CSCORIO!$C:$C,MATCH($D46,CSCORIO!$A:$A,0)),
IF($C46="MERC",INDEX(MERCADO!$D:$D,MATCH($D46,MERCADO!$A:$A,0)),
IF($C46="COMP",INDEX(COMPOSICAO!$H:$H,MATCH($D46,COMPOSICAO!$A:$A,0)),
""))))))),"")</f>
        <v>m2</v>
      </c>
      <c r="G46" s="198">
        <f>'MEMÓRIA DE CÁLCULO'!J351</f>
        <v>1.2</v>
      </c>
      <c r="H46" s="200">
        <f>IFERROR(
IF($C46="IOPES",INDEX(CIOPES!$D:$D,MATCH($D46,CIOPES!$A:$A,0)),
IF($C46="SINAPI",INDEX(CSINAPI!$D:$D,MATCH($D46,CSINAPI!$A:$A,0)),
IF($C46="CESAN",INDEX(CCESAN!$D:$D,MATCH($D46,CCESAN!$A:$A,0)),
IF($C46="SCORIO",INDEX(CSCORIO!$D:$D,MATCH($D46,CSCORIO!$A:$A,0)),
IF($C46="MERC",INDEX(MERCADO!$E:$E,MATCH($D46,MERCADO!$A:$A,0)),
IF($C46="COMP",INDEX(COMPOSICAO!$I:$I,MATCH($D46,COMPOSICAO!$A:$A,0)),
0)))))),0)</f>
        <v>348.38</v>
      </c>
      <c r="I46" s="124">
        <f t="shared" si="36"/>
        <v>468.68</v>
      </c>
      <c r="J46" s="201">
        <f t="shared" si="35"/>
        <v>562.41999999999996</v>
      </c>
      <c r="K46" s="202"/>
      <c r="L46" s="203">
        <f t="shared" si="37"/>
        <v>1.2</v>
      </c>
      <c r="M46" s="204">
        <f t="shared" si="38"/>
        <v>562.41999999999996</v>
      </c>
      <c r="N46" s="205">
        <f t="shared" si="33"/>
        <v>2.0180114754174829E-2</v>
      </c>
      <c r="O46" s="204" t="str">
        <f t="shared" si="39"/>
        <v>C</v>
      </c>
      <c r="P46" s="202"/>
    </row>
    <row r="47" spans="1:16" ht="41.25" customHeight="1">
      <c r="B47" s="134" t="s">
        <v>27024</v>
      </c>
      <c r="C47" s="195" t="s">
        <v>29</v>
      </c>
      <c r="D47" s="195">
        <v>40806</v>
      </c>
      <c r="E47" s="196" t="str">
        <f>IFERROR(PROPER(
IF($C47="IOPES",INDEX(CIOPES!$B:$B,MATCH($D47,CIOPES!$A:$A,0)),
IF($C47="SINAPI",INDEX(CSINAPI!$B:$B,MATCH($D47,CSINAPI!$A:$A,0)),
IF($C47="CESAN",INDEX(CCESAN!$B:$B,MATCH($D47,CCESAN!$A:$A,0)),
IF($C47="SCORIO",INDEX(CSCORIO!$B:$B,MATCH($D47,CSCORIO!$A:$A,0)),
IF($C47="MERC",INDEX(MERCADO!$B:$B,MATCH($D47,MERCADO!$A:$A,0)),
IF($C47="COMP",INDEX(COMPOSICAO!$B:$B,MATCH($D47,COMPOSICAO!$A:$A,0)),
""))))))),"*Verificar código*")</f>
        <v>Limpeza De Aço Com Lixamento E Escovamento Com Escova De Aço, Até A Completa Remoção De Partículas Soltas, Materiais Indesejáveis E Corrosão</v>
      </c>
      <c r="F47" s="197" t="str">
        <f>IFERROR(LOWER(
IF($C47="IOPES",INDEX(CIOPES!$C:$C,MATCH($D47,CIOPES!$A:$A,0)),
IF($C47="SINAPI",INDEX(CSINAPI!$C:$C,MATCH($D47,CSINAPI!$A:$A,0)),
IF($C47="CESAN",INDEX(CCESAN!$C:$C,MATCH($D47,CCESAN!$A:$A,0)),
IF($C47="SCORIO",INDEX(CSCORIO!$C:$C,MATCH($D47,CSCORIO!$A:$A,0)),
IF($C47="MERC",INDEX(MERCADO!$D:$D,MATCH($D47,MERCADO!$A:$A,0)),
IF($C47="COMP",INDEX(COMPOSICAO!$H:$H,MATCH($D47,COMPOSICAO!$A:$A,0)),
""))))))),"")</f>
        <v>m2</v>
      </c>
      <c r="G47" s="198">
        <f>'MEMÓRIA DE CÁLCULO'!J354</f>
        <v>140.84</v>
      </c>
      <c r="H47" s="200">
        <f>IFERROR(
IF($C47="IOPES",INDEX(CIOPES!$D:$D,MATCH($D47,CIOPES!$A:$A,0)),
IF($C47="SINAPI",INDEX(CSINAPI!$D:$D,MATCH($D47,CSINAPI!$A:$A,0)),
IF($C47="CESAN",INDEX(CCESAN!$D:$D,MATCH($D47,CCESAN!$A:$A,0)),
IF($C47="SCORIO",INDEX(CSCORIO!$D:$D,MATCH($D47,CSCORIO!$A:$A,0)),
IF($C47="MERC",INDEX(MERCADO!$E:$E,MATCH($D47,MERCADO!$A:$A,0)),
IF($C47="COMP",INDEX(COMPOSICAO!$I:$I,MATCH($D47,COMPOSICAO!$A:$A,0)),
0)))))),0)</f>
        <v>19.68</v>
      </c>
      <c r="I47" s="124">
        <f t="shared" ref="I47" si="44">IFERROR(ROUND(H47*(1+$I$2),2),"")</f>
        <v>26.48</v>
      </c>
      <c r="J47" s="201">
        <f t="shared" si="35"/>
        <v>3729.44</v>
      </c>
      <c r="K47" s="202"/>
      <c r="L47" s="203">
        <f t="shared" ref="L47" si="45">G47</f>
        <v>140.84</v>
      </c>
      <c r="M47" s="204">
        <f t="shared" ref="M47" si="46">ROUND(L47*I47,2)</f>
        <v>3729.44</v>
      </c>
      <c r="N47" s="205">
        <f t="shared" si="33"/>
        <v>0.13381552428578247</v>
      </c>
      <c r="O47" s="204" t="str">
        <f t="shared" ref="O47" si="47">VLOOKUP(M47,$Z$2:$AA$4,2,1)</f>
        <v>B</v>
      </c>
      <c r="P47" s="202"/>
    </row>
    <row r="48" spans="1:16" ht="24.75" customHeight="1">
      <c r="B48" s="134" t="s">
        <v>27026</v>
      </c>
      <c r="C48" s="195" t="s">
        <v>1063</v>
      </c>
      <c r="D48" s="195">
        <v>102193</v>
      </c>
      <c r="E48" s="196" t="str">
        <f>IFERROR(PROPER(
IF($C48="IOPES",INDEX(CIOPES!$B:$B,MATCH($D48,CIOPES!$A:$A,0)),
IF($C48="SINAPI",INDEX(CSINAPI!$B:$B,MATCH($D48,CSINAPI!$A:$A,0)),
IF($C48="CESAN",INDEX(CCESAN!$B:$B,MATCH($D48,CCESAN!$A:$A,0)),
IF($C48="SCORIO",INDEX(CSCORIO!$B:$B,MATCH($D48,CSCORIO!$A:$A,0)),
IF($C48="MERC",INDEX(MERCADO!$B:$B,MATCH($D48,MERCADO!$A:$A,0)),
IF($C48="COMP",INDEX(COMPOSICAO!$B:$B,MATCH($D48,COMPOSICAO!$A:$A,0)),
""))))))),"*Verificar código*")</f>
        <v>Lixamento De Madeira Para Aplicação De Fundo Ou Pintura. Af_01/2021</v>
      </c>
      <c r="F48" s="197" t="str">
        <f>IFERROR(LOWER(
IF($C48="IOPES",INDEX(CIOPES!$C:$C,MATCH($D48,CIOPES!$A:$A,0)),
IF($C48="SINAPI",INDEX(CSINAPI!$C:$C,MATCH($D48,CSINAPI!$A:$A,0)),
IF($C48="CESAN",INDEX(CCESAN!$C:$C,MATCH($D48,CCESAN!$A:$A,0)),
IF($C48="SCORIO",INDEX(CSCORIO!$C:$C,MATCH($D48,CSCORIO!$A:$A,0)),
IF($C48="MERC",INDEX(MERCADO!$D:$D,MATCH($D48,MERCADO!$A:$A,0)),
IF($C48="COMP",INDEX(COMPOSICAO!$H:$H,MATCH($D48,COMPOSICAO!$A:$A,0)),
""))))))),"")</f>
        <v>m2</v>
      </c>
      <c r="G48" s="198">
        <f>'MEMÓRIA DE CÁLCULO'!J375</f>
        <v>74.34</v>
      </c>
      <c r="H48" s="200">
        <f>IFERROR(
IF($C48="IOPES",INDEX(CIOPES!$D:$D,MATCH($D48,CIOPES!$A:$A,0)),
IF($C48="SINAPI",INDEX(CSINAPI!$D:$D,MATCH($D48,CSINAPI!$A:$A,0)),
IF($C48="CESAN",INDEX(CCESAN!$D:$D,MATCH($D48,CCESAN!$A:$A,0)),
IF($C48="SCORIO",INDEX(CSCORIO!$D:$D,MATCH($D48,CSCORIO!$A:$A,0)),
IF($C48="MERC",INDEX(MERCADO!$E:$E,MATCH($D48,MERCADO!$A:$A,0)),
IF($C48="COMP",INDEX(COMPOSICAO!$I:$I,MATCH($D48,COMPOSICAO!$A:$A,0)),
0)))))),0)</f>
        <v>1.65</v>
      </c>
      <c r="I48" s="124">
        <f t="shared" ref="I48" si="48">IFERROR(ROUND(H48*(1+$I$2),2),"")</f>
        <v>2.2200000000000002</v>
      </c>
      <c r="J48" s="201">
        <f t="shared" si="35"/>
        <v>165.03</v>
      </c>
      <c r="K48" s="202"/>
      <c r="L48" s="203">
        <f t="shared" ref="L48" si="49">G48</f>
        <v>74.34</v>
      </c>
      <c r="M48" s="204">
        <f t="shared" ref="M48" si="50">ROUND(L48*I48,2)</f>
        <v>165.03</v>
      </c>
      <c r="N48" s="205">
        <f t="shared" si="33"/>
        <v>5.9214187580126452E-3</v>
      </c>
      <c r="O48" s="204" t="str">
        <f t="shared" ref="O48" si="51">VLOOKUP(M48,$Z$2:$AA$4,2,1)</f>
        <v>C</v>
      </c>
      <c r="P48" s="202"/>
    </row>
    <row r="49" spans="1:16" ht="51">
      <c r="B49" s="134" t="s">
        <v>27150</v>
      </c>
      <c r="C49" s="195" t="s">
        <v>29</v>
      </c>
      <c r="D49" s="195">
        <v>61403</v>
      </c>
      <c r="E49" s="196" t="str">
        <f>IFERROR(PROPER(
IF($C49="IOPES",INDEX(CIOPES!$B:$B,MATCH($D49,CIOPES!$A:$A,0)),
IF($C49="SINAPI",INDEX(CSINAPI!$B:$B,MATCH($D49,CSINAPI!$A:$A,0)),
IF($C49="CESAN",INDEX(CCESAN!$B:$B,MATCH($D49,CCESAN!$A:$A,0)),
IF($C49="SCORIO",INDEX(CSCORIO!$B:$B,MATCH($D49,CSCORIO!$A:$A,0)),
IF($C49="MERC",INDEX(MERCADO!$B:$B,MATCH($D49,MERCADO!$A:$A,0)),
IF($C49="COMP",INDEX(COMPOSICAO!$B:$B,MATCH($D49,COMPOSICAO!$A:$A,0)),
""))))))),"*Verificar código*")</f>
        <v>Porta Em Madeira De Lei Tipo Angelim Pedra Ou Equiv.C/Enchimento Em Madeira 1A.Qualidade Esp. 30Mm P/ Pintura, Incl. Fechadura Tipo "Livre/Ocupado" Em Latão Cromado Lafonte Ou Equiv. E Ferragens P/ Fixação Em Granito, Excl. Marco, Nas Dimensões: 0.60 X 1.60 M</v>
      </c>
      <c r="F49" s="197" t="str">
        <f>IFERROR(LOWER(
IF($C49="IOPES",INDEX(CIOPES!$C:$C,MATCH($D49,CIOPES!$A:$A,0)),
IF($C49="SINAPI",INDEX(CSINAPI!$C:$C,MATCH($D49,CSINAPI!$A:$A,0)),
IF($C49="CESAN",INDEX(CCESAN!$C:$C,MATCH($D49,CCESAN!$A:$A,0)),
IF($C49="SCORIO",INDEX(CSCORIO!$C:$C,MATCH($D49,CSCORIO!$A:$A,0)),
IF($C49="MERC",INDEX(MERCADO!$D:$D,MATCH($D49,MERCADO!$A:$A,0)),
IF($C49="COMP",INDEX(COMPOSICAO!$H:$H,MATCH($D49,COMPOSICAO!$A:$A,0)),
""))))))),"")</f>
        <v>und</v>
      </c>
      <c r="G49" s="198">
        <f>'MEMÓRIA DE CÁLCULO'!J390</f>
        <v>4</v>
      </c>
      <c r="H49" s="200">
        <f>IFERROR(
IF($C49="IOPES",INDEX(CIOPES!$D:$D,MATCH($D49,CIOPES!$A:$A,0)),
IF($C49="SINAPI",INDEX(CSINAPI!$D:$D,MATCH($D49,CSINAPI!$A:$A,0)),
IF($C49="CESAN",INDEX(CCESAN!$D:$D,MATCH($D49,CCESAN!$A:$A,0)),
IF($C49="SCORIO",INDEX(CSCORIO!$D:$D,MATCH($D49,CSCORIO!$A:$A,0)),
IF($C49="MERC",INDEX(MERCADO!$E:$E,MATCH($D49,MERCADO!$A:$A,0)),
IF($C49="COMP",INDEX(COMPOSICAO!$I:$I,MATCH($D49,COMPOSICAO!$A:$A,0)),
0)))))),0)</f>
        <v>596.04999999999995</v>
      </c>
      <c r="I49" s="124">
        <f t="shared" ref="I49:I50" si="52">IFERROR(ROUND(H49*(1+$I$2),2),"")</f>
        <v>801.87</v>
      </c>
      <c r="J49" s="201">
        <f t="shared" si="35"/>
        <v>3207.48</v>
      </c>
      <c r="K49" s="202"/>
      <c r="L49" s="203">
        <f t="shared" ref="L49:L50" si="53">G49</f>
        <v>4</v>
      </c>
      <c r="M49" s="204">
        <f t="shared" ref="M49:M50" si="54">ROUND(L49*I49,2)</f>
        <v>3207.48</v>
      </c>
      <c r="N49" s="205">
        <f t="shared" si="33"/>
        <v>0.11508714923317215</v>
      </c>
      <c r="O49" s="204" t="str">
        <f t="shared" ref="O49:O50" si="55">VLOOKUP(M49,$Z$2:$AA$4,2,1)</f>
        <v>B</v>
      </c>
      <c r="P49" s="202"/>
    </row>
    <row r="50" spans="1:16" ht="51">
      <c r="B50" s="134" t="s">
        <v>27151</v>
      </c>
      <c r="C50" s="195" t="s">
        <v>29</v>
      </c>
      <c r="D50" s="195">
        <v>61404</v>
      </c>
      <c r="E50" s="196" t="str">
        <f>IFERROR(PROPER(
IF($C50="IOPES",INDEX(CIOPES!$B:$B,MATCH($D50,CIOPES!$A:$A,0)),
IF($C50="SINAPI",INDEX(CSINAPI!$B:$B,MATCH($D50,CSINAPI!$A:$A,0)),
IF($C50="CESAN",INDEX(CCESAN!$B:$B,MATCH($D50,CCESAN!$A:$A,0)),
IF($C50="SCORIO",INDEX(CSCORIO!$B:$B,MATCH($D50,CSCORIO!$A:$A,0)),
IF($C50="MERC",INDEX(MERCADO!$B:$B,MATCH($D50,MERCADO!$A:$A,0)),
IF($C50="COMP",INDEX(COMPOSICAO!$B:$B,MATCH($D50,COMPOSICAO!$A:$A,0)),
""))))))),"*Verificar código*")</f>
        <v>Porta Em Madeira De Lei Tipo Angelim Pedra Ou Equiv.C/Enchimento Em Madeira 1A.Qualidade Esp. 30Mm P/ Pintura, Incl. Fechadura Tipo "Livre/Ocupado" Em Latão Cromado Lafonte Ou Equiv. E Ferragens P/ Fixação Em Granito, Excl. Marco, Nas Dimensões: 0.80 X 1.60 M</v>
      </c>
      <c r="F50" s="197" t="str">
        <f>IFERROR(LOWER(
IF($C50="IOPES",INDEX(CIOPES!$C:$C,MATCH($D50,CIOPES!$A:$A,0)),
IF($C50="SINAPI",INDEX(CSINAPI!$C:$C,MATCH($D50,CSINAPI!$A:$A,0)),
IF($C50="CESAN",INDEX(CCESAN!$C:$C,MATCH($D50,CCESAN!$A:$A,0)),
IF($C50="SCORIO",INDEX(CSCORIO!$C:$C,MATCH($D50,CSCORIO!$A:$A,0)),
IF($C50="MERC",INDEX(MERCADO!$D:$D,MATCH($D50,MERCADO!$A:$A,0)),
IF($C50="COMP",INDEX(COMPOSICAO!$H:$H,MATCH($D50,COMPOSICAO!$A:$A,0)),
""))))))),"")</f>
        <v>und</v>
      </c>
      <c r="G50" s="198">
        <f>'MEMÓRIA DE CÁLCULO'!J393</f>
        <v>2</v>
      </c>
      <c r="H50" s="200">
        <f>IFERROR(
IF($C50="IOPES",INDEX(CIOPES!$D:$D,MATCH($D50,CIOPES!$A:$A,0)),
IF($C50="SINAPI",INDEX(CSINAPI!$D:$D,MATCH($D50,CSINAPI!$A:$A,0)),
IF($C50="CESAN",INDEX(CCESAN!$D:$D,MATCH($D50,CCESAN!$A:$A,0)),
IF($C50="SCORIO",INDEX(CSCORIO!$D:$D,MATCH($D50,CSCORIO!$A:$A,0)),
IF($C50="MERC",INDEX(MERCADO!$E:$E,MATCH($D50,MERCADO!$A:$A,0)),
IF($C50="COMP",INDEX(COMPOSICAO!$I:$I,MATCH($D50,COMPOSICAO!$A:$A,0)),
0)))))),0)</f>
        <v>599.14</v>
      </c>
      <c r="I50" s="124">
        <f t="shared" si="52"/>
        <v>806.02</v>
      </c>
      <c r="J50" s="201">
        <f t="shared" si="35"/>
        <v>1612.04</v>
      </c>
      <c r="K50" s="202"/>
      <c r="L50" s="203">
        <f t="shared" si="53"/>
        <v>2</v>
      </c>
      <c r="M50" s="204">
        <f t="shared" si="54"/>
        <v>1612.04</v>
      </c>
      <c r="N50" s="205">
        <f t="shared" si="33"/>
        <v>5.784138577632373E-2</v>
      </c>
      <c r="O50" s="204" t="str">
        <f t="shared" si="55"/>
        <v>C</v>
      </c>
      <c r="P50" s="202"/>
    </row>
    <row r="51" spans="1:16" ht="12.75" customHeight="1">
      <c r="A51" s="81" t="str">
        <f t="shared" ref="A51:A56" si="56">CONCATENATE(C51,D51)</f>
        <v/>
      </c>
      <c r="B51" s="134">
        <v>4</v>
      </c>
      <c r="C51" s="195"/>
      <c r="D51" s="195"/>
      <c r="E51" s="196" t="s">
        <v>2276</v>
      </c>
      <c r="F51" s="197"/>
      <c r="G51" s="198"/>
      <c r="H51" s="200"/>
      <c r="I51" s="124"/>
      <c r="J51" s="201">
        <f>SUM(J52:J55)</f>
        <v>39810.199999999997</v>
      </c>
      <c r="K51" s="202"/>
      <c r="L51" s="203"/>
      <c r="M51" s="204"/>
      <c r="N51" s="205"/>
      <c r="O51" s="204"/>
      <c r="P51" s="202"/>
    </row>
    <row r="52" spans="1:16" ht="25.5">
      <c r="A52" s="81" t="str">
        <f t="shared" si="56"/>
        <v>IOPES10246</v>
      </c>
      <c r="B52" s="134" t="s">
        <v>26568</v>
      </c>
      <c r="C52" s="195" t="s">
        <v>29</v>
      </c>
      <c r="D52" s="195">
        <v>10246</v>
      </c>
      <c r="E52" s="196" t="str">
        <f>IFERROR(PROPER(
IF($C52="IOPES",INDEX(CIOPES!$B:$B,MATCH($D52,CIOPES!$A:$A,0)),
IF($C52="SINAPI",INDEX(CSINAPI!$B:$B,MATCH($D52,CSINAPI!$A:$A,0)),
IF($C52="CESAN",INDEX(CCESAN!$B:$B,MATCH($D52,CCESAN!$A:$A,0)),
IF($C52="SCORIO",INDEX(CSCORIO!$B:$B,MATCH($D52,CSCORIO!$A:$A,0)),
IF($C52="MERC",INDEX(MERCADO!$B:$B,MATCH($D52,MERCADO!$A:$A,0)),
IF($C52="COMP",INDEX(COMPOSICAO!$B:$B,MATCH($D52,COMPOSICAO!$A:$A,0)),
""))))))),"*Verificar código*")</f>
        <v>Lixamento De Parede Com Pintura Antiga Pva Para Recebimento De Nova Camada De Tinta</v>
      </c>
      <c r="F52" s="197" t="str">
        <f>IFERROR(LOWER(
IF($C52="IOPES",INDEX(CIOPES!$C:$C,MATCH($D52,CIOPES!$A:$A,0)),
IF($C52="SINAPI",INDEX(CSINAPI!$C:$C,MATCH($D52,CSINAPI!$A:$A,0)),
IF($C52="CESAN",INDEX(CCESAN!$C:$C,MATCH($D52,CCESAN!$A:$A,0)),
IF($C52="SCORIO",INDEX(CSCORIO!$C:$C,MATCH($D52,CSCORIO!$A:$A,0)),
IF($C52="MERC",INDEX(MERCADO!$D:$D,MATCH($D52,MERCADO!$A:$A,0)),
IF($C52="COMP",INDEX(COMPOSICAO!$H:$H,MATCH($D52,COMPOSICAO!$A:$A,0)),
""))))))),"")</f>
        <v>m2</v>
      </c>
      <c r="G52" s="198">
        <f>'MEMÓRIA DE CÁLCULO'!J397</f>
        <v>594.21</v>
      </c>
      <c r="H52" s="200">
        <f>IFERROR(
IF($C52="IOPES",INDEX(CIOPES!$D:$D,MATCH($D52,CIOPES!$A:$A,0)),
IF($C52="SINAPI",INDEX(CSINAPI!$D:$D,MATCH($D52,CSINAPI!$A:$A,0)),
IF($C52="CESAN",INDEX(CCESAN!$D:$D,MATCH($D52,CCESAN!$A:$A,0)),
IF($C52="SCORIO",INDEX(CSCORIO!$D:$D,MATCH($D52,CSCORIO!$A:$A,0)),
IF($C52="MERC",INDEX(MERCADO!$E:$E,MATCH($D52,MERCADO!$A:$A,0)),
IF($C52="COMP",INDEX(COMPOSICAO!$I:$I,MATCH($D52,COMPOSICAO!$A:$A,0)),
0)))))),0)</f>
        <v>2.77</v>
      </c>
      <c r="I52" s="124">
        <f t="shared" ref="I52:I55" si="57">IFERROR(ROUND(H52*(1+$I$2),2),"")</f>
        <v>3.73</v>
      </c>
      <c r="J52" s="201">
        <f t="shared" si="1"/>
        <v>2216.4</v>
      </c>
      <c r="K52" s="202"/>
      <c r="L52" s="203">
        <f>IF((COUNTIF($A$5:$A52,$A52))&gt;1,0,SUMIF(A:A,$A52,G:G))</f>
        <v>594.21</v>
      </c>
      <c r="M52" s="204">
        <f t="shared" ref="M52:M55" si="58">ROUND(L52*I52,2)</f>
        <v>2216.4</v>
      </c>
      <c r="N52" s="205">
        <f>M52/$J$101</f>
        <v>7.952634390873918E-2</v>
      </c>
      <c r="O52" s="204" t="str">
        <f t="shared" ref="O52:O55" si="59">VLOOKUP(M52,$Z$2:$AA$4,2,1)</f>
        <v>B</v>
      </c>
      <c r="P52" s="202"/>
    </row>
    <row r="53" spans="1:16" ht="25.5">
      <c r="A53" s="81" t="str">
        <f t="shared" ref="A53" si="60">CONCATENATE(C53,D53)</f>
        <v>IOPES160707</v>
      </c>
      <c r="B53" s="134" t="s">
        <v>26570</v>
      </c>
      <c r="C53" s="195" t="s">
        <v>29</v>
      </c>
      <c r="D53" s="195">
        <v>160707</v>
      </c>
      <c r="E53" s="196" t="str">
        <f>IFERROR(PROPER(
IF($C53="IOPES",INDEX(CIOPES!$B:$B,MATCH($D53,CIOPES!$A:$A,0)),
IF($C53="SINAPI",INDEX(CSINAPI!$B:$B,MATCH($D53,CSINAPI!$A:$A,0)),
IF($C53="CESAN",INDEX(CCESAN!$B:$B,MATCH($D53,CCESAN!$A:$A,0)),
IF($C53="SCORIO",INDEX(CSCORIO!$B:$B,MATCH($D53,CSCORIO!$A:$A,0)),
IF($C53="MERC",INDEX(MERCADO!$B:$B,MATCH($D53,MERCADO!$A:$A,0)),
IF($C53="COMP",INDEX(COMPOSICAO!$B:$B,MATCH($D53,COMPOSICAO!$A:$A,0)),
""))))))),"*Verificar código*")</f>
        <v>Pintura Com Tinta Látex Pva Suvinil, Coral Ou Metalatex, Inclusive Selador Em Paredes Internas E Forros A Três Demãos</v>
      </c>
      <c r="F53" s="197" t="str">
        <f>IFERROR(LOWER(
IF($C53="IOPES",INDEX(CIOPES!$C:$C,MATCH($D53,CIOPES!$A:$A,0)),
IF($C53="SINAPI",INDEX(CSINAPI!$C:$C,MATCH($D53,CSINAPI!$A:$A,0)),
IF($C53="CESAN",INDEX(CCESAN!$C:$C,MATCH($D53,CCESAN!$A:$A,0)),
IF($C53="SCORIO",INDEX(CSCORIO!$C:$C,MATCH($D53,CSCORIO!$A:$A,0)),
IF($C53="MERC",INDEX(MERCADO!$D:$D,MATCH($D53,MERCADO!$A:$A,0)),
IF($C53="COMP",INDEX(COMPOSICAO!$H:$H,MATCH($D53,COMPOSICAO!$A:$A,0)),
""))))))),"")</f>
        <v>m2</v>
      </c>
      <c r="G53" s="198">
        <f>'MEMÓRIA DE CÁLCULO'!J415</f>
        <v>340.15</v>
      </c>
      <c r="H53" s="200">
        <f>IFERROR(
IF($C53="IOPES",INDEX(CIOPES!$D:$D,MATCH($D53,CIOPES!$A:$A,0)),
IF($C53="SINAPI",INDEX(CSINAPI!$D:$D,MATCH($D53,CSINAPI!$A:$A,0)),
IF($C53="CESAN",INDEX(CCESAN!$D:$D,MATCH($D53,CCESAN!$A:$A,0)),
IF($C53="SCORIO",INDEX(CSCORIO!$D:$D,MATCH($D53,CSCORIO!$A:$A,0)),
IF($C53="MERC",INDEX(MERCADO!$E:$E,MATCH($D53,MERCADO!$A:$A,0)),
IF($C53="COMP",INDEX(COMPOSICAO!$I:$I,MATCH($D53,COMPOSICAO!$A:$A,0)),
0)))))),0)</f>
        <v>19.36</v>
      </c>
      <c r="I53" s="124">
        <f t="shared" ref="I53" si="61">IFERROR(ROUND(H53*(1+$I$2),2),"")</f>
        <v>26.05</v>
      </c>
      <c r="J53" s="201">
        <f t="shared" si="1"/>
        <v>8860.91</v>
      </c>
      <c r="K53" s="202"/>
      <c r="L53" s="203">
        <f>IF((COUNTIF($A$5:$A53,$A53))&gt;1,0,SUMIF(A:A,$A53,G:G))</f>
        <v>565.78</v>
      </c>
      <c r="M53" s="204">
        <f t="shared" ref="M53" si="62">ROUND(L53*I53,2)</f>
        <v>14738.57</v>
      </c>
      <c r="N53" s="205">
        <f>M53/$J$101</f>
        <v>0.5288326053704322</v>
      </c>
      <c r="O53" s="204" t="str">
        <f t="shared" ref="O53" si="63">VLOOKUP(M53,$Z$2:$AA$4,2,1)</f>
        <v>A</v>
      </c>
      <c r="P53" s="202"/>
    </row>
    <row r="54" spans="1:16" ht="25.5">
      <c r="A54" s="81" t="str">
        <f t="shared" si="56"/>
        <v>IOPES160707</v>
      </c>
      <c r="B54" s="134" t="s">
        <v>26586</v>
      </c>
      <c r="C54" s="195" t="s">
        <v>29</v>
      </c>
      <c r="D54" s="195">
        <v>160707</v>
      </c>
      <c r="E54" s="196" t="str">
        <f>IFERROR(PROPER(
IF($C54="IOPES",INDEX(CIOPES!$B:$B,MATCH($D54,CIOPES!$A:$A,0)),
IF($C54="SINAPI",INDEX(CSINAPI!$B:$B,MATCH($D54,CSINAPI!$A:$A,0)),
IF($C54="CESAN",INDEX(CCESAN!$B:$B,MATCH($D54,CCESAN!$A:$A,0)),
IF($C54="SCORIO",INDEX(CSCORIO!$B:$B,MATCH($D54,CSCORIO!$A:$A,0)),
IF($C54="MERC",INDEX(MERCADO!$B:$B,MATCH($D54,MERCADO!$A:$A,0)),
IF($C54="COMP",INDEX(COMPOSICAO!$B:$B,MATCH($D54,COMPOSICAO!$A:$A,0)),
""))))))),"*Verificar código*")</f>
        <v>Pintura Com Tinta Látex Pva Suvinil, Coral Ou Metalatex, Inclusive Selador Em Paredes Internas E Forros A Três Demãos</v>
      </c>
      <c r="F54" s="197" t="str">
        <f>IFERROR(LOWER(
IF($C54="IOPES",INDEX(CIOPES!$C:$C,MATCH($D54,CIOPES!$A:$A,0)),
IF($C54="SINAPI",INDEX(CSINAPI!$C:$C,MATCH($D54,CSINAPI!$A:$A,0)),
IF($C54="CESAN",INDEX(CCESAN!$C:$C,MATCH($D54,CCESAN!$A:$A,0)),
IF($C54="SCORIO",INDEX(CSCORIO!$C:$C,MATCH($D54,CSCORIO!$A:$A,0)),
IF($C54="MERC",INDEX(MERCADO!$D:$D,MATCH($D54,MERCADO!$A:$A,0)),
IF($C54="COMP",INDEX(COMPOSICAO!$H:$H,MATCH($D54,COMPOSICAO!$A:$A,0)),
""))))))),"")</f>
        <v>m2</v>
      </c>
      <c r="G54" s="198">
        <f>'MEMÓRIA DE CÁLCULO'!J436</f>
        <v>225.63</v>
      </c>
      <c r="H54" s="200">
        <f>IFERROR(
IF($C54="IOPES",INDEX(CIOPES!$D:$D,MATCH($D54,CIOPES!$A:$A,0)),
IF($C54="SINAPI",INDEX(CSINAPI!$D:$D,MATCH($D54,CSINAPI!$A:$A,0)),
IF($C54="CESAN",INDEX(CCESAN!$D:$D,MATCH($D54,CCESAN!$A:$A,0)),
IF($C54="SCORIO",INDEX(CSCORIO!$D:$D,MATCH($D54,CSCORIO!$A:$A,0)),
IF($C54="MERC",INDEX(MERCADO!$E:$E,MATCH($D54,MERCADO!$A:$A,0)),
IF($C54="COMP",INDEX(COMPOSICAO!$I:$I,MATCH($D54,COMPOSICAO!$A:$A,0)),
0)))))),0)</f>
        <v>19.36</v>
      </c>
      <c r="I54" s="124">
        <f t="shared" si="57"/>
        <v>26.05</v>
      </c>
      <c r="J54" s="201">
        <f t="shared" si="1"/>
        <v>5877.66</v>
      </c>
      <c r="K54" s="202"/>
      <c r="L54" s="203">
        <f>IF((COUNTIF($A$5:$A54,$A54))&gt;1,0,SUMIF(A:A,$A54,G:G))</f>
        <v>0</v>
      </c>
      <c r="M54" s="204">
        <f t="shared" si="58"/>
        <v>0</v>
      </c>
      <c r="N54" s="205">
        <f>M54/$J$101</f>
        <v>0</v>
      </c>
      <c r="O54" s="204" t="e">
        <f t="shared" si="59"/>
        <v>#N/A</v>
      </c>
      <c r="P54" s="202"/>
    </row>
    <row r="55" spans="1:16" ht="25.5">
      <c r="A55" s="81" t="str">
        <f t="shared" si="56"/>
        <v>IOPES160708</v>
      </c>
      <c r="B55" s="134" t="s">
        <v>26588</v>
      </c>
      <c r="C55" s="195" t="s">
        <v>29</v>
      </c>
      <c r="D55" s="195">
        <v>160708</v>
      </c>
      <c r="E55" s="196" t="str">
        <f>IFERROR(PROPER(
IF($C55="IOPES",INDEX(CIOPES!$B:$B,MATCH($D55,CIOPES!$A:$A,0)),
IF($C55="SINAPI",INDEX(CSINAPI!$B:$B,MATCH($D55,CSINAPI!$A:$A,0)),
IF($C55="CESAN",INDEX(CCESAN!$B:$B,MATCH($D55,CCESAN!$A:$A,0)),
IF($C55="SCORIO",INDEX(CSCORIO!$B:$B,MATCH($D55,CSCORIO!$A:$A,0)),
IF($C55="MERC",INDEX(MERCADO!$B:$B,MATCH($D55,MERCADO!$A:$A,0)),
IF($C55="COMP",INDEX(COMPOSICAO!$B:$B,MATCH($D55,COMPOSICAO!$A:$A,0)),
""))))))),"*Verificar código*")</f>
        <v>Pintura Com Tinta Acrílica Suvinil, Coral Ou Metalatex, Inclusive Selador Acrílico, Em Paredes Externas A Três Demãos</v>
      </c>
      <c r="F55" s="197" t="str">
        <f>IFERROR(LOWER(
IF($C55="IOPES",INDEX(CIOPES!$C:$C,MATCH($D55,CIOPES!$A:$A,0)),
IF($C55="SINAPI",INDEX(CSINAPI!$C:$C,MATCH($D55,CSINAPI!$A:$A,0)),
IF($C55="CESAN",INDEX(CCESAN!$C:$C,MATCH($D55,CCESAN!$A:$A,0)),
IF($C55="SCORIO",INDEX(CSCORIO!$C:$C,MATCH($D55,CSCORIO!$A:$A,0)),
IF($C55="MERC",INDEX(MERCADO!$D:$D,MATCH($D55,MERCADO!$A:$A,0)),
IF($C55="COMP",INDEX(COMPOSICAO!$H:$H,MATCH($D55,COMPOSICAO!$A:$A,0)),
""))))))),"")</f>
        <v>m2</v>
      </c>
      <c r="G55" s="198">
        <f>'MEMÓRIA DE CÁLCULO'!J456</f>
        <v>868.03000000000009</v>
      </c>
      <c r="H55" s="200">
        <f>IFERROR(
IF($C55="IOPES",INDEX(CIOPES!$D:$D,MATCH($D55,CIOPES!$A:$A,0)),
IF($C55="SINAPI",INDEX(CSINAPI!$D:$D,MATCH($D55,CSINAPI!$A:$A,0)),
IF($C55="CESAN",INDEX(CCESAN!$D:$D,MATCH($D55,CCESAN!$A:$A,0)),
IF($C55="SCORIO",INDEX(CSCORIO!$D:$D,MATCH($D55,CSCORIO!$A:$A,0)),
IF($C55="MERC",INDEX(MERCADO!$E:$E,MATCH($D55,MERCADO!$A:$A,0)),
IF($C55="COMP",INDEX(COMPOSICAO!$I:$I,MATCH($D55,COMPOSICAO!$A:$A,0)),
0)))))),0)</f>
        <v>19.57</v>
      </c>
      <c r="I55" s="124">
        <f t="shared" si="57"/>
        <v>26.33</v>
      </c>
      <c r="J55" s="201">
        <f t="shared" si="1"/>
        <v>22855.23</v>
      </c>
      <c r="K55" s="202"/>
      <c r="L55" s="203">
        <f>IF((COUNTIF($A$5:$A55,$A55))&gt;1,0,SUMIF(A:A,$A55,G:G))</f>
        <v>868.03000000000009</v>
      </c>
      <c r="M55" s="204">
        <f t="shared" si="58"/>
        <v>22855.23</v>
      </c>
      <c r="N55" s="205">
        <f>M55/$J$101</f>
        <v>0.8200653677555193</v>
      </c>
      <c r="O55" s="204" t="str">
        <f t="shared" si="59"/>
        <v>A</v>
      </c>
      <c r="P55" s="202"/>
    </row>
    <row r="56" spans="1:16" ht="12.75" customHeight="1">
      <c r="A56" s="81" t="str">
        <f t="shared" si="56"/>
        <v/>
      </c>
      <c r="B56" s="134">
        <v>5</v>
      </c>
      <c r="C56" s="195"/>
      <c r="D56" s="195"/>
      <c r="E56" s="196" t="s">
        <v>26601</v>
      </c>
      <c r="F56" s="197"/>
      <c r="G56" s="198"/>
      <c r="H56" s="200"/>
      <c r="I56" s="124"/>
      <c r="J56" s="201">
        <f>SUM(J57:J65)</f>
        <v>78209.77</v>
      </c>
      <c r="K56" s="202"/>
      <c r="L56" s="203"/>
      <c r="M56" s="204"/>
      <c r="N56" s="205"/>
      <c r="O56" s="204"/>
      <c r="P56" s="202"/>
    </row>
    <row r="57" spans="1:16" ht="43.5" customHeight="1">
      <c r="B57" s="134" t="s">
        <v>26587</v>
      </c>
      <c r="C57" s="195" t="s">
        <v>1064</v>
      </c>
      <c r="D57" s="195">
        <v>4</v>
      </c>
      <c r="E57" s="196" t="str">
        <f>IFERROR(PROPER(
IF($C57="IOPES",INDEX(CIOPES!$B:$B,MATCH($D57,CIOPES!$A:$A,0)),
IF($C57="SINAPI",INDEX(CSINAPI!$B:$B,MATCH($D57,CSINAPI!$A:$A,0)),
IF($C57="CESAN",INDEX(CCESAN!$B:$B,MATCH($D57,CCESAN!$A:$A,0)),
IF($C57="SCORIO",INDEX(CSCORIO!$B:$B,MATCH($D57,CSCORIO!$A:$A,0)),
IF($C57="MERC",INDEX(MERCADO!$B:$B,MATCH($D57,MERCADO!$A:$A,0)),
IF($C57="COMP",INDEX(COMPOSICAO!$B:$B,MATCH($D57,COMPOSICAO!$A:$A,0)),
""))))))),"*Verificar código*")</f>
        <v>Instalação De Tela Fio 12, Malha De 1" Em Portões Existentes.</v>
      </c>
      <c r="F57" s="197" t="str">
        <f>IFERROR(LOWER(
IF($C57="IOPES",INDEX(CIOPES!$C:$C,MATCH($D57,CIOPES!$A:$A,0)),
IF($C57="SINAPI",INDEX(CSINAPI!$C:$C,MATCH($D57,CSINAPI!$A:$A,0)),
IF($C57="CESAN",INDEX(CCESAN!$C:$C,MATCH($D57,CCESAN!$A:$A,0)),
IF($C57="SCORIO",INDEX(CSCORIO!$C:$C,MATCH($D57,CSCORIO!$A:$A,0)),
IF($C57="MERC",INDEX(MERCADO!$D:$D,MATCH($D57,MERCADO!$A:$A,0)),
IF($C57="COMP",INDEX(COMPOSICAO!$H:$H,MATCH($D57,COMPOSICAO!$A:$A,0)),
""))))))),"")</f>
        <v>m²</v>
      </c>
      <c r="G57" s="198">
        <f>'MEMÓRIA DE CÁLCULO'!J465</f>
        <v>77.727499999999992</v>
      </c>
      <c r="H57" s="200">
        <f>IFERROR(
IF($C57="IOPES",INDEX(CIOPES!$D:$D,MATCH($D57,CIOPES!$A:$A,0)),
IF($C57="SINAPI",INDEX(CSINAPI!$D:$D,MATCH($D57,CSINAPI!$A:$A,0)),
IF($C57="CESAN",INDEX(CCESAN!$D:$D,MATCH($D57,CCESAN!$A:$A,0)),
IF($C57="SCORIO",INDEX(CSCORIO!$D:$D,MATCH($D57,CSCORIO!$A:$A,0)),
IF($C57="MERC",INDEX(MERCADO!$E:$E,MATCH($D57,MERCADO!$A:$A,0)),
IF($C57="COMP",INDEX(COMPOSICAO!$I:$I,MATCH($D57,COMPOSICAO!$A:$A,0)),
0)))))),0)</f>
        <v>96.14</v>
      </c>
      <c r="I57" s="124">
        <f t="shared" ref="I57:I63" si="64">IFERROR(ROUND(H57*(1+$I$2),2),"")</f>
        <v>129.34</v>
      </c>
      <c r="J57" s="201">
        <f t="shared" si="1"/>
        <v>10053.27</v>
      </c>
      <c r="K57" s="202"/>
      <c r="L57" s="203">
        <f t="shared" ref="L57:L63" si="65">G57</f>
        <v>77.727499999999992</v>
      </c>
      <c r="M57" s="204">
        <f t="shared" ref="M57:M63" si="66">ROUND(L57*I57,2)</f>
        <v>10053.27</v>
      </c>
      <c r="N57" s="205">
        <f t="shared" ref="N57:N65" si="67">M57/$J$101</f>
        <v>0.3607199997416578</v>
      </c>
      <c r="O57" s="204" t="str">
        <f t="shared" ref="O57:O63" si="68">VLOOKUP(M57,$Z$2:$AA$4,2,1)</f>
        <v>A</v>
      </c>
      <c r="P57" s="202"/>
    </row>
    <row r="58" spans="1:16" ht="25.5">
      <c r="B58" s="134" t="s">
        <v>27048</v>
      </c>
      <c r="C58" s="195" t="s">
        <v>29</v>
      </c>
      <c r="D58" s="195">
        <v>120227</v>
      </c>
      <c r="E58" s="196" t="str">
        <f>IFERROR(PROPER(
IF($C58="IOPES",INDEX(CIOPES!$B:$B,MATCH($D58,CIOPES!$A:$A,0)),
IF($C58="SINAPI",INDEX(CSINAPI!$B:$B,MATCH($D58,CSINAPI!$A:$A,0)),
IF($C58="CESAN",INDEX(CCESAN!$B:$B,MATCH($D58,CCESAN!$A:$A,0)),
IF($C58="SCORIO",INDEX(CSCORIO!$B:$B,MATCH($D58,CSCORIO!$A:$A,0)),
IF($C58="MERC",INDEX(MERCADO!$B:$B,MATCH($D58,MERCADO!$A:$A,0)),
IF($C58="COMP",INDEX(COMPOSICAO!$B:$B,MATCH($D58,COMPOSICAO!$A:$A,0)),
""))))))),"*Verificar código*")</f>
        <v>Roda Parede Em Granito Cinza Andorinha 7X2Cm, Com Acabamento Abaulado Nos Dois Lados</v>
      </c>
      <c r="F58" s="197" t="str">
        <f>IFERROR(LOWER(
IF($C58="IOPES",INDEX(CIOPES!$C:$C,MATCH($D58,CIOPES!$A:$A,0)),
IF($C58="SINAPI",INDEX(CSINAPI!$C:$C,MATCH($D58,CSINAPI!$A:$A,0)),
IF($C58="CESAN",INDEX(CCESAN!$C:$C,MATCH($D58,CCESAN!$A:$A,0)),
IF($C58="SCORIO",INDEX(CSCORIO!$C:$C,MATCH($D58,CSCORIO!$A:$A,0)),
IF($C58="MERC",INDEX(MERCADO!$D:$D,MATCH($D58,MERCADO!$A:$A,0)),
IF($C58="COMP",INDEX(COMPOSICAO!$H:$H,MATCH($D58,COMPOSICAO!$A:$A,0)),
""))))))),"")</f>
        <v>m</v>
      </c>
      <c r="G58" s="198">
        <f>'MEMÓRIA DE CÁLCULO'!J476</f>
        <v>178.61</v>
      </c>
      <c r="H58" s="200">
        <f>IFERROR(
IF($C58="IOPES",INDEX(CIOPES!$D:$D,MATCH($D58,CIOPES!$A:$A,0)),
IF($C58="SINAPI",INDEX(CSINAPI!$D:$D,MATCH($D58,CSINAPI!$A:$A,0)),
IF($C58="CESAN",INDEX(CCESAN!$D:$D,MATCH($D58,CCESAN!$A:$A,0)),
IF($C58="SCORIO",INDEX(CSCORIO!$D:$D,MATCH($D58,CSCORIO!$A:$A,0)),
IF($C58="MERC",INDEX(MERCADO!$E:$E,MATCH($D58,MERCADO!$A:$A,0)),
IF($C58="COMP",INDEX(COMPOSICAO!$I:$I,MATCH($D58,COMPOSICAO!$A:$A,0)),
0)))))),0)</f>
        <v>35.020000000000003</v>
      </c>
      <c r="I58" s="124">
        <f t="shared" si="64"/>
        <v>47.11</v>
      </c>
      <c r="J58" s="201">
        <f t="shared" si="1"/>
        <v>8414.32</v>
      </c>
      <c r="K58" s="202"/>
      <c r="L58" s="203">
        <f t="shared" si="65"/>
        <v>178.61</v>
      </c>
      <c r="M58" s="204">
        <f t="shared" si="66"/>
        <v>8414.32</v>
      </c>
      <c r="N58" s="205">
        <f t="shared" si="67"/>
        <v>0.30191305995225692</v>
      </c>
      <c r="O58" s="204" t="str">
        <f t="shared" si="68"/>
        <v>A</v>
      </c>
      <c r="P58" s="202"/>
    </row>
    <row r="59" spans="1:16" ht="51">
      <c r="B59" s="348" t="s">
        <v>26589</v>
      </c>
      <c r="C59" s="349" t="s">
        <v>29</v>
      </c>
      <c r="D59" s="349">
        <v>50605</v>
      </c>
      <c r="E59" s="196" t="str">
        <f>IFERROR(PROPER(
IF($C59="IOPES",INDEX(CIOPES!$B:$B,MATCH($D59,CIOPES!$A:$A,0)),
IF($C59="SINAPI",INDEX(CSINAPI!$B:$B,MATCH($D59,CSINAPI!$A:$A,0)),
IF($C59="CESAN",INDEX(CCESAN!$B:$B,MATCH($D59,CCESAN!$A:$A,0)),
IF($C59="SCORIO",INDEX(CSCORIO!$B:$B,MATCH($D59,CSCORIO!$A:$A,0)),
IF($C59="MERC",INDEX(MERCADO!$B:$B,MATCH($D59,MERCADO!$A:$A,0)),
IF($C59="COMP",INDEX(COMPOSICAO!$B:$B,MATCH($D59,COMPOSICAO!$A:$A,0)),
""))))))),"*Verificar código*")</f>
        <v>Alvenaria De Blocos Cerâmicos 10 Furos 10X20X20Cm, Assentados C/Argamassa De Cimento, Cal Hidratada Ch1 E Areia Traço 1:0,5:8, Juntas 12Mm E Esp. Das Paredes S/Revestimento, 10Cm (Bloco Comprado Na Praça De Vitória, Posto Obra)</v>
      </c>
      <c r="F59" s="196" t="str">
        <f>IFERROR(LOWER(
IF($C59="IOPES",INDEX(CIOPES!$C:$C,MATCH($D59,CIOPES!$A:$A,0)),
IF($C59="SINAPI",INDEX(CSINAPI!$C:$C,MATCH($D59,CSINAPI!$A:$A,0)),
IF($C59="CESAN",INDEX(CCESAN!$C:$C,MATCH($D59,CCESAN!$A:$A,0)),
IF($C59="SCORIO",INDEX(CSCORIO!$C:$C,MATCH($D59,CSCORIO!$A:$A,0)),
IF($C59="MERC",INDEX(MERCADO!$D:$D,MATCH($D59,MERCADO!$A:$A,0)),
IF($C59="COMP",INDEX(COMPOSICAO!$H:$H,MATCH($D59,COMPOSICAO!$A:$A,0)),
""))))))),"")</f>
        <v>m2</v>
      </c>
      <c r="G59" s="350">
        <f>'MEMÓRIA DE CÁLCULO'!J490</f>
        <v>287.16000000000003</v>
      </c>
      <c r="H59" s="351">
        <f>IFERROR(
IF($C59="IOPES",INDEX(CIOPES!$D:$D,MATCH($D59,CIOPES!$A:$A,0)),
IF($C59="SINAPI",INDEX(CSINAPI!$D:$D,MATCH($D59,CSINAPI!$A:$A,0)),
IF($C59="CESAN",INDEX(CCESAN!$D:$D,MATCH($D59,CCESAN!$A:$A,0)),
IF($C59="SCORIO",INDEX(CSCORIO!$D:$D,MATCH($D59,CSCORIO!$A:$A,0)),
IF($C59="MERC",INDEX(MERCADO!$E:$E,MATCH($D59,MERCADO!$A:$A,0)),
IF($C59="COMP",INDEX(COMPOSICAO!$I:$I,MATCH($D59,COMPOSICAO!$A:$A,0)),
0)))))),0)</f>
        <v>60.19</v>
      </c>
      <c r="I59" s="351">
        <f t="shared" si="64"/>
        <v>80.97</v>
      </c>
      <c r="J59" s="351">
        <f t="shared" si="1"/>
        <v>23251.35</v>
      </c>
      <c r="K59" s="202"/>
      <c r="L59" s="203">
        <f t="shared" si="65"/>
        <v>287.16000000000003</v>
      </c>
      <c r="M59" s="204">
        <f t="shared" si="66"/>
        <v>23251.35</v>
      </c>
      <c r="N59" s="205">
        <f t="shared" si="67"/>
        <v>0.83427849505615537</v>
      </c>
      <c r="O59" s="204" t="str">
        <f t="shared" si="68"/>
        <v>A</v>
      </c>
      <c r="P59" s="202"/>
    </row>
    <row r="60" spans="1:16" ht="25.5">
      <c r="B60" s="134" t="s">
        <v>26590</v>
      </c>
      <c r="C60" s="195" t="s">
        <v>29</v>
      </c>
      <c r="D60" s="195">
        <v>120101</v>
      </c>
      <c r="E60" s="196" t="str">
        <f>IFERROR(PROPER(
IF($C60="IOPES",INDEX(CIOPES!$B:$B,MATCH($D60,CIOPES!$A:$A,0)),
IF($C60="SINAPI",INDEX(CSINAPI!$B:$B,MATCH($D60,CSINAPI!$A:$A,0)),
IF($C60="CESAN",INDEX(CCESAN!$B:$B,MATCH($D60,CCESAN!$A:$A,0)),
IF($C60="SCORIO",INDEX(CSCORIO!$B:$B,MATCH($D60,CSCORIO!$A:$A,0)),
IF($C60="MERC",INDEX(MERCADO!$B:$B,MATCH($D60,MERCADO!$A:$A,0)),
IF($C60="COMP",INDEX(COMPOSICAO!$B:$B,MATCH($D60,COMPOSICAO!$A:$A,0)),
""))))))),"*Verificar código*")</f>
        <v>Chapisco De Argamassa De Cimento E Areia Média Ou Grossa Lavada, No Traço 1:3, Espessura 5 Mm</v>
      </c>
      <c r="F60" s="197" t="str">
        <f>IFERROR(LOWER(
IF($C60="IOPES",INDEX(CIOPES!$C:$C,MATCH($D60,CIOPES!$A:$A,0)),
IF($C60="SINAPI",INDEX(CSINAPI!$C:$C,MATCH($D60,CSINAPI!$A:$A,0)),
IF($C60="CESAN",INDEX(CCESAN!$C:$C,MATCH($D60,CCESAN!$A:$A,0)),
IF($C60="SCORIO",INDEX(CSCORIO!$C:$C,MATCH($D60,CSCORIO!$A:$A,0)),
IF($C60="MERC",INDEX(MERCADO!$D:$D,MATCH($D60,MERCADO!$A:$A,0)),
IF($C60="COMP",INDEX(COMPOSICAO!$H:$H,MATCH($D60,COMPOSICAO!$A:$A,0)),
""))))))),"")</f>
        <v>m2</v>
      </c>
      <c r="G60" s="198">
        <f>'MEMÓRIA DE CÁLCULO'!J508</f>
        <v>820.14</v>
      </c>
      <c r="H60" s="200">
        <f>IFERROR(
IF($C60="IOPES",INDEX(CIOPES!$D:$D,MATCH($D60,CIOPES!$A:$A,0)),
IF($C60="SINAPI",INDEX(CSINAPI!$D:$D,MATCH($D60,CSINAPI!$A:$A,0)),
IF($C60="CESAN",INDEX(CCESAN!$D:$D,MATCH($D60,CCESAN!$A:$A,0)),
IF($C60="SCORIO",INDEX(CSCORIO!$D:$D,MATCH($D60,CSCORIO!$A:$A,0)),
IF($C60="MERC",INDEX(MERCADO!$E:$E,MATCH($D60,MERCADO!$A:$A,0)),
IF($C60="COMP",INDEX(COMPOSICAO!$I:$I,MATCH($D60,COMPOSICAO!$A:$A,0)),
0)))))),0)</f>
        <v>5.3</v>
      </c>
      <c r="I60" s="124">
        <f t="shared" si="64"/>
        <v>7.13</v>
      </c>
      <c r="J60" s="201">
        <f t="shared" si="1"/>
        <v>5847.6</v>
      </c>
      <c r="K60" s="202"/>
      <c r="L60" s="203">
        <f t="shared" si="65"/>
        <v>820.14</v>
      </c>
      <c r="M60" s="204">
        <f t="shared" si="66"/>
        <v>5847.6</v>
      </c>
      <c r="N60" s="205">
        <f t="shared" si="67"/>
        <v>0.20981693225083164</v>
      </c>
      <c r="O60" s="204" t="str">
        <f t="shared" si="68"/>
        <v>B</v>
      </c>
      <c r="P60" s="202"/>
    </row>
    <row r="61" spans="1:16" ht="25.5">
      <c r="B61" s="134" t="s">
        <v>26591</v>
      </c>
      <c r="C61" s="195" t="s">
        <v>29</v>
      </c>
      <c r="D61" s="195">
        <v>120302</v>
      </c>
      <c r="E61" s="196" t="str">
        <f>IFERROR(PROPER(
IF($C61="IOPES",INDEX(CIOPES!$B:$B,MATCH($D61,CIOPES!$A:$A,0)),
IF($C61="SINAPI",INDEX(CSINAPI!$B:$B,MATCH($D61,CSINAPI!$A:$A,0)),
IF($C61="CESAN",INDEX(CCESAN!$B:$B,MATCH($D61,CCESAN!$A:$A,0)),
IF($C61="SCORIO",INDEX(CSCORIO!$B:$B,MATCH($D61,CSCORIO!$A:$A,0)),
IF($C61="MERC",INDEX(MERCADO!$B:$B,MATCH($D61,MERCADO!$A:$A,0)),
IF($C61="COMP",INDEX(COMPOSICAO!$B:$B,MATCH($D61,COMPOSICAO!$A:$A,0)),
""))))))),"*Verificar código*")</f>
        <v>Reboco De Argamassa De Cimento, Cal Hidratada Ch1 E Areia Média Ou Grossa Lavada No Traço 1:0.5:6, Espessura 5Mm</v>
      </c>
      <c r="F61" s="197" t="str">
        <f>IFERROR(LOWER(
IF($C61="IOPES",INDEX(CIOPES!$C:$C,MATCH($D61,CIOPES!$A:$A,0)),
IF($C61="SINAPI",INDEX(CSINAPI!$C:$C,MATCH($D61,CSINAPI!$A:$A,0)),
IF($C61="CESAN",INDEX(CCESAN!$C:$C,MATCH($D61,CCESAN!$A:$A,0)),
IF($C61="SCORIO",INDEX(CSCORIO!$C:$C,MATCH($D61,CSCORIO!$A:$A,0)),
IF($C61="MERC",INDEX(MERCADO!$D:$D,MATCH($D61,MERCADO!$A:$A,0)),
IF($C61="COMP",INDEX(COMPOSICAO!$H:$H,MATCH($D61,COMPOSICAO!$A:$A,0)),
""))))))),"")</f>
        <v>m2</v>
      </c>
      <c r="G61" s="198">
        <f>'MEMÓRIA DE CÁLCULO'!J537</f>
        <v>810.99</v>
      </c>
      <c r="H61" s="200">
        <f>IFERROR(
IF($C61="IOPES",INDEX(CIOPES!$D:$D,MATCH($D61,CIOPES!$A:$A,0)),
IF($C61="SINAPI",INDEX(CSINAPI!$D:$D,MATCH($D61,CSINAPI!$A:$A,0)),
IF($C61="CESAN",INDEX(CCESAN!$D:$D,MATCH($D61,CCESAN!$A:$A,0)),
IF($C61="SCORIO",INDEX(CSCORIO!$D:$D,MATCH($D61,CSCORIO!$A:$A,0)),
IF($C61="MERC",INDEX(MERCADO!$E:$E,MATCH($D61,MERCADO!$A:$A,0)),
IF($C61="COMP",INDEX(COMPOSICAO!$I:$I,MATCH($D61,COMPOSICAO!$A:$A,0)),
0)))))),0)</f>
        <v>18.36</v>
      </c>
      <c r="I61" s="124">
        <f t="shared" si="64"/>
        <v>24.7</v>
      </c>
      <c r="J61" s="201">
        <f t="shared" si="1"/>
        <v>20031.45</v>
      </c>
      <c r="K61" s="202"/>
      <c r="L61" s="203">
        <f t="shared" si="65"/>
        <v>810.99</v>
      </c>
      <c r="M61" s="204">
        <f t="shared" si="66"/>
        <v>20031.45</v>
      </c>
      <c r="N61" s="205">
        <f t="shared" si="67"/>
        <v>0.71874570550925532</v>
      </c>
      <c r="O61" s="204" t="str">
        <f t="shared" si="68"/>
        <v>A</v>
      </c>
      <c r="P61" s="202"/>
    </row>
    <row r="62" spans="1:16" ht="25.5">
      <c r="B62" s="134" t="s">
        <v>26592</v>
      </c>
      <c r="C62" s="195" t="s">
        <v>29</v>
      </c>
      <c r="D62" s="195">
        <v>190101</v>
      </c>
      <c r="E62" s="196" t="str">
        <f>IFERROR(PROPER(
IF($C62="IOPES",INDEX(CIOPES!$B:$B,MATCH($D62,CIOPES!$A:$A,0)),
IF($C62="SINAPI",INDEX(CSINAPI!$B:$B,MATCH($D62,CSINAPI!$A:$A,0)),
IF($C62="CESAN",INDEX(CCESAN!$B:$B,MATCH($D62,CCESAN!$A:$A,0)),
IF($C62="SCORIO",INDEX(CSCORIO!$B:$B,MATCH($D62,CSCORIO!$A:$A,0)),
IF($C62="MERC",INDEX(MERCADO!$B:$B,MATCH($D62,MERCADO!$A:$A,0)),
IF($C62="COMP",INDEX(COMPOSICAO!$B:$B,MATCH($D62,COMPOSICAO!$A:$A,0)),
""))))))),"*Verificar código*")</f>
        <v>Emassamento De Paredes E Forros, Com Duas Demãos De Massa À Base De Pva, Marcas De Referência Suvinil, Coral Ou Metalatex</v>
      </c>
      <c r="F62" s="197" t="str">
        <f>IFERROR(LOWER(
IF($C62="IOPES",INDEX(CIOPES!$C:$C,MATCH($D62,CIOPES!$A:$A,0)),
IF($C62="SINAPI",INDEX(CSINAPI!$C:$C,MATCH($D62,CSINAPI!$A:$A,0)),
IF($C62="CESAN",INDEX(CCESAN!$C:$C,MATCH($D62,CCESAN!$A:$A,0)),
IF($C62="SCORIO",INDEX(CSCORIO!$C:$C,MATCH($D62,CSCORIO!$A:$A,0)),
IF($C62="MERC",INDEX(MERCADO!$D:$D,MATCH($D62,MERCADO!$A:$A,0)),
IF($C62="COMP",INDEX(COMPOSICAO!$H:$H,MATCH($D62,COMPOSICAO!$A:$A,0)),
""))))))),"")</f>
        <v>m2</v>
      </c>
      <c r="G62" s="198">
        <f>'MEMÓRIA DE CÁLCULO'!J566</f>
        <v>310.64</v>
      </c>
      <c r="H62" s="200">
        <f>IFERROR(
IF($C62="IOPES",INDEX(CIOPES!$D:$D,MATCH($D62,CIOPES!$A:$A,0)),
IF($C62="SINAPI",INDEX(CSINAPI!$D:$D,MATCH($D62,CSINAPI!$A:$A,0)),
IF($C62="CESAN",INDEX(CCESAN!$D:$D,MATCH($D62,CCESAN!$A:$A,0)),
IF($C62="SCORIO",INDEX(CSCORIO!$D:$D,MATCH($D62,CSCORIO!$A:$A,0)),
IF($C62="MERC",INDEX(MERCADO!$E:$E,MATCH($D62,MERCADO!$A:$A,0)),
IF($C62="COMP",INDEX(COMPOSICAO!$I:$I,MATCH($D62,COMPOSICAO!$A:$A,0)),
0)))))),0)</f>
        <v>10.61</v>
      </c>
      <c r="I62" s="124">
        <f t="shared" si="64"/>
        <v>14.27</v>
      </c>
      <c r="J62" s="201">
        <f t="shared" si="1"/>
        <v>4432.83</v>
      </c>
      <c r="K62" s="202"/>
      <c r="L62" s="203">
        <f t="shared" si="65"/>
        <v>310.64</v>
      </c>
      <c r="M62" s="204">
        <f t="shared" si="66"/>
        <v>4432.83</v>
      </c>
      <c r="N62" s="205">
        <f t="shared" si="67"/>
        <v>0.15905376424335693</v>
      </c>
      <c r="O62" s="204" t="str">
        <f t="shared" si="68"/>
        <v>B</v>
      </c>
      <c r="P62" s="202"/>
    </row>
    <row r="63" spans="1:16" ht="12.75">
      <c r="B63" s="134" t="s">
        <v>26603</v>
      </c>
      <c r="C63" s="195" t="s">
        <v>29</v>
      </c>
      <c r="D63" s="195">
        <v>10208</v>
      </c>
      <c r="E63" s="196" t="str">
        <f>IFERROR(PROPER(
IF($C63="IOPES",INDEX(CIOPES!$B:$B,MATCH($D63,CIOPES!$A:$A,0)),
IF($C63="SINAPI",INDEX(CSINAPI!$B:$B,MATCH($D63,CSINAPI!$A:$A,0)),
IF($C63="CESAN",INDEX(CCESAN!$B:$B,MATCH($D63,CCESAN!$A:$A,0)),
IF($C63="SCORIO",INDEX(CSCORIO!$B:$B,MATCH($D63,CSCORIO!$A:$A,0)),
IF($C63="MERC",INDEX(MERCADO!$B:$B,MATCH($D63,MERCADO!$A:$A,0)),
IF($C63="COMP",INDEX(COMPOSICAO!$B:$B,MATCH($D63,COMPOSICAO!$A:$A,0)),
""))))))),"*Verificar código*")</f>
        <v>Retirada De Revestimento Antigo Em Reboco</v>
      </c>
      <c r="F63" s="197" t="str">
        <f>IFERROR(LOWER(
IF($C63="IOPES",INDEX(CIOPES!$C:$C,MATCH($D63,CIOPES!$A:$A,0)),
IF($C63="SINAPI",INDEX(CSINAPI!$C:$C,MATCH($D63,CSINAPI!$A:$A,0)),
IF($C63="CESAN",INDEX(CCESAN!$C:$C,MATCH($D63,CCESAN!$A:$A,0)),
IF($C63="SCORIO",INDEX(CSCORIO!$C:$C,MATCH($D63,CSCORIO!$A:$A,0)),
IF($C63="MERC",INDEX(MERCADO!$D:$D,MATCH($D63,MERCADO!$A:$A,0)),
IF($C63="COMP",INDEX(COMPOSICAO!$H:$H,MATCH($D63,COMPOSICAO!$A:$A,0)),
""))))))),"")</f>
        <v>m2</v>
      </c>
      <c r="G63" s="198">
        <f>'MEMÓRIA DE CÁLCULO'!J587</f>
        <v>422.13</v>
      </c>
      <c r="H63" s="200">
        <f>IFERROR(
IF($C63="IOPES",INDEX(CIOPES!$D:$D,MATCH($D63,CIOPES!$A:$A,0)),
IF($C63="SINAPI",INDEX(CSINAPI!$D:$D,MATCH($D63,CSINAPI!$A:$A,0)),
IF($C63="CESAN",INDEX(CCESAN!$D:$D,MATCH($D63,CCESAN!$A:$A,0)),
IF($C63="SCORIO",INDEX(CSCORIO!$D:$D,MATCH($D63,CSCORIO!$A:$A,0)),
IF($C63="MERC",INDEX(MERCADO!$E:$E,MATCH($D63,MERCADO!$A:$A,0)),
IF($C63="COMP",INDEX(COMPOSICAO!$I:$I,MATCH($D63,COMPOSICAO!$A:$A,0)),
0)))))),0)</f>
        <v>7.45</v>
      </c>
      <c r="I63" s="124">
        <f t="shared" si="64"/>
        <v>10.02</v>
      </c>
      <c r="J63" s="201">
        <f t="shared" si="1"/>
        <v>4229.74</v>
      </c>
      <c r="K63" s="202"/>
      <c r="L63" s="203">
        <f t="shared" si="65"/>
        <v>422.13</v>
      </c>
      <c r="M63" s="204">
        <f t="shared" si="66"/>
        <v>4229.74</v>
      </c>
      <c r="N63" s="205">
        <f t="shared" si="67"/>
        <v>0.15176671985406537</v>
      </c>
      <c r="O63" s="204" t="str">
        <f t="shared" si="68"/>
        <v>B</v>
      </c>
      <c r="P63" s="202"/>
    </row>
    <row r="64" spans="1:16" ht="38.25">
      <c r="B64" s="134" t="s">
        <v>26604</v>
      </c>
      <c r="C64" s="195" t="s">
        <v>1064</v>
      </c>
      <c r="D64" s="195">
        <v>3</v>
      </c>
      <c r="E64" s="196" t="str">
        <f>IFERROR(PROPER(
IF($C64="IOPES",INDEX(CIOPES!$B:$B,MATCH($D64,CIOPES!$A:$A,0)),
IF($C64="SINAPI",INDEX(CSINAPI!$B:$B,MATCH($D64,CSINAPI!$A:$A,0)),
IF($C64="CESAN",INDEX(CCESAN!$B:$B,MATCH($D64,CCESAN!$A:$A,0)),
IF($C64="SCORIO",INDEX(CSCORIO!$B:$B,MATCH($D64,CSCORIO!$A:$A,0)),
IF($C64="MERC",INDEX(MERCADO!$B:$B,MATCH($D64,MERCADO!$A:$A,0)),
IF($C64="COMP",INDEX(COMPOSICAO!$B:$B,MATCH($D64,COMPOSICAO!$A:$A,0)),
""))))))),"*Verificar código*")</f>
        <v>Revestimento Cerâmico Para Paredes Internas Com Placas Tipo Esmaltada Extra De Dimensões 32X57 Cm Aplicadas Em Ambientes De Área Maior Que 5 M² A Meia Altura Das Paredes. Af_06/2014</v>
      </c>
      <c r="F64" s="197" t="str">
        <f>IFERROR(LOWER(
IF($C64="IOPES",INDEX(CIOPES!$C:$C,MATCH($D64,CIOPES!$A:$A,0)),
IF($C64="SINAPI",INDEX(CSINAPI!$C:$C,MATCH($D64,CSINAPI!$A:$A,0)),
IF($C64="CESAN",INDEX(CCESAN!$C:$C,MATCH($D64,CCESAN!$A:$A,0)),
IF($C64="SCORIO",INDEX(CSCORIO!$C:$C,MATCH($D64,CSCORIO!$A:$A,0)),
IF($C64="MERC",INDEX(MERCADO!$D:$D,MATCH($D64,MERCADO!$A:$A,0)),
IF($C64="COMP",INDEX(COMPOSICAO!$H:$H,MATCH($D64,COMPOSICAO!$A:$A,0)),
""))))))),"")</f>
        <v>m²</v>
      </c>
      <c r="G64" s="198">
        <f>'MEMÓRIA DE CÁLCULO'!J601</f>
        <v>2.39</v>
      </c>
      <c r="H64" s="200">
        <f>IFERROR(
IF($C64="IOPES",INDEX(CIOPES!$D:$D,MATCH($D64,CIOPES!$A:$A,0)),
IF($C64="SINAPI",INDEX(CSINAPI!$D:$D,MATCH($D64,CSINAPI!$A:$A,0)),
IF($C64="CESAN",INDEX(CCESAN!$D:$D,MATCH($D64,CCESAN!$A:$A,0)),
IF($C64="SCORIO",INDEX(CSCORIO!$D:$D,MATCH($D64,CSCORIO!$A:$A,0)),
IF($C64="MERC",INDEX(MERCADO!$E:$E,MATCH($D64,MERCADO!$A:$A,0)),
IF($C64="COMP",INDEX(COMPOSICAO!$I:$I,MATCH($D64,COMPOSICAO!$A:$A,0)),
0)))))),0)</f>
        <v>64.08</v>
      </c>
      <c r="I64" s="124">
        <f t="shared" ref="I64" si="69">IFERROR(ROUND(H64*(1+$I$2),2),"")</f>
        <v>86.21</v>
      </c>
      <c r="J64" s="201">
        <f t="shared" si="1"/>
        <v>206.04</v>
      </c>
      <c r="K64" s="202"/>
      <c r="L64" s="203">
        <f t="shared" ref="L64" si="70">G64</f>
        <v>2.39</v>
      </c>
      <c r="M64" s="204">
        <f t="shared" ref="M64" si="71">ROUND(L64*I64,2)</f>
        <v>206.04</v>
      </c>
      <c r="N64" s="205">
        <f t="shared" si="67"/>
        <v>7.3928929340176053E-3</v>
      </c>
      <c r="O64" s="204" t="str">
        <f t="shared" ref="O64" si="72">VLOOKUP(M64,$Z$2:$AA$4,2,1)</f>
        <v>C</v>
      </c>
      <c r="P64" s="202"/>
    </row>
    <row r="65" spans="1:16" ht="38.25">
      <c r="B65" s="134" t="s">
        <v>27148</v>
      </c>
      <c r="C65" s="195" t="s">
        <v>1063</v>
      </c>
      <c r="D65" s="195">
        <v>101162</v>
      </c>
      <c r="E65" s="196" t="str">
        <f>IFERROR(PROPER(
IF($C65="IOPES",INDEX(CIOPES!$B:$B,MATCH($D65,CIOPES!$A:$A,0)),
IF($C65="SINAPI",INDEX(CSINAPI!$B:$B,MATCH($D65,CSINAPI!$A:$A,0)),
IF($C65="CESAN",INDEX(CCESAN!$B:$B,MATCH($D65,CCESAN!$A:$A,0)),
IF($C65="SCORIO",INDEX(CSCORIO!$B:$B,MATCH($D65,CSCORIO!$A:$A,0)),
IF($C65="MERC",INDEX(MERCADO!$B:$B,MATCH($D65,MERCADO!$A:$A,0)),
IF($C65="COMP",INDEX(COMPOSICAO!$B:$B,MATCH($D65,COMPOSICAO!$A:$A,0)),
""))))))),"*Verificar código*")</f>
        <v>Alvenaria De Vedação Com Elemento Vazado De Cerâmica (Cobogó) De 7X20X20Cm E Argamassa De Assentamento Com Preparo Em Betoneira. Af_05/2020</v>
      </c>
      <c r="F65" s="197" t="str">
        <f>IFERROR(LOWER(
IF($C65="IOPES",INDEX(CIOPES!$C:$C,MATCH($D65,CIOPES!$A:$A,0)),
IF($C65="SINAPI",INDEX(CSINAPI!$C:$C,MATCH($D65,CSINAPI!$A:$A,0)),
IF($C65="CESAN",INDEX(CCESAN!$C:$C,MATCH($D65,CCESAN!$A:$A,0)),
IF($C65="SCORIO",INDEX(CSCORIO!$C:$C,MATCH($D65,CSCORIO!$A:$A,0)),
IF($C65="MERC",INDEX(MERCADO!$D:$D,MATCH($D65,MERCADO!$A:$A,0)),
IF($C65="COMP",INDEX(COMPOSICAO!$H:$H,MATCH($D65,COMPOSICAO!$A:$A,0)),
""))))))),"")</f>
        <v>m2</v>
      </c>
      <c r="G65" s="198">
        <f>'MEMÓRIA DE CÁLCULO'!J605</f>
        <v>11.2</v>
      </c>
      <c r="H65" s="200">
        <f>IFERROR(
IF($C65="IOPES",INDEX(CIOPES!$D:$D,MATCH($D65,CIOPES!$A:$A,0)),
IF($C65="SINAPI",INDEX(CSINAPI!$D:$D,MATCH($D65,CSINAPI!$A:$A,0)),
IF($C65="CESAN",INDEX(CCESAN!$D:$D,MATCH($D65,CCESAN!$A:$A,0)),
IF($C65="SCORIO",INDEX(CSCORIO!$D:$D,MATCH($D65,CSCORIO!$A:$A,0)),
IF($C65="MERC",INDEX(MERCADO!$E:$E,MATCH($D65,MERCADO!$A:$A,0)),
IF($C65="COMP",INDEX(COMPOSICAO!$I:$I,MATCH($D65,COMPOSICAO!$A:$A,0)),
0)))))),0)</f>
        <v>115.69</v>
      </c>
      <c r="I65" s="124">
        <f t="shared" ref="I65" si="73">IFERROR(ROUND(H65*(1+$I$2),2),"")</f>
        <v>155.63999999999999</v>
      </c>
      <c r="J65" s="201">
        <f t="shared" si="1"/>
        <v>1743.17</v>
      </c>
      <c r="K65" s="202"/>
      <c r="L65" s="203">
        <f t="shared" ref="L65" si="74">G65</f>
        <v>11.2</v>
      </c>
      <c r="M65" s="204">
        <f t="shared" ref="M65" si="75">ROUND(L65*I65,2)</f>
        <v>1743.17</v>
      </c>
      <c r="N65" s="205">
        <f t="shared" si="67"/>
        <v>6.254644329155247E-2</v>
      </c>
      <c r="O65" s="204" t="str">
        <f t="shared" ref="O65" si="76">VLOOKUP(M65,$Z$2:$AA$4,2,1)</f>
        <v>C</v>
      </c>
      <c r="P65" s="202"/>
    </row>
    <row r="66" spans="1:16" ht="12.75" customHeight="1">
      <c r="A66" s="81" t="str">
        <f>CONCATENATE(C66,D66)</f>
        <v/>
      </c>
      <c r="B66" s="134">
        <v>6</v>
      </c>
      <c r="C66" s="195"/>
      <c r="D66" s="195"/>
      <c r="E66" s="196" t="s">
        <v>26609</v>
      </c>
      <c r="F66" s="197"/>
      <c r="G66" s="198"/>
      <c r="H66" s="200"/>
      <c r="I66" s="124"/>
      <c r="J66" s="201">
        <f>SUM(J67:J75)</f>
        <v>20776.809999999994</v>
      </c>
      <c r="K66" s="202"/>
      <c r="L66" s="203"/>
      <c r="M66" s="204"/>
      <c r="N66" s="205"/>
      <c r="O66" s="204"/>
      <c r="P66" s="202"/>
    </row>
    <row r="67" spans="1:16" ht="51">
      <c r="B67" s="134" t="s">
        <v>26602</v>
      </c>
      <c r="C67" s="195" t="s">
        <v>29</v>
      </c>
      <c r="D67" s="195">
        <v>181002</v>
      </c>
      <c r="E67" s="196" t="str">
        <f>IFERROR(PROPER(
IF($C67="IOPES",INDEX(CIOPES!$B:$B,MATCH($D67,CIOPES!$A:$A,0)),
IF($C67="SINAPI",INDEX(CSINAPI!$B:$B,MATCH($D67,CSINAPI!$A:$A,0)),
IF($C67="CESAN",INDEX(CCESAN!$B:$B,MATCH($D67,CCESAN!$A:$A,0)),
IF($C67="SCORIO",INDEX(CSCORIO!$B:$B,MATCH($D67,CSCORIO!$A:$A,0)),
IF($C67="MERC",INDEX(MERCADO!$B:$B,MATCH($D67,MERCADO!$A:$A,0)),
IF($C67="COMP",INDEX(COMPOSICAO!$B:$B,MATCH($D67,COMPOSICAO!$A:$A,0)),
""))))))),"*Verificar código*")</f>
        <v>Luminaria Sobrepor Compl., Corpo Ch. Aço Pintada Branca, Refletor Aletas Parabólicas Alum.Alta Pureza E Refletância Inclusive 2 Lâmpadas Led T8 20W Temp. De Cor 5000K Bivolt C/ 1,20M - Ref. Caa01-S232 - Lumicenter Ou Equivalente</v>
      </c>
      <c r="F67" s="197" t="str">
        <f>IFERROR(LOWER(
IF($C67="IOPES",INDEX(CIOPES!$C:$C,MATCH($D67,CIOPES!$A:$A,0)),
IF($C67="SINAPI",INDEX(CSINAPI!$C:$C,MATCH($D67,CSINAPI!$A:$A,0)),
IF($C67="CESAN",INDEX(CCESAN!$C:$C,MATCH($D67,CCESAN!$A:$A,0)),
IF($C67="SCORIO",INDEX(CSCORIO!$C:$C,MATCH($D67,CSCORIO!$A:$A,0)),
IF($C67="MERC",INDEX(MERCADO!$D:$D,MATCH($D67,MERCADO!$A:$A,0)),
IF($C67="COMP",INDEX(COMPOSICAO!$H:$H,MATCH($D67,COMPOSICAO!$A:$A,0)),
""))))))),"")</f>
        <v>und</v>
      </c>
      <c r="G67" s="198">
        <f>'MEMÓRIA DE CÁLCULO'!J610</f>
        <v>29</v>
      </c>
      <c r="H67" s="200">
        <f>IFERROR(
IF($C67="IOPES",INDEX(CIOPES!$D:$D,MATCH($D67,CIOPES!$A:$A,0)),
IF($C67="SINAPI",INDEX(CSINAPI!$D:$D,MATCH($D67,CSINAPI!$A:$A,0)),
IF($C67="CESAN",INDEX(CCESAN!$D:$D,MATCH($D67,CCESAN!$A:$A,0)),
IF($C67="SCORIO",INDEX(CSCORIO!$D:$D,MATCH($D67,CSCORIO!$A:$A,0)),
IF($C67="MERC",INDEX(MERCADO!$E:$E,MATCH($D67,MERCADO!$A:$A,0)),
IF($C67="COMP",INDEX(COMPOSICAO!$I:$I,MATCH($D67,COMPOSICAO!$A:$A,0)),
0)))))),0)</f>
        <v>174.71</v>
      </c>
      <c r="I67" s="124">
        <f t="shared" ref="I67:I72" si="77">IFERROR(ROUND(H67*(1+$I$2),2),"")</f>
        <v>235.04</v>
      </c>
      <c r="J67" s="201">
        <f t="shared" si="1"/>
        <v>6816.16</v>
      </c>
      <c r="K67" s="202"/>
      <c r="L67" s="203">
        <f t="shared" ref="L67:L72" si="78">G67</f>
        <v>29</v>
      </c>
      <c r="M67" s="204">
        <f t="shared" ref="M67:M72" si="79">ROUND(L67*I67,2)</f>
        <v>6816.16</v>
      </c>
      <c r="N67" s="205">
        <f t="shared" ref="N67:N75" si="80">M67/$J$101</f>
        <v>0.24456970054908486</v>
      </c>
      <c r="O67" s="204" t="str">
        <f t="shared" ref="O67:O72" si="81">VLOOKUP(M67,$Z$2:$AA$4,2,1)</f>
        <v>A</v>
      </c>
      <c r="P67" s="202"/>
    </row>
    <row r="68" spans="1:16" ht="38.25" customHeight="1">
      <c r="B68" s="134" t="s">
        <v>26605</v>
      </c>
      <c r="C68" s="195" t="s">
        <v>1063</v>
      </c>
      <c r="D68" s="195">
        <v>93141</v>
      </c>
      <c r="E68" s="196" t="str">
        <f>IFERROR(PROPER(
IF($C68="IOPES",INDEX(CIOPES!$B:$B,MATCH($D68,CIOPES!$A:$A,0)),
IF($C68="SINAPI",INDEX(CSINAPI!$B:$B,MATCH($D68,CSINAPI!$A:$A,0)),
IF($C68="CESAN",INDEX(CCESAN!$B:$B,MATCH($D68,CCESAN!$A:$A,0)),
IF($C68="SCORIO",INDEX(CSCORIO!$B:$B,MATCH($D68,CSCORIO!$A:$A,0)),
IF($C68="MERC",INDEX(MERCADO!$B:$B,MATCH($D68,MERCADO!$A:$A,0)),
IF($C68="COMP",INDEX(COMPOSICAO!$B:$B,MATCH($D68,COMPOSICAO!$A:$A,0)),
""))))))),"*Verificar código*")</f>
        <v>Ponto De Tomada Residencial Incluindo Tomada 10A/250V, Caixa Elétrica, Eletroduto, Cabo, Rasgo, Quebra E Chumbamento. Af_01/2016</v>
      </c>
      <c r="F68" s="197" t="str">
        <f>IFERROR(LOWER(
IF($C68="IOPES",INDEX(CIOPES!$C:$C,MATCH($D68,CIOPES!$A:$A,0)),
IF($C68="SINAPI",INDEX(CSINAPI!$C:$C,MATCH($D68,CSINAPI!$A:$A,0)),
IF($C68="CESAN",INDEX(CCESAN!$C:$C,MATCH($D68,CCESAN!$A:$A,0)),
IF($C68="SCORIO",INDEX(CSCORIO!$C:$C,MATCH($D68,CSCORIO!$A:$A,0)),
IF($C68="MERC",INDEX(MERCADO!$D:$D,MATCH($D68,MERCADO!$A:$A,0)),
IF($C68="COMP",INDEX(COMPOSICAO!$H:$H,MATCH($D68,COMPOSICAO!$A:$A,0)),
""))))))),"")</f>
        <v>un</v>
      </c>
      <c r="G68" s="198">
        <f>'MEMÓRIA DE CÁLCULO'!J627</f>
        <v>29</v>
      </c>
      <c r="H68" s="200">
        <f>IFERROR(
IF($C68="IOPES",INDEX(CIOPES!$D:$D,MATCH($D68,CIOPES!$A:$A,0)),
IF($C68="SINAPI",INDEX(CSINAPI!$D:$D,MATCH($D68,CSINAPI!$A:$A,0)),
IF($C68="CESAN",INDEX(CCESAN!$D:$D,MATCH($D68,CCESAN!$A:$A,0)),
IF($C68="SCORIO",INDEX(CSCORIO!$D:$D,MATCH($D68,CSCORIO!$A:$A,0)),
IF($C68="MERC",INDEX(MERCADO!$E:$E,MATCH($D68,MERCADO!$A:$A,0)),
IF($C68="COMP",INDEX(COMPOSICAO!$I:$I,MATCH($D68,COMPOSICAO!$A:$A,0)),
0)))))),0)</f>
        <v>157.99</v>
      </c>
      <c r="I68" s="124">
        <f t="shared" si="77"/>
        <v>212.54</v>
      </c>
      <c r="J68" s="201">
        <f t="shared" si="1"/>
        <v>6163.66</v>
      </c>
      <c r="K68" s="202"/>
      <c r="L68" s="203">
        <f t="shared" si="78"/>
        <v>29</v>
      </c>
      <c r="M68" s="204">
        <f t="shared" si="79"/>
        <v>6163.66</v>
      </c>
      <c r="N68" s="205">
        <f t="shared" si="80"/>
        <v>0.221157437690191</v>
      </c>
      <c r="O68" s="204" t="str">
        <f t="shared" si="81"/>
        <v>B</v>
      </c>
      <c r="P68" s="202"/>
    </row>
    <row r="69" spans="1:16" ht="29.25" customHeight="1">
      <c r="B69" s="134" t="s">
        <v>26606</v>
      </c>
      <c r="C69" s="195" t="s">
        <v>29</v>
      </c>
      <c r="D69" s="195">
        <v>180204</v>
      </c>
      <c r="E69" s="196" t="str">
        <f>IFERROR(PROPER(
IF($C69="IOPES",INDEX(CIOPES!$B:$B,MATCH($D69,CIOPES!$A:$A,0)),
IF($C69="SINAPI",INDEX(CSINAPI!$B:$B,MATCH($D69,CSINAPI!$A:$A,0)),
IF($C69="CESAN",INDEX(CCESAN!$B:$B,MATCH($D69,CCESAN!$A:$A,0)),
IF($C69="SCORIO",INDEX(CSCORIO!$B:$B,MATCH($D69,CSCORIO!$A:$A,0)),
IF($C69="MERC",INDEX(MERCADO!$B:$B,MATCH($D69,MERCADO!$A:$A,0)),
IF($C69="COMP",INDEX(COMPOSICAO!$B:$B,MATCH($D69,COMPOSICAO!$A:$A,0)),
""))))))),"*Verificar código*")</f>
        <v>Interruptor De Uma Tecla Simples 10A/250V, Com Placa 4X2"</v>
      </c>
      <c r="F69" s="197" t="str">
        <f>IFERROR(LOWER(
IF($C69="IOPES",INDEX(CIOPES!$C:$C,MATCH($D69,CIOPES!$A:$A,0)),
IF($C69="SINAPI",INDEX(CSINAPI!$C:$C,MATCH($D69,CSINAPI!$A:$A,0)),
IF($C69="CESAN",INDEX(CCESAN!$C:$C,MATCH($D69,CCESAN!$A:$A,0)),
IF($C69="SCORIO",INDEX(CSCORIO!$C:$C,MATCH($D69,CSCORIO!$A:$A,0)),
IF($C69="MERC",INDEX(MERCADO!$D:$D,MATCH($D69,MERCADO!$A:$A,0)),
IF($C69="COMP",INDEX(COMPOSICAO!$H:$H,MATCH($D69,COMPOSICAO!$A:$A,0)),
""))))))),"")</f>
        <v>und</v>
      </c>
      <c r="G69" s="198">
        <f>'MEMÓRIA DE CÁLCULO'!J643</f>
        <v>15</v>
      </c>
      <c r="H69" s="200">
        <f>IFERROR(
IF($C69="IOPES",INDEX(CIOPES!$D:$D,MATCH($D69,CIOPES!$A:$A,0)),
IF($C69="SINAPI",INDEX(CSINAPI!$D:$D,MATCH($D69,CSINAPI!$A:$A,0)),
IF($C69="CESAN",INDEX(CCESAN!$D:$D,MATCH($D69,CCESAN!$A:$A,0)),
IF($C69="SCORIO",INDEX(CSCORIO!$D:$D,MATCH($D69,CSCORIO!$A:$A,0)),
IF($C69="MERC",INDEX(MERCADO!$E:$E,MATCH($D69,MERCADO!$A:$A,0)),
IF($C69="COMP",INDEX(COMPOSICAO!$I:$I,MATCH($D69,COMPOSICAO!$A:$A,0)),
0)))))),0)</f>
        <v>24.59</v>
      </c>
      <c r="I69" s="124">
        <f t="shared" si="77"/>
        <v>33.08</v>
      </c>
      <c r="J69" s="201">
        <f t="shared" si="1"/>
        <v>496.2</v>
      </c>
      <c r="K69" s="202"/>
      <c r="L69" s="203">
        <f t="shared" si="78"/>
        <v>15</v>
      </c>
      <c r="M69" s="204">
        <f t="shared" si="79"/>
        <v>496.2</v>
      </c>
      <c r="N69" s="205">
        <f t="shared" si="80"/>
        <v>1.7804084031545021E-2</v>
      </c>
      <c r="O69" s="204" t="str">
        <f t="shared" si="81"/>
        <v>C</v>
      </c>
      <c r="P69" s="202"/>
    </row>
    <row r="70" spans="1:16" ht="29.25" customHeight="1">
      <c r="B70" s="134" t="s">
        <v>26607</v>
      </c>
      <c r="C70" s="195" t="s">
        <v>29</v>
      </c>
      <c r="D70" s="195">
        <v>150807</v>
      </c>
      <c r="E70" s="196" t="str">
        <f>IFERROR(PROPER(
IF($C70="IOPES",INDEX(CIOPES!$B:$B,MATCH($D70,CIOPES!$A:$A,0)),
IF($C70="SINAPI",INDEX(CSINAPI!$B:$B,MATCH($D70,CSINAPI!$A:$A,0)),
IF($C70="CESAN",INDEX(CCESAN!$B:$B,MATCH($D70,CCESAN!$A:$A,0)),
IF($C70="SCORIO",INDEX(CSCORIO!$B:$B,MATCH($D70,CSCORIO!$A:$A,0)),
IF($C70="MERC",INDEX(MERCADO!$B:$B,MATCH($D70,MERCADO!$A:$A,0)),
IF($C70="COMP",INDEX(COMPOSICAO!$B:$B,MATCH($D70,COMPOSICAO!$A:$A,0)),
""))))))),"*Verificar código*")</f>
        <v>Canaleta Sistema X Da Pial Ou Equivalente, Inclusive Conexões</v>
      </c>
      <c r="F70" s="197" t="str">
        <f>IFERROR(LOWER(
IF($C70="IOPES",INDEX(CIOPES!$C:$C,MATCH($D70,CIOPES!$A:$A,0)),
IF($C70="SINAPI",INDEX(CSINAPI!$C:$C,MATCH($D70,CSINAPI!$A:$A,0)),
IF($C70="CESAN",INDEX(CCESAN!$C:$C,MATCH($D70,CCESAN!$A:$A,0)),
IF($C70="SCORIO",INDEX(CSCORIO!$C:$C,MATCH($D70,CSCORIO!$A:$A,0)),
IF($C70="MERC",INDEX(MERCADO!$D:$D,MATCH($D70,MERCADO!$A:$A,0)),
IF($C70="COMP",INDEX(COMPOSICAO!$H:$H,MATCH($D70,COMPOSICAO!$A:$A,0)),
""))))))),"")</f>
        <v>m</v>
      </c>
      <c r="G70" s="198">
        <f>'MEMÓRIA DE CÁLCULO'!J660</f>
        <v>36.5</v>
      </c>
      <c r="H70" s="200">
        <f>IFERROR(
IF($C70="IOPES",INDEX(CIOPES!$D:$D,MATCH($D70,CIOPES!$A:$A,0)),
IF($C70="SINAPI",INDEX(CSINAPI!$D:$D,MATCH($D70,CSINAPI!$A:$A,0)),
IF($C70="CESAN",INDEX(CCESAN!$D:$D,MATCH($D70,CCESAN!$A:$A,0)),
IF($C70="SCORIO",INDEX(CSCORIO!$D:$D,MATCH($D70,CSCORIO!$A:$A,0)),
IF($C70="MERC",INDEX(MERCADO!$E:$E,MATCH($D70,MERCADO!$A:$A,0)),
IF($C70="COMP",INDEX(COMPOSICAO!$I:$I,MATCH($D70,COMPOSICAO!$A:$A,0)),
0)))))),0)</f>
        <v>11.92</v>
      </c>
      <c r="I70" s="124">
        <f t="shared" si="77"/>
        <v>16.04</v>
      </c>
      <c r="J70" s="201">
        <f t="shared" si="1"/>
        <v>585.46</v>
      </c>
      <c r="K70" s="202"/>
      <c r="L70" s="203">
        <f t="shared" si="78"/>
        <v>36.5</v>
      </c>
      <c r="M70" s="204">
        <f t="shared" si="79"/>
        <v>585.46</v>
      </c>
      <c r="N70" s="205">
        <f t="shared" si="80"/>
        <v>2.1006809828916461E-2</v>
      </c>
      <c r="O70" s="204" t="str">
        <f t="shared" si="81"/>
        <v>C</v>
      </c>
      <c r="P70" s="202"/>
    </row>
    <row r="71" spans="1:16" ht="39" customHeight="1">
      <c r="B71" s="134" t="s">
        <v>26608</v>
      </c>
      <c r="C71" s="195" t="s">
        <v>29</v>
      </c>
      <c r="D71" s="195">
        <v>180702</v>
      </c>
      <c r="E71" s="196" t="str">
        <f>IFERROR(PROPER(
IF($C71="IOPES",INDEX(CIOPES!$B:$B,MATCH($D71,CIOPES!$A:$A,0)),
IF($C71="SINAPI",INDEX(CSINAPI!$B:$B,MATCH($D71,CSINAPI!$A:$A,0)),
IF($C71="CESAN",INDEX(CCESAN!$B:$B,MATCH($D71,CCESAN!$A:$A,0)),
IF($C71="SCORIO",INDEX(CSCORIO!$B:$B,MATCH($D71,CSCORIO!$A:$A,0)),
IF($C71="MERC",INDEX(MERCADO!$B:$B,MATCH($D71,MERCADO!$A:$A,0)),
IF($C71="COMP",INDEX(COMPOSICAO!$B:$B,MATCH($D71,COMPOSICAO!$A:$A,0)),
""))))))),"*Verificar código*")</f>
        <v>Ventilador De Teto Base Madeira Sem Alojamento Para Luminária, Ref. Tron Ou Equivalente, Com Comando De Interruptor Simples, Sem Dimer Para Regulagem De Velocidade</v>
      </c>
      <c r="F71" s="197" t="str">
        <f>IFERROR(LOWER(
IF($C71="IOPES",INDEX(CIOPES!$C:$C,MATCH($D71,CIOPES!$A:$A,0)),
IF($C71="SINAPI",INDEX(CSINAPI!$C:$C,MATCH($D71,CSINAPI!$A:$A,0)),
IF($C71="CESAN",INDEX(CCESAN!$C:$C,MATCH($D71,CCESAN!$A:$A,0)),
IF($C71="SCORIO",INDEX(CSCORIO!$C:$C,MATCH($D71,CSCORIO!$A:$A,0)),
IF($C71="MERC",INDEX(MERCADO!$D:$D,MATCH($D71,MERCADO!$A:$A,0)),
IF($C71="COMP",INDEX(COMPOSICAO!$H:$H,MATCH($D71,COMPOSICAO!$A:$A,0)),
""))))))),"")</f>
        <v>und</v>
      </c>
      <c r="G71" s="198">
        <f>'MEMÓRIA DE CÁLCULO'!J670</f>
        <v>12</v>
      </c>
      <c r="H71" s="200">
        <f>IFERROR(
IF($C71="IOPES",INDEX(CIOPES!$D:$D,MATCH($D71,CIOPES!$A:$A,0)),
IF($C71="SINAPI",INDEX(CSINAPI!$D:$D,MATCH($D71,CSINAPI!$A:$A,0)),
IF($C71="CESAN",INDEX(CCESAN!$D:$D,MATCH($D71,CCESAN!$A:$A,0)),
IF($C71="SCORIO",INDEX(CSCORIO!$D:$D,MATCH($D71,CSCORIO!$A:$A,0)),
IF($C71="MERC",INDEX(MERCADO!$E:$E,MATCH($D71,MERCADO!$A:$A,0)),
IF($C71="COMP",INDEX(COMPOSICAO!$I:$I,MATCH($D71,COMPOSICAO!$A:$A,0)),
0)))))),0)</f>
        <v>218.42</v>
      </c>
      <c r="I71" s="124">
        <f t="shared" si="77"/>
        <v>293.83999999999997</v>
      </c>
      <c r="J71" s="201">
        <f t="shared" si="1"/>
        <v>3526.08</v>
      </c>
      <c r="K71" s="202"/>
      <c r="L71" s="203">
        <f t="shared" si="78"/>
        <v>12</v>
      </c>
      <c r="M71" s="204">
        <f t="shared" si="79"/>
        <v>3526.08</v>
      </c>
      <c r="N71" s="205">
        <f t="shared" si="80"/>
        <v>0.12651879206358377</v>
      </c>
      <c r="O71" s="204" t="str">
        <f t="shared" si="81"/>
        <v>B</v>
      </c>
      <c r="P71" s="202"/>
    </row>
    <row r="72" spans="1:16" ht="38.25">
      <c r="B72" s="134" t="s">
        <v>26610</v>
      </c>
      <c r="C72" s="195" t="s">
        <v>29</v>
      </c>
      <c r="D72" s="195">
        <v>151805</v>
      </c>
      <c r="E72" s="196" t="str">
        <f>IFERROR(PROPER(
IF($C72="IOPES",INDEX(CIOPES!$B:$B,MATCH($D72,CIOPES!$A:$A,0)),
IF($C72="SINAPI",INDEX(CSINAPI!$B:$B,MATCH($D72,CSINAPI!$A:$A,0)),
IF($C72="CESAN",INDEX(CCESAN!$B:$B,MATCH($D72,CCESAN!$A:$A,0)),
IF($C72="SCORIO",INDEX(CSCORIO!$B:$B,MATCH($D72,CSCORIO!$A:$A,0)),
IF($C72="MERC",INDEX(MERCADO!$B:$B,MATCH($D72,MERCADO!$A:$A,0)),
IF($C72="COMP",INDEX(COMPOSICAO!$B:$B,MATCH($D72,COMPOSICAO!$A:$A,0)),
""))))))),"*Verificar código*")</f>
        <v>Ponto Padrão De Tomada Para Chuveiro Elétrico - Considerando Eletroduto Pvc Rígido De 3/4" Inclusive Conexões (9.0M), Fio Isolado Pvc De 6.0Mm2 (32.5M) E Caixa Estampada 4X2" (1 Und)</v>
      </c>
      <c r="F72" s="197" t="str">
        <f>IFERROR(LOWER(
IF($C72="IOPES",INDEX(CIOPES!$C:$C,MATCH($D72,CIOPES!$A:$A,0)),
IF($C72="SINAPI",INDEX(CSINAPI!$C:$C,MATCH($D72,CSINAPI!$A:$A,0)),
IF($C72="CESAN",INDEX(CCESAN!$C:$C,MATCH($D72,CCESAN!$A:$A,0)),
IF($C72="SCORIO",INDEX(CSCORIO!$C:$C,MATCH($D72,CSCORIO!$A:$A,0)),
IF($C72="MERC",INDEX(MERCADO!$D:$D,MATCH($D72,MERCADO!$A:$A,0)),
IF($C72="COMP",INDEX(COMPOSICAO!$H:$H,MATCH($D72,COMPOSICAO!$A:$A,0)),
""))))))),"")</f>
        <v>und</v>
      </c>
      <c r="G72" s="198">
        <f>'MEMÓRIA DE CÁLCULO'!J681</f>
        <v>3</v>
      </c>
      <c r="H72" s="200">
        <f>IFERROR(
IF($C72="IOPES",INDEX(CIOPES!$D:$D,MATCH($D72,CIOPES!$A:$A,0)),
IF($C72="SINAPI",INDEX(CSINAPI!$D:$D,MATCH($D72,CSINAPI!$A:$A,0)),
IF($C72="CESAN",INDEX(CCESAN!$D:$D,MATCH($D72,CCESAN!$A:$A,0)),
IF($C72="SCORIO",INDEX(CSCORIO!$D:$D,MATCH($D72,CSCORIO!$A:$A,0)),
IF($C72="MERC",INDEX(MERCADO!$E:$E,MATCH($D72,MERCADO!$A:$A,0)),
IF($C72="COMP",INDEX(COMPOSICAO!$I:$I,MATCH($D72,COMPOSICAO!$A:$A,0)),
0)))))),0)</f>
        <v>448.9</v>
      </c>
      <c r="I72" s="124">
        <f t="shared" si="77"/>
        <v>603.91</v>
      </c>
      <c r="J72" s="201">
        <f t="shared" si="1"/>
        <v>1811.73</v>
      </c>
      <c r="K72" s="202"/>
      <c r="L72" s="203">
        <f t="shared" si="78"/>
        <v>3</v>
      </c>
      <c r="M72" s="204">
        <f t="shared" si="79"/>
        <v>1811.73</v>
      </c>
      <c r="N72" s="205">
        <f t="shared" si="80"/>
        <v>6.5006435232710727E-2</v>
      </c>
      <c r="O72" s="204" t="str">
        <f t="shared" si="81"/>
        <v>C</v>
      </c>
      <c r="P72" s="202"/>
    </row>
    <row r="73" spans="1:16" ht="38.25">
      <c r="B73" s="134" t="s">
        <v>27019</v>
      </c>
      <c r="C73" s="195" t="s">
        <v>1063</v>
      </c>
      <c r="D73" s="195">
        <v>97589</v>
      </c>
      <c r="E73" s="196" t="str">
        <f>IFERROR(PROPER(
IF($C73="IOPES",INDEX(CIOPES!$B:$B,MATCH($D73,CIOPES!$A:$A,0)),
IF($C73="SINAPI",INDEX(CSINAPI!$B:$B,MATCH($D73,CSINAPI!$A:$A,0)),
IF($C73="CESAN",INDEX(CCESAN!$B:$B,MATCH($D73,CCESAN!$A:$A,0)),
IF($C73="SCORIO",INDEX(CSCORIO!$B:$B,MATCH($D73,CSCORIO!$A:$A,0)),
IF($C73="MERC",INDEX(MERCADO!$B:$B,MATCH($D73,MERCADO!$A:$A,0)),
IF($C73="COMP",INDEX(COMPOSICAO!$B:$B,MATCH($D73,COMPOSICAO!$A:$A,0)),
""))))))),"*Verificar código*")</f>
        <v>Luminária Tipo Plafon Em Plástico, De Sobrepor, Com 1 Lâmpada Fluorescente De 15 W, Sem Reator - Fornecimento E Instalação. Af_02/2020</v>
      </c>
      <c r="F73" s="197" t="str">
        <f>IFERROR(LOWER(
IF($C73="IOPES",INDEX(CIOPES!$C:$C,MATCH($D73,CIOPES!$A:$A,0)),
IF($C73="SINAPI",INDEX(CSINAPI!$C:$C,MATCH($D73,CSINAPI!$A:$A,0)),
IF($C73="CESAN",INDEX(CCESAN!$C:$C,MATCH($D73,CCESAN!$A:$A,0)),
IF($C73="SCORIO",INDEX(CSCORIO!$C:$C,MATCH($D73,CSCORIO!$A:$A,0)),
IF($C73="MERC",INDEX(MERCADO!$D:$D,MATCH($D73,MERCADO!$A:$A,0)),
IF($C73="COMP",INDEX(COMPOSICAO!$H:$H,MATCH($D73,COMPOSICAO!$A:$A,0)),
""))))))),"")</f>
        <v>un</v>
      </c>
      <c r="G73" s="198">
        <f>'MEMÓRIA DE CÁLCULO'!J684</f>
        <v>20</v>
      </c>
      <c r="H73" s="200">
        <f>IFERROR(
IF($C73="IOPES",INDEX(CIOPES!$D:$D,MATCH($D73,CIOPES!$A:$A,0)),
IF($C73="SINAPI",INDEX(CSINAPI!$D:$D,MATCH($D73,CSINAPI!$A:$A,0)),
IF($C73="CESAN",INDEX(CCESAN!$D:$D,MATCH($D73,CCESAN!$A:$A,0)),
IF($C73="SCORIO",INDEX(CSCORIO!$D:$D,MATCH($D73,CSCORIO!$A:$A,0)),
IF($C73="MERC",INDEX(MERCADO!$E:$E,MATCH($D73,MERCADO!$A:$A,0)),
IF($C73="COMP",INDEX(COMPOSICAO!$I:$I,MATCH($D73,COMPOSICAO!$A:$A,0)),
0)))))),0)</f>
        <v>34.409999999999997</v>
      </c>
      <c r="I73" s="124">
        <f t="shared" ref="I73:I74" si="82">IFERROR(ROUND(H73*(1+$I$2),2),"")</f>
        <v>46.29</v>
      </c>
      <c r="J73" s="201">
        <f t="shared" si="1"/>
        <v>925.8</v>
      </c>
      <c r="K73" s="202"/>
      <c r="L73" s="203">
        <f t="shared" ref="L73:L74" si="83">G73</f>
        <v>20</v>
      </c>
      <c r="M73" s="204">
        <f t="shared" ref="M73:M74" si="84">ROUND(L73*I73,2)</f>
        <v>925.8</v>
      </c>
      <c r="N73" s="205">
        <f t="shared" si="80"/>
        <v>3.3218502612665013E-2</v>
      </c>
      <c r="O73" s="204" t="str">
        <f t="shared" ref="O73:O74" si="85">VLOOKUP(M73,$Z$2:$AA$4,2,1)</f>
        <v>C</v>
      </c>
      <c r="P73" s="202"/>
    </row>
    <row r="74" spans="1:16" ht="25.5">
      <c r="B74" s="134" t="s">
        <v>27050</v>
      </c>
      <c r="C74" s="195" t="s">
        <v>29</v>
      </c>
      <c r="D74" s="195">
        <v>151424</v>
      </c>
      <c r="E74" s="196" t="str">
        <f>IFERROR(PROPER(
IF($C74="IOPES",INDEX(CIOPES!$B:$B,MATCH($D74,CIOPES!$A:$A,0)),
IF($C74="SINAPI",INDEX(CSINAPI!$B:$B,MATCH($D74,CSINAPI!$A:$A,0)),
IF($C74="CESAN",INDEX(CCESAN!$B:$B,MATCH($D74,CCESAN!$A:$A,0)),
IF($C74="SCORIO",INDEX(CSCORIO!$B:$B,MATCH($D74,CSCORIO!$A:$A,0)),
IF($C74="MERC",INDEX(MERCADO!$B:$B,MATCH($D74,MERCADO!$A:$A,0)),
IF($C74="COMP",INDEX(COMPOSICAO!$B:$B,MATCH($D74,COMPOSICAO!$A:$A,0)),
""))))))),"*Verificar código*")</f>
        <v>Fio Ou Cabo Paralelo De Cobre, Com Isolamento Para 750V, Seção De 2 X 2.5 Mm2</v>
      </c>
      <c r="F74" s="197" t="str">
        <f>IFERROR(LOWER(
IF($C74="IOPES",INDEX(CIOPES!$C:$C,MATCH($D74,CIOPES!$A:$A,0)),
IF($C74="SINAPI",INDEX(CSINAPI!$C:$C,MATCH($D74,CSINAPI!$A:$A,0)),
IF($C74="CESAN",INDEX(CCESAN!$C:$C,MATCH($D74,CCESAN!$A:$A,0)),
IF($C74="SCORIO",INDEX(CSCORIO!$C:$C,MATCH($D74,CSCORIO!$A:$A,0)),
IF($C74="MERC",INDEX(MERCADO!$D:$D,MATCH($D74,MERCADO!$A:$A,0)),
IF($C74="COMP",INDEX(COMPOSICAO!$H:$H,MATCH($D74,COMPOSICAO!$A:$A,0)),
""))))))),"")</f>
        <v>m</v>
      </c>
      <c r="G74" s="198">
        <f>'MEMÓRIA DE CÁLCULO'!J684</f>
        <v>20</v>
      </c>
      <c r="H74" s="200">
        <f>IFERROR(
IF($C74="IOPES",INDEX(CIOPES!$D:$D,MATCH($D74,CIOPES!$A:$A,0)),
IF($C74="SINAPI",INDEX(CSINAPI!$D:$D,MATCH($D74,CSINAPI!$A:$A,0)),
IF($C74="CESAN",INDEX(CCESAN!$D:$D,MATCH($D74,CCESAN!$A:$A,0)),
IF($C74="SCORIO",INDEX(CSCORIO!$D:$D,MATCH($D74,CSCORIO!$A:$A,0)),
IF($C74="MERC",INDEX(MERCADO!$E:$E,MATCH($D74,MERCADO!$A:$A,0)),
IF($C74="COMP",INDEX(COMPOSICAO!$I:$I,MATCH($D74,COMPOSICAO!$A:$A,0)),
0)))))),0)</f>
        <v>10.77</v>
      </c>
      <c r="I74" s="124">
        <f t="shared" si="82"/>
        <v>14.49</v>
      </c>
      <c r="J74" s="201">
        <f t="shared" si="1"/>
        <v>289.8</v>
      </c>
      <c r="K74" s="202"/>
      <c r="L74" s="203">
        <f t="shared" si="83"/>
        <v>20</v>
      </c>
      <c r="M74" s="204">
        <f t="shared" si="84"/>
        <v>289.8</v>
      </c>
      <c r="N74" s="205">
        <f t="shared" si="80"/>
        <v>1.0398273986984577E-2</v>
      </c>
      <c r="O74" s="204" t="str">
        <f t="shared" si="85"/>
        <v>C</v>
      </c>
      <c r="P74" s="202"/>
    </row>
    <row r="75" spans="1:16" ht="12.75">
      <c r="B75" s="134" t="s">
        <v>27051</v>
      </c>
      <c r="C75" s="195" t="s">
        <v>29</v>
      </c>
      <c r="D75" s="195">
        <v>180217</v>
      </c>
      <c r="E75" s="196" t="str">
        <f>IFERROR(PROPER(
IF($C75="IOPES",INDEX(CIOPES!$B:$B,MATCH($D75,CIOPES!$A:$A,0)),
IF($C75="SINAPI",INDEX(CSINAPI!$B:$B,MATCH($D75,CSINAPI!$A:$A,0)),
IF($C75="CESAN",INDEX(CCESAN!$B:$B,MATCH($D75,CCESAN!$A:$A,0)),
IF($C75="SCORIO",INDEX(CSCORIO!$B:$B,MATCH($D75,CSCORIO!$A:$A,0)),
IF($C75="MERC",INDEX(MERCADO!$B:$B,MATCH($D75,MERCADO!$A:$A,0)),
IF($C75="COMP",INDEX(COMPOSICAO!$B:$B,MATCH($D75,COMPOSICAO!$A:$A,0)),
""))))))),"*Verificar código*")</f>
        <v>Espelho Para Caixa Estampada 4 X 2"</v>
      </c>
      <c r="F75" s="197" t="str">
        <f>IFERROR(LOWER(
IF($C75="IOPES",INDEX(CIOPES!$C:$C,MATCH($D75,CIOPES!$A:$A,0)),
IF($C75="SINAPI",INDEX(CSINAPI!$C:$C,MATCH($D75,CSINAPI!$A:$A,0)),
IF($C75="CESAN",INDEX(CCESAN!$C:$C,MATCH($D75,CCESAN!$A:$A,0)),
IF($C75="SCORIO",INDEX(CSCORIO!$C:$C,MATCH($D75,CSCORIO!$A:$A,0)),
IF($C75="MERC",INDEX(MERCADO!$D:$D,MATCH($D75,MERCADO!$A:$A,0)),
IF($C75="COMP",INDEX(COMPOSICAO!$H:$H,MATCH($D75,COMPOSICAO!$A:$A,0)),
""))))))),"")</f>
        <v>und</v>
      </c>
      <c r="G75" s="198">
        <f>'MEMÓRIA DE CÁLCULO'!J704</f>
        <v>16</v>
      </c>
      <c r="H75" s="200">
        <f>IFERROR(
IF($C75="IOPES",INDEX(CIOPES!$D:$D,MATCH($D75,CIOPES!$A:$A,0)),
IF($C75="SINAPI",INDEX(CSINAPI!$D:$D,MATCH($D75,CSINAPI!$A:$A,0)),
IF($C75="CESAN",INDEX(CCESAN!$D:$D,MATCH($D75,CCESAN!$A:$A,0)),
IF($C75="SCORIO",INDEX(CSCORIO!$D:$D,MATCH($D75,CSCORIO!$A:$A,0)),
IF($C75="MERC",INDEX(MERCADO!$E:$E,MATCH($D75,MERCADO!$A:$A,0)),
IF($C75="COMP",INDEX(COMPOSICAO!$I:$I,MATCH($D75,COMPOSICAO!$A:$A,0)),
0)))))),0)</f>
        <v>7.52</v>
      </c>
      <c r="I75" s="124">
        <f t="shared" ref="I75" si="86">IFERROR(ROUND(H75*(1+$I$2),2),"")</f>
        <v>10.119999999999999</v>
      </c>
      <c r="J75" s="201">
        <f t="shared" si="1"/>
        <v>161.91999999999999</v>
      </c>
      <c r="K75" s="202"/>
      <c r="L75" s="203">
        <f t="shared" ref="L75" si="87">G75</f>
        <v>16</v>
      </c>
      <c r="M75" s="204">
        <f t="shared" ref="M75" si="88">ROUND(L75*I75,2)</f>
        <v>161.91999999999999</v>
      </c>
      <c r="N75" s="205">
        <f t="shared" si="80"/>
        <v>5.8098292752675725E-3</v>
      </c>
      <c r="O75" s="204" t="str">
        <f t="shared" ref="O75" si="89">VLOOKUP(M75,$Z$2:$AA$4,2,1)</f>
        <v>C</v>
      </c>
      <c r="P75" s="202"/>
    </row>
    <row r="76" spans="1:16" ht="12.75" customHeight="1">
      <c r="A76" s="81" t="str">
        <f>CONCATENATE(C76,D76)</f>
        <v/>
      </c>
      <c r="B76" s="134">
        <v>7</v>
      </c>
      <c r="C76" s="195"/>
      <c r="D76" s="195"/>
      <c r="E76" s="196" t="s">
        <v>26611</v>
      </c>
      <c r="F76" s="197"/>
      <c r="G76" s="198"/>
      <c r="H76" s="200"/>
      <c r="I76" s="124"/>
      <c r="J76" s="201">
        <f>SUM(J77:J90)</f>
        <v>22314.170000000006</v>
      </c>
      <c r="K76" s="202"/>
      <c r="L76" s="203"/>
      <c r="M76" s="204"/>
      <c r="N76" s="205"/>
      <c r="O76" s="204"/>
      <c r="P76" s="202"/>
    </row>
    <row r="77" spans="1:16" ht="25.5">
      <c r="B77" s="134" t="s">
        <v>26612</v>
      </c>
      <c r="C77" s="195" t="s">
        <v>29</v>
      </c>
      <c r="D77" s="195">
        <v>170129</v>
      </c>
      <c r="E77" s="196" t="str">
        <f>IFERROR(PROPER(
IF($C77="IOPES",INDEX(CIOPES!$B:$B,MATCH($D77,CIOPES!$A:$A,0)),
IF($C77="SINAPI",INDEX(CSINAPI!$B:$B,MATCH($D77,CSINAPI!$A:$A,0)),
IF($C77="CESAN",INDEX(CCESAN!$B:$B,MATCH($D77,CCESAN!$A:$A,0)),
IF($C77="SCORIO",INDEX(CSCORIO!$B:$B,MATCH($D77,CSCORIO!$A:$A,0)),
IF($C77="MERC",INDEX(MERCADO!$B:$B,MATCH($D77,MERCADO!$A:$A,0)),
IF($C77="COMP",INDEX(COMPOSICAO!$B:$B,MATCH($D77,COMPOSICAO!$A:$A,0)),
""))))))),"*Verificar código*")</f>
        <v>Bacia Sifonada De Louça Branca Com Caixa Acoplada, Inclusive Acessórios</v>
      </c>
      <c r="F77" s="197" t="str">
        <f>IFERROR(LOWER(
IF($C77="IOPES",INDEX(CIOPES!$C:$C,MATCH($D77,CIOPES!$A:$A,0)),
IF($C77="SINAPI",INDEX(CSINAPI!$C:$C,MATCH($D77,CSINAPI!$A:$A,0)),
IF($C77="CESAN",INDEX(CCESAN!$C:$C,MATCH($D77,CCESAN!$A:$A,0)),
IF($C77="SCORIO",INDEX(CSCORIO!$C:$C,MATCH($D77,CSCORIO!$A:$A,0)),
IF($C77="MERC",INDEX(MERCADO!$D:$D,MATCH($D77,MERCADO!$A:$A,0)),
IF($C77="COMP",INDEX(COMPOSICAO!$H:$H,MATCH($D77,COMPOSICAO!$A:$A,0)),
""))))))),"")</f>
        <v>und</v>
      </c>
      <c r="G77" s="198">
        <f>'MEMÓRIA DE CÁLCULO'!J718</f>
        <v>5</v>
      </c>
      <c r="H77" s="200">
        <f>IFERROR(
IF($C77="IOPES",INDEX(CIOPES!$D:$D,MATCH($D77,CIOPES!$A:$A,0)),
IF($C77="SINAPI",INDEX(CSINAPI!$D:$D,MATCH($D77,CSINAPI!$A:$A,0)),
IF($C77="CESAN",INDEX(CCESAN!$D:$D,MATCH($D77,CCESAN!$A:$A,0)),
IF($C77="SCORIO",INDEX(CSCORIO!$D:$D,MATCH($D77,CSCORIO!$A:$A,0)),
IF($C77="MERC",INDEX(MERCADO!$E:$E,MATCH($D77,MERCADO!$A:$A,0)),
IF($C77="COMP",INDEX(COMPOSICAO!$I:$I,MATCH($D77,COMPOSICAO!$A:$A,0)),
0)))))),0)</f>
        <v>409.64</v>
      </c>
      <c r="I77" s="124">
        <f t="shared" ref="I77:I90" si="90">IFERROR(ROUND(H77*(1+$I$2),2),"")</f>
        <v>551.09</v>
      </c>
      <c r="J77" s="201">
        <f t="shared" si="1"/>
        <v>2755.45</v>
      </c>
      <c r="K77" s="202"/>
      <c r="L77" s="203">
        <f t="shared" ref="L77:L90" si="91">G77</f>
        <v>5</v>
      </c>
      <c r="M77" s="204">
        <f t="shared" ref="M77:M90" si="92">ROUND(L77*I77,2)</f>
        <v>2755.45</v>
      </c>
      <c r="N77" s="205">
        <f t="shared" ref="N77:N90" si="93">M77/$J$101</f>
        <v>9.8867922903508113E-2</v>
      </c>
      <c r="O77" s="204" t="str">
        <f t="shared" ref="O77:O90" si="94">VLOOKUP(M77,$Z$2:$AA$4,2,1)</f>
        <v>B</v>
      </c>
      <c r="P77" s="202"/>
    </row>
    <row r="78" spans="1:16" ht="38.25" customHeight="1">
      <c r="B78" s="134" t="s">
        <v>26613</v>
      </c>
      <c r="C78" s="195" t="s">
        <v>29</v>
      </c>
      <c r="D78" s="195">
        <v>170351</v>
      </c>
      <c r="E78" s="196" t="str">
        <f>IFERROR(PROPER(
IF($C78="IOPES",INDEX(CIOPES!$B:$B,MATCH($D78,CIOPES!$A:$A,0)),
IF($C78="SINAPI",INDEX(CSINAPI!$B:$B,MATCH($D78,CSINAPI!$A:$A,0)),
IF($C78="CESAN",INDEX(CCESAN!$B:$B,MATCH($D78,CCESAN!$A:$A,0)),
IF($C78="SCORIO",INDEX(CSCORIO!$B:$B,MATCH($D78,CSCORIO!$A:$A,0)),
IF($C78="MERC",INDEX(MERCADO!$B:$B,MATCH($D78,MERCADO!$A:$A,0)),
IF($C78="COMP",INDEX(COMPOSICAO!$B:$B,MATCH($D78,COMPOSICAO!$A:$A,0)),
""))))))),"*Verificar código*")</f>
        <v>Torneira De Parede Cromada, Marcas De Referência Fabrimar (Linha Prática, Ref.1157) , Deca Ou Docol</v>
      </c>
      <c r="F78" s="197" t="str">
        <f>IFERROR(LOWER(
IF($C78="IOPES",INDEX(CIOPES!$C:$C,MATCH($D78,CIOPES!$A:$A,0)),
IF($C78="SINAPI",INDEX(CSINAPI!$C:$C,MATCH($D78,CSINAPI!$A:$A,0)),
IF($C78="CESAN",INDEX(CCESAN!$C:$C,MATCH($D78,CCESAN!$A:$A,0)),
IF($C78="SCORIO",INDEX(CSCORIO!$C:$C,MATCH($D78,CSCORIO!$A:$A,0)),
IF($C78="MERC",INDEX(MERCADO!$D:$D,MATCH($D78,MERCADO!$A:$A,0)),
IF($C78="COMP",INDEX(COMPOSICAO!$H:$H,MATCH($D78,COMPOSICAO!$A:$A,0)),
""))))))),"")</f>
        <v>und</v>
      </c>
      <c r="G78" s="198">
        <f>'MEMÓRIA DE CÁLCULO'!J723</f>
        <v>16</v>
      </c>
      <c r="H78" s="200">
        <f>IFERROR(
IF($C78="IOPES",INDEX(CIOPES!$D:$D,MATCH($D78,CIOPES!$A:$A,0)),
IF($C78="SINAPI",INDEX(CSINAPI!$D:$D,MATCH($D78,CSINAPI!$A:$A,0)),
IF($C78="CESAN",INDEX(CCESAN!$D:$D,MATCH($D78,CCESAN!$A:$A,0)),
IF($C78="SCORIO",INDEX(CSCORIO!$D:$D,MATCH($D78,CSCORIO!$A:$A,0)),
IF($C78="MERC",INDEX(MERCADO!$E:$E,MATCH($D78,MERCADO!$A:$A,0)),
IF($C78="COMP",INDEX(COMPOSICAO!$I:$I,MATCH($D78,COMPOSICAO!$A:$A,0)),
0)))))),0)</f>
        <v>304.41000000000003</v>
      </c>
      <c r="I78" s="124">
        <f t="shared" si="90"/>
        <v>409.52</v>
      </c>
      <c r="J78" s="201">
        <f t="shared" si="1"/>
        <v>6552.32</v>
      </c>
      <c r="K78" s="202"/>
      <c r="L78" s="203">
        <f t="shared" si="91"/>
        <v>16</v>
      </c>
      <c r="M78" s="204">
        <f t="shared" si="92"/>
        <v>6552.32</v>
      </c>
      <c r="N78" s="205">
        <f t="shared" si="93"/>
        <v>0.23510289375568935</v>
      </c>
      <c r="O78" s="204" t="str">
        <f t="shared" si="94"/>
        <v>B</v>
      </c>
      <c r="P78" s="202"/>
    </row>
    <row r="79" spans="1:16" ht="38.25" customHeight="1">
      <c r="B79" s="134" t="s">
        <v>26614</v>
      </c>
      <c r="C79" s="195" t="s">
        <v>29</v>
      </c>
      <c r="D79" s="195">
        <v>140702</v>
      </c>
      <c r="E79" s="196" t="str">
        <f>IFERROR(PROPER(
IF($C79="IOPES",INDEX(CIOPES!$B:$B,MATCH($D79,CIOPES!$A:$A,0)),
IF($C79="SINAPI",INDEX(CSINAPI!$B:$B,MATCH($D79,CSINAPI!$A:$A,0)),
IF($C79="CESAN",INDEX(CCESAN!$B:$B,MATCH($D79,CCESAN!$A:$A,0)),
IF($C79="SCORIO",INDEX(CSCORIO!$B:$B,MATCH($D79,CSCORIO!$A:$A,0)),
IF($C79="MERC",INDEX(MERCADO!$B:$B,MATCH($D79,MERCADO!$A:$A,0)),
IF($C79="COMP",INDEX(COMPOSICAO!$B:$B,MATCH($D79,COMPOSICAO!$A:$A,0)),
""))))))),"*Verificar código*")</f>
        <v>Ponto Com Registro De Pressão (Chuveiro, Caixa De Descarga, Etc...)</v>
      </c>
      <c r="F79" s="197" t="str">
        <f>IFERROR(LOWER(
IF($C79="IOPES",INDEX(CIOPES!$C:$C,MATCH($D79,CIOPES!$A:$A,0)),
IF($C79="SINAPI",INDEX(CSINAPI!$C:$C,MATCH($D79,CSINAPI!$A:$A,0)),
IF($C79="CESAN",INDEX(CCESAN!$C:$C,MATCH($D79,CCESAN!$A:$A,0)),
IF($C79="SCORIO",INDEX(CSCORIO!$C:$C,MATCH($D79,CSCORIO!$A:$A,0)),
IF($C79="MERC",INDEX(MERCADO!$D:$D,MATCH($D79,MERCADO!$A:$A,0)),
IF($C79="COMP",INDEX(COMPOSICAO!$H:$H,MATCH($D79,COMPOSICAO!$A:$A,0)),
""))))))),"")</f>
        <v>pt</v>
      </c>
      <c r="G79" s="198">
        <f>'MEMÓRIA DE CÁLCULO'!J735</f>
        <v>13</v>
      </c>
      <c r="H79" s="200">
        <f>IFERROR(
IF($C79="IOPES",INDEX(CIOPES!$D:$D,MATCH($D79,CIOPES!$A:$A,0)),
IF($C79="SINAPI",INDEX(CSINAPI!$D:$D,MATCH($D79,CSINAPI!$A:$A,0)),
IF($C79="CESAN",INDEX(CCESAN!$D:$D,MATCH($D79,CCESAN!$A:$A,0)),
IF($C79="SCORIO",INDEX(CSCORIO!$D:$D,MATCH($D79,CSCORIO!$A:$A,0)),
IF($C79="MERC",INDEX(MERCADO!$E:$E,MATCH($D79,MERCADO!$A:$A,0)),
IF($C79="COMP",INDEX(COMPOSICAO!$I:$I,MATCH($D79,COMPOSICAO!$A:$A,0)),
0)))))),0)</f>
        <v>177.49</v>
      </c>
      <c r="I79" s="124">
        <f t="shared" si="90"/>
        <v>238.78</v>
      </c>
      <c r="J79" s="201">
        <f t="shared" si="1"/>
        <v>3104.14</v>
      </c>
      <c r="K79" s="202"/>
      <c r="L79" s="203">
        <f t="shared" si="91"/>
        <v>13</v>
      </c>
      <c r="M79" s="204">
        <f t="shared" si="92"/>
        <v>3104.14</v>
      </c>
      <c r="N79" s="205">
        <f t="shared" si="93"/>
        <v>0.11137922089012527</v>
      </c>
      <c r="O79" s="204" t="str">
        <f t="shared" si="94"/>
        <v>B</v>
      </c>
      <c r="P79" s="202"/>
    </row>
    <row r="80" spans="1:16" ht="38.25" customHeight="1">
      <c r="B80" s="134" t="s">
        <v>26615</v>
      </c>
      <c r="C80" s="195" t="s">
        <v>29</v>
      </c>
      <c r="D80" s="195">
        <v>170117</v>
      </c>
      <c r="E80" s="196" t="str">
        <f>IFERROR(PROPER(
IF($C80="IOPES",INDEX(CIOPES!$B:$B,MATCH($D80,CIOPES!$A:$A,0)),
IF($C80="SINAPI",INDEX(CSINAPI!$B:$B,MATCH($D80,CSINAPI!$A:$A,0)),
IF($C80="CESAN",INDEX(CCESAN!$B:$B,MATCH($D80,CCESAN!$A:$A,0)),
IF($C80="SCORIO",INDEX(CSCORIO!$B:$B,MATCH($D80,CSCORIO!$A:$A,0)),
IF($C80="MERC",INDEX(MERCADO!$B:$B,MATCH($D80,MERCADO!$A:$A,0)),
IF($C80="COMP",INDEX(COMPOSICAO!$B:$B,MATCH($D80,COMPOSICAO!$A:$A,0)),
""))))))),"*Verificar código*")</f>
        <v>Lavatório De Louça Branca, Padrão Popular, Marcas De Referência Deca, Celite Ou Ideal Standard, Inclusive Acessórios Em Pvc, Exceto Torneira</v>
      </c>
      <c r="F80" s="197" t="str">
        <f>IFERROR(LOWER(
IF($C80="IOPES",INDEX(CIOPES!$C:$C,MATCH($D80,CIOPES!$A:$A,0)),
IF($C80="SINAPI",INDEX(CSINAPI!$C:$C,MATCH($D80,CSINAPI!$A:$A,0)),
IF($C80="CESAN",INDEX(CCESAN!$C:$C,MATCH($D80,CCESAN!$A:$A,0)),
IF($C80="SCORIO",INDEX(CSCORIO!$C:$C,MATCH($D80,CSCORIO!$A:$A,0)),
IF($C80="MERC",INDEX(MERCADO!$D:$D,MATCH($D80,MERCADO!$A:$A,0)),
IF($C80="COMP",INDEX(COMPOSICAO!$H:$H,MATCH($D80,COMPOSICAO!$A:$A,0)),
""))))))),"")</f>
        <v>und</v>
      </c>
      <c r="G80" s="198">
        <f>'MEMÓRIA DE CÁLCULO'!J740</f>
        <v>4</v>
      </c>
      <c r="H80" s="200">
        <f>IFERROR(
IF($C80="IOPES",INDEX(CIOPES!$D:$D,MATCH($D80,CIOPES!$A:$A,0)),
IF($C80="SINAPI",INDEX(CSINAPI!$D:$D,MATCH($D80,CSINAPI!$A:$A,0)),
IF($C80="CESAN",INDEX(CCESAN!$D:$D,MATCH($D80,CCESAN!$A:$A,0)),
IF($C80="SCORIO",INDEX(CSCORIO!$D:$D,MATCH($D80,CSCORIO!$A:$A,0)),
IF($C80="MERC",INDEX(MERCADO!$E:$E,MATCH($D80,MERCADO!$A:$A,0)),
IF($C80="COMP",INDEX(COMPOSICAO!$I:$I,MATCH($D80,COMPOSICAO!$A:$A,0)),
0)))))),0)</f>
        <v>170.37</v>
      </c>
      <c r="I80" s="124">
        <f t="shared" si="90"/>
        <v>229.2</v>
      </c>
      <c r="J80" s="201">
        <f t="shared" si="1"/>
        <v>916.8</v>
      </c>
      <c r="K80" s="202"/>
      <c r="L80" s="203">
        <f t="shared" si="91"/>
        <v>4</v>
      </c>
      <c r="M80" s="204">
        <f t="shared" si="92"/>
        <v>916.8</v>
      </c>
      <c r="N80" s="205">
        <f t="shared" si="93"/>
        <v>3.2895574849094063E-2</v>
      </c>
      <c r="O80" s="204" t="str">
        <f t="shared" si="94"/>
        <v>C</v>
      </c>
      <c r="P80" s="202"/>
    </row>
    <row r="81" spans="1:16" ht="38.25" customHeight="1">
      <c r="B81" s="134" t="s">
        <v>26616</v>
      </c>
      <c r="C81" s="195" t="s">
        <v>29</v>
      </c>
      <c r="D81" s="195">
        <v>140701</v>
      </c>
      <c r="E81" s="196" t="str">
        <f>IFERROR(PROPER(
IF($C81="IOPES",INDEX(CIOPES!$B:$B,MATCH($D81,CIOPES!$A:$A,0)),
IF($C81="SINAPI",INDEX(CSINAPI!$B:$B,MATCH($D81,CSINAPI!$A:$A,0)),
IF($C81="CESAN",INDEX(CCESAN!$B:$B,MATCH($D81,CCESAN!$A:$A,0)),
IF($C81="SCORIO",INDEX(CSCORIO!$B:$B,MATCH($D81,CSCORIO!$A:$A,0)),
IF($C81="MERC",INDEX(MERCADO!$B:$B,MATCH($D81,MERCADO!$A:$A,0)),
IF($C81="COMP",INDEX(COMPOSICAO!$B:$B,MATCH($D81,COMPOSICAO!$A:$A,0)),
""))))))),"*Verificar código*")</f>
        <v>Ponto De Água Fria (Lavatório, Tanque, Pia De Cozinha, Etc...)</v>
      </c>
      <c r="F81" s="197" t="str">
        <f>IFERROR(LOWER(
IF($C81="IOPES",INDEX(CIOPES!$C:$C,MATCH($D81,CIOPES!$A:$A,0)),
IF($C81="SINAPI",INDEX(CSINAPI!$C:$C,MATCH($D81,CSINAPI!$A:$A,0)),
IF($C81="CESAN",INDEX(CCESAN!$C:$C,MATCH($D81,CCESAN!$A:$A,0)),
IF($C81="SCORIO",INDEX(CSCORIO!$C:$C,MATCH($D81,CSCORIO!$A:$A,0)),
IF($C81="MERC",INDEX(MERCADO!$D:$D,MATCH($D81,MERCADO!$A:$A,0)),
IF($C81="COMP",INDEX(COMPOSICAO!$H:$H,MATCH($D81,COMPOSICAO!$A:$A,0)),
""))))))),"")</f>
        <v>pt</v>
      </c>
      <c r="G81" s="198">
        <f>'MEMÓRIA DE CÁLCULO'!J746</f>
        <v>11</v>
      </c>
      <c r="H81" s="200">
        <f>IFERROR(
IF($C81="IOPES",INDEX(CIOPES!$D:$D,MATCH($D81,CIOPES!$A:$A,0)),
IF($C81="SINAPI",INDEX(CSINAPI!$D:$D,MATCH($D81,CSINAPI!$A:$A,0)),
IF($C81="CESAN",INDEX(CCESAN!$D:$D,MATCH($D81,CCESAN!$A:$A,0)),
IF($C81="SCORIO",INDEX(CSCORIO!$D:$D,MATCH($D81,CSCORIO!$A:$A,0)),
IF($C81="MERC",INDEX(MERCADO!$E:$E,MATCH($D81,MERCADO!$A:$A,0)),
IF($C81="COMP",INDEX(COMPOSICAO!$I:$I,MATCH($D81,COMPOSICAO!$A:$A,0)),
0)))))),0)</f>
        <v>74.88</v>
      </c>
      <c r="I81" s="124">
        <f t="shared" si="90"/>
        <v>100.74</v>
      </c>
      <c r="J81" s="201">
        <f t="shared" si="1"/>
        <v>1108.1400000000001</v>
      </c>
      <c r="K81" s="202"/>
      <c r="L81" s="203">
        <f t="shared" si="91"/>
        <v>11</v>
      </c>
      <c r="M81" s="204">
        <f t="shared" si="92"/>
        <v>1108.1400000000001</v>
      </c>
      <c r="N81" s="205">
        <f t="shared" si="93"/>
        <v>3.9761019102612455E-2</v>
      </c>
      <c r="O81" s="204" t="str">
        <f t="shared" si="94"/>
        <v>C</v>
      </c>
      <c r="P81" s="202"/>
    </row>
    <row r="82" spans="1:16" ht="38.25" customHeight="1">
      <c r="B82" s="134" t="s">
        <v>26617</v>
      </c>
      <c r="C82" s="195" t="s">
        <v>29</v>
      </c>
      <c r="D82" s="195">
        <v>140706</v>
      </c>
      <c r="E82" s="196" t="str">
        <f>IFERROR(PROPER(
IF($C82="IOPES",INDEX(CIOPES!$B:$B,MATCH($D82,CIOPES!$A:$A,0)),
IF($C82="SINAPI",INDEX(CSINAPI!$B:$B,MATCH($D82,CSINAPI!$A:$A,0)),
IF($C82="CESAN",INDEX(CCESAN!$B:$B,MATCH($D82,CCESAN!$A:$A,0)),
IF($C82="SCORIO",INDEX(CSCORIO!$B:$B,MATCH($D82,CSCORIO!$A:$A,0)),
IF($C82="MERC",INDEX(MERCADO!$B:$B,MATCH($D82,MERCADO!$A:$A,0)),
IF($C82="COMP",INDEX(COMPOSICAO!$B:$B,MATCH($D82,COMPOSICAO!$A:$A,0)),
""))))))),"*Verificar código*")</f>
        <v>Ponto Para Esgoto Secundário (Pia, Lavatório, Mictório, Tanque, Bidê, Etc...)</v>
      </c>
      <c r="F82" s="197" t="str">
        <f>IFERROR(LOWER(
IF($C82="IOPES",INDEX(CIOPES!$C:$C,MATCH($D82,CIOPES!$A:$A,0)),
IF($C82="SINAPI",INDEX(CSINAPI!$C:$C,MATCH($D82,CSINAPI!$A:$A,0)),
IF($C82="CESAN",INDEX(CCESAN!$C:$C,MATCH($D82,CCESAN!$A:$A,0)),
IF($C82="SCORIO",INDEX(CSCORIO!$C:$C,MATCH($D82,CSCORIO!$A:$A,0)),
IF($C82="MERC",INDEX(MERCADO!$D:$D,MATCH($D82,MERCADO!$A:$A,0)),
IF($C82="COMP",INDEX(COMPOSICAO!$H:$H,MATCH($D82,COMPOSICAO!$A:$A,0)),
""))))))),"")</f>
        <v>pt</v>
      </c>
      <c r="G82" s="198">
        <f>'MEMÓRIA DE CÁLCULO'!J755</f>
        <v>9</v>
      </c>
      <c r="H82" s="200">
        <f>IFERROR(
IF($C82="IOPES",INDEX(CIOPES!$D:$D,MATCH($D82,CIOPES!$A:$A,0)),
IF($C82="SINAPI",INDEX(CSINAPI!$D:$D,MATCH($D82,CSINAPI!$A:$A,0)),
IF($C82="CESAN",INDEX(CCESAN!$D:$D,MATCH($D82,CCESAN!$A:$A,0)),
IF($C82="SCORIO",INDEX(CSCORIO!$D:$D,MATCH($D82,CSCORIO!$A:$A,0)),
IF($C82="MERC",INDEX(MERCADO!$E:$E,MATCH($D82,MERCADO!$A:$A,0)),
IF($C82="COMP",INDEX(COMPOSICAO!$I:$I,MATCH($D82,COMPOSICAO!$A:$A,0)),
0)))))),0)</f>
        <v>71.3</v>
      </c>
      <c r="I82" s="124">
        <f t="shared" si="90"/>
        <v>95.92</v>
      </c>
      <c r="J82" s="201">
        <f t="shared" si="1"/>
        <v>863.28</v>
      </c>
      <c r="K82" s="202"/>
      <c r="L82" s="203">
        <f t="shared" si="91"/>
        <v>9</v>
      </c>
      <c r="M82" s="204">
        <f t="shared" si="92"/>
        <v>863.28</v>
      </c>
      <c r="N82" s="205">
        <f t="shared" si="93"/>
        <v>3.0975231081725483E-2</v>
      </c>
      <c r="O82" s="204" t="str">
        <f t="shared" si="94"/>
        <v>C</v>
      </c>
      <c r="P82" s="202"/>
    </row>
    <row r="83" spans="1:16" ht="38.25" customHeight="1">
      <c r="B83" s="134" t="s">
        <v>26618</v>
      </c>
      <c r="C83" s="195" t="s">
        <v>29</v>
      </c>
      <c r="D83" s="195">
        <v>80201</v>
      </c>
      <c r="E83" s="196" t="str">
        <f>IFERROR(PROPER(
IF($C83="IOPES",INDEX(CIOPES!$B:$B,MATCH($D83,CIOPES!$A:$A,0)),
IF($C83="SINAPI",INDEX(CSINAPI!$B:$B,MATCH($D83,CSINAPI!$A:$A,0)),
IF($C83="CESAN",INDEX(CCESAN!$B:$B,MATCH($D83,CCESAN!$A:$A,0)),
IF($C83="SCORIO",INDEX(CSCORIO!$B:$B,MATCH($D83,CSCORIO!$A:$A,0)),
IF($C83="MERC",INDEX(MERCADO!$B:$B,MATCH($D83,MERCADO!$A:$A,0)),
IF($C83="COMP",INDEX(COMPOSICAO!$B:$B,MATCH($D83,COMPOSICAO!$A:$A,0)),
""))))))),"*Verificar código*")</f>
        <v>Espelho Para Banheiros Espessura 4 Mm, Incluindo Chapa Compensada 10 Mm, Moldura De Alumínio Em Perfil L 3/4", Fixado Com Parafusos Cromados</v>
      </c>
      <c r="F83" s="197" t="str">
        <f>IFERROR(LOWER(
IF($C83="IOPES",INDEX(CIOPES!$C:$C,MATCH($D83,CIOPES!$A:$A,0)),
IF($C83="SINAPI",INDEX(CSINAPI!$C:$C,MATCH($D83,CSINAPI!$A:$A,0)),
IF($C83="CESAN",INDEX(CCESAN!$C:$C,MATCH($D83,CCESAN!$A:$A,0)),
IF($C83="SCORIO",INDEX(CSCORIO!$C:$C,MATCH($D83,CSCORIO!$A:$A,0)),
IF($C83="MERC",INDEX(MERCADO!$D:$D,MATCH($D83,MERCADO!$A:$A,0)),
IF($C83="COMP",INDEX(COMPOSICAO!$H:$H,MATCH($D83,COMPOSICAO!$A:$A,0)),
""))))))),"")</f>
        <v>m2</v>
      </c>
      <c r="G83" s="198">
        <f>'MEMÓRIA DE CÁLCULO'!J764</f>
        <v>1.5</v>
      </c>
      <c r="H83" s="200">
        <f>IFERROR(
IF($C83="IOPES",INDEX(CIOPES!$D:$D,MATCH($D83,CIOPES!$A:$A,0)),
IF($C83="SINAPI",INDEX(CSINAPI!$D:$D,MATCH($D83,CSINAPI!$A:$A,0)),
IF($C83="CESAN",INDEX(CCESAN!$D:$D,MATCH($D83,CCESAN!$A:$A,0)),
IF($C83="SCORIO",INDEX(CSCORIO!$D:$D,MATCH($D83,CSCORIO!$A:$A,0)),
IF($C83="MERC",INDEX(MERCADO!$E:$E,MATCH($D83,MERCADO!$A:$A,0)),
IF($C83="COMP",INDEX(COMPOSICAO!$I:$I,MATCH($D83,COMPOSICAO!$A:$A,0)),
0)))))),0)</f>
        <v>411.14</v>
      </c>
      <c r="I83" s="124">
        <f t="shared" si="90"/>
        <v>553.11</v>
      </c>
      <c r="J83" s="201">
        <f t="shared" si="1"/>
        <v>829.67</v>
      </c>
      <c r="K83" s="202"/>
      <c r="L83" s="203">
        <f t="shared" si="91"/>
        <v>1.5</v>
      </c>
      <c r="M83" s="204">
        <f t="shared" si="92"/>
        <v>829.67</v>
      </c>
      <c r="N83" s="205">
        <f t="shared" si="93"/>
        <v>2.9769275289101081E-2</v>
      </c>
      <c r="O83" s="204" t="str">
        <f t="shared" si="94"/>
        <v>C</v>
      </c>
      <c r="P83" s="202"/>
    </row>
    <row r="84" spans="1:16" ht="38.25" customHeight="1">
      <c r="B84" s="134" t="s">
        <v>26619</v>
      </c>
      <c r="C84" s="195" t="s">
        <v>29</v>
      </c>
      <c r="D84" s="195">
        <v>180809</v>
      </c>
      <c r="E84" s="196" t="str">
        <f>IFERROR(PROPER(
IF($C84="IOPES",INDEX(CIOPES!$B:$B,MATCH($D84,CIOPES!$A:$A,0)),
IF($C84="SINAPI",INDEX(CSINAPI!$B:$B,MATCH($D84,CSINAPI!$A:$A,0)),
IF($C84="CESAN",INDEX(CCESAN!$B:$B,MATCH($D84,CCESAN!$A:$A,0)),
IF($C84="SCORIO",INDEX(CSCORIO!$B:$B,MATCH($D84,CSCORIO!$A:$A,0)),
IF($C84="MERC",INDEX(MERCADO!$B:$B,MATCH($D84,MERCADO!$A:$A,0)),
IF($C84="COMP",INDEX(COMPOSICAO!$B:$B,MATCH($D84,COMPOSICAO!$A:$A,0)),
""))))))),"*Verificar código*")</f>
        <v>Chuveiro Elétrico Tipo Ducha Lorenzet Ou Corona</v>
      </c>
      <c r="F84" s="197" t="str">
        <f>IFERROR(LOWER(
IF($C84="IOPES",INDEX(CIOPES!$C:$C,MATCH($D84,CIOPES!$A:$A,0)),
IF($C84="SINAPI",INDEX(CSINAPI!$C:$C,MATCH($D84,CSINAPI!$A:$A,0)),
IF($C84="CESAN",INDEX(CCESAN!$C:$C,MATCH($D84,CCESAN!$A:$A,0)),
IF($C84="SCORIO",INDEX(CSCORIO!$C:$C,MATCH($D84,CSCORIO!$A:$A,0)),
IF($C84="MERC",INDEX(MERCADO!$D:$D,MATCH($D84,MERCADO!$A:$A,0)),
IF($C84="COMP",INDEX(COMPOSICAO!$H:$H,MATCH($D84,COMPOSICAO!$A:$A,0)),
""))))))),"")</f>
        <v>und</v>
      </c>
      <c r="G84" s="198">
        <f>'MEMÓRIA DE CÁLCULO'!J769</f>
        <v>3</v>
      </c>
      <c r="H84" s="200">
        <f>IFERROR(
IF($C84="IOPES",INDEX(CIOPES!$D:$D,MATCH($D84,CIOPES!$A:$A,0)),
IF($C84="SINAPI",INDEX(CSINAPI!$D:$D,MATCH($D84,CSINAPI!$A:$A,0)),
IF($C84="CESAN",INDEX(CCESAN!$D:$D,MATCH($D84,CCESAN!$A:$A,0)),
IF($C84="SCORIO",INDEX(CSCORIO!$D:$D,MATCH($D84,CSCORIO!$A:$A,0)),
IF($C84="MERC",INDEX(MERCADO!$E:$E,MATCH($D84,MERCADO!$A:$A,0)),
IF($C84="COMP",INDEX(COMPOSICAO!$I:$I,MATCH($D84,COMPOSICAO!$A:$A,0)),
0)))))),0)</f>
        <v>120.09</v>
      </c>
      <c r="I84" s="124">
        <f t="shared" si="90"/>
        <v>161.56</v>
      </c>
      <c r="J84" s="201">
        <f t="shared" si="1"/>
        <v>484.68</v>
      </c>
      <c r="K84" s="202"/>
      <c r="L84" s="203">
        <f t="shared" si="91"/>
        <v>3</v>
      </c>
      <c r="M84" s="204">
        <f t="shared" si="92"/>
        <v>484.68</v>
      </c>
      <c r="N84" s="205">
        <f t="shared" si="93"/>
        <v>1.7390736494174205E-2</v>
      </c>
      <c r="O84" s="204" t="str">
        <f t="shared" si="94"/>
        <v>C</v>
      </c>
      <c r="P84" s="202"/>
    </row>
    <row r="85" spans="1:16" ht="55.5" customHeight="1">
      <c r="B85" s="134" t="s">
        <v>26620</v>
      </c>
      <c r="C85" s="195" t="s">
        <v>29</v>
      </c>
      <c r="D85" s="195">
        <v>170309</v>
      </c>
      <c r="E85" s="196" t="str">
        <f>IFERROR(PROPER(
IF($C85="IOPES",INDEX(CIOPES!$B:$B,MATCH($D85,CIOPES!$A:$A,0)),
IF($C85="SINAPI",INDEX(CSINAPI!$B:$B,MATCH($D85,CSINAPI!$A:$A,0)),
IF($C85="CESAN",INDEX(CCESAN!$B:$B,MATCH($D85,CCESAN!$A:$A,0)),
IF($C85="SCORIO",INDEX(CSCORIO!$B:$B,MATCH($D85,CSCORIO!$A:$A,0)),
IF($C85="MERC",INDEX(MERCADO!$B:$B,MATCH($D85,MERCADO!$A:$A,0)),
IF($C85="COMP",INDEX(COMPOSICAO!$B:$B,MATCH($D85,COMPOSICAO!$A:$A,0)),
""))))))),"*Verificar código*")</f>
        <v>Torneira Para Jardim De 3/4" Marcas De Referência Fabrimar, Deca Ou Docol</v>
      </c>
      <c r="F85" s="197" t="str">
        <f>IFERROR(LOWER(
IF($C85="IOPES",INDEX(CIOPES!$C:$C,MATCH($D85,CIOPES!$A:$A,0)),
IF($C85="SINAPI",INDEX(CSINAPI!$C:$C,MATCH($D85,CSINAPI!$A:$A,0)),
IF($C85="CESAN",INDEX(CCESAN!$C:$C,MATCH($D85,CCESAN!$A:$A,0)),
IF($C85="SCORIO",INDEX(CSCORIO!$C:$C,MATCH($D85,CSCORIO!$A:$A,0)),
IF($C85="MERC",INDEX(MERCADO!$D:$D,MATCH($D85,MERCADO!$A:$A,0)),
IF($C85="COMP",INDEX(COMPOSICAO!$H:$H,MATCH($D85,COMPOSICAO!$A:$A,0)),
""))))))),"")</f>
        <v>und</v>
      </c>
      <c r="G85" s="198">
        <f>'MEMÓRIA DE CÁLCULO'!J772</f>
        <v>1</v>
      </c>
      <c r="H85" s="200">
        <f>IFERROR(
IF($C85="IOPES",INDEX(CIOPES!$D:$D,MATCH($D85,CIOPES!$A:$A,0)),
IF($C85="SINAPI",INDEX(CSINAPI!$D:$D,MATCH($D85,CSINAPI!$A:$A,0)),
IF($C85="CESAN",INDEX(CCESAN!$D:$D,MATCH($D85,CCESAN!$A:$A,0)),
IF($C85="SCORIO",INDEX(CSCORIO!$D:$D,MATCH($D85,CSCORIO!$A:$A,0)),
IF($C85="MERC",INDEX(MERCADO!$E:$E,MATCH($D85,MERCADO!$A:$A,0)),
IF($C85="COMP",INDEX(COMPOSICAO!$I:$I,MATCH($D85,COMPOSICAO!$A:$A,0)),
0)))))),0)</f>
        <v>91.3</v>
      </c>
      <c r="I85" s="124">
        <f t="shared" si="90"/>
        <v>122.83</v>
      </c>
      <c r="J85" s="201">
        <f t="shared" si="1"/>
        <v>122.83</v>
      </c>
      <c r="K85" s="202"/>
      <c r="L85" s="203">
        <f t="shared" si="91"/>
        <v>1</v>
      </c>
      <c r="M85" s="204">
        <f t="shared" si="92"/>
        <v>122.83</v>
      </c>
      <c r="N85" s="205">
        <f t="shared" si="93"/>
        <v>4.407246355491082E-3</v>
      </c>
      <c r="O85" s="204" t="str">
        <f t="shared" si="94"/>
        <v>C</v>
      </c>
      <c r="P85" s="202"/>
    </row>
    <row r="86" spans="1:16" ht="45" customHeight="1">
      <c r="B86" s="134" t="s">
        <v>26625</v>
      </c>
      <c r="C86" s="195" t="s">
        <v>29</v>
      </c>
      <c r="D86" s="195">
        <v>140703</v>
      </c>
      <c r="E86" s="196" t="str">
        <f>IFERROR(PROPER(
IF($C86="IOPES",INDEX(CIOPES!$B:$B,MATCH($D86,CIOPES!$A:$A,0)),
IF($C86="SINAPI",INDEX(CSINAPI!$B:$B,MATCH($D86,CSINAPI!$A:$A,0)),
IF($C86="CESAN",INDEX(CCESAN!$B:$B,MATCH($D86,CCESAN!$A:$A,0)),
IF($C86="SCORIO",INDEX(CSCORIO!$B:$B,MATCH($D86,CSCORIO!$A:$A,0)),
IF($C86="MERC",INDEX(MERCADO!$B:$B,MATCH($D86,MERCADO!$A:$A,0)),
IF($C86="COMP",INDEX(COMPOSICAO!$B:$B,MATCH($D86,COMPOSICAO!$A:$A,0)),
""))))))),"*Verificar código*")</f>
        <v>Ponto De Torneira De Jardim (Para Praças)</v>
      </c>
      <c r="F86" s="197" t="str">
        <f>IFERROR(LOWER(
IF($C86="IOPES",INDEX(CIOPES!$C:$C,MATCH($D86,CIOPES!$A:$A,0)),
IF($C86="SINAPI",INDEX(CSINAPI!$C:$C,MATCH($D86,CSINAPI!$A:$A,0)),
IF($C86="CESAN",INDEX(CCESAN!$C:$C,MATCH($D86,CCESAN!$A:$A,0)),
IF($C86="SCORIO",INDEX(CSCORIO!$C:$C,MATCH($D86,CSCORIO!$A:$A,0)),
IF($C86="MERC",INDEX(MERCADO!$D:$D,MATCH($D86,MERCADO!$A:$A,0)),
IF($C86="COMP",INDEX(COMPOSICAO!$H:$H,MATCH($D86,COMPOSICAO!$A:$A,0)),
""))))))),"")</f>
        <v>pt</v>
      </c>
      <c r="G86" s="198">
        <f>'MEMÓRIA DE CÁLCULO'!J775</f>
        <v>1</v>
      </c>
      <c r="H86" s="200">
        <f>IFERROR(
IF($C86="IOPES",INDEX(CIOPES!$D:$D,MATCH($D86,CIOPES!$A:$A,0)),
IF($C86="SINAPI",INDEX(CSINAPI!$D:$D,MATCH($D86,CSINAPI!$A:$A,0)),
IF($C86="CESAN",INDEX(CCESAN!$D:$D,MATCH($D86,CCESAN!$A:$A,0)),
IF($C86="SCORIO",INDEX(CSCORIO!$D:$D,MATCH($D86,CSCORIO!$A:$A,0)),
IF($C86="MERC",INDEX(MERCADO!$E:$E,MATCH($D86,MERCADO!$A:$A,0)),
IF($C86="COMP",INDEX(COMPOSICAO!$I:$I,MATCH($D86,COMPOSICAO!$A:$A,0)),
0)))))),0)</f>
        <v>270.79000000000002</v>
      </c>
      <c r="I86" s="124">
        <f t="shared" si="90"/>
        <v>364.29</v>
      </c>
      <c r="J86" s="201">
        <f t="shared" si="1"/>
        <v>364.29</v>
      </c>
      <c r="K86" s="202"/>
      <c r="L86" s="203">
        <f t="shared" si="91"/>
        <v>1</v>
      </c>
      <c r="M86" s="204">
        <f t="shared" si="92"/>
        <v>364.29</v>
      </c>
      <c r="N86" s="205">
        <f t="shared" si="93"/>
        <v>1.3071039443473469E-2</v>
      </c>
      <c r="O86" s="204" t="str">
        <f t="shared" si="94"/>
        <v>C</v>
      </c>
      <c r="P86" s="202"/>
    </row>
    <row r="87" spans="1:16" ht="45" customHeight="1">
      <c r="B87" s="134" t="s">
        <v>26626</v>
      </c>
      <c r="C87" s="195" t="s">
        <v>29</v>
      </c>
      <c r="D87" s="195">
        <v>170220</v>
      </c>
      <c r="E87" s="196" t="str">
        <f>IFERROR(PROPER(
IF($C87="IOPES",INDEX(CIOPES!$B:$B,MATCH($D87,CIOPES!$A:$A,0)),
IF($C87="SINAPI",INDEX(CSINAPI!$B:$B,MATCH($D87,CSINAPI!$A:$A,0)),
IF($C87="CESAN",INDEX(CCESAN!$B:$B,MATCH($D87,CCESAN!$A:$A,0)),
IF($C87="SCORIO",INDEX(CSCORIO!$B:$B,MATCH($D87,CSCORIO!$A:$A,0)),
IF($C87="MERC",INDEX(MERCADO!$B:$B,MATCH($D87,MERCADO!$A:$A,0)),
IF($C87="COMP",INDEX(COMPOSICAO!$B:$B,MATCH($D87,COMPOSICAO!$A:$A,0)),
""))))))),"*Verificar código*")</f>
        <v>Bancada De Granito Com Espessura De 2 Cm</v>
      </c>
      <c r="F87" s="197" t="str">
        <f>IFERROR(LOWER(
IF($C87="IOPES",INDEX(CIOPES!$C:$C,MATCH($D87,CIOPES!$A:$A,0)),
IF($C87="SINAPI",INDEX(CSINAPI!$C:$C,MATCH($D87,CSINAPI!$A:$A,0)),
IF($C87="CESAN",INDEX(CCESAN!$C:$C,MATCH($D87,CCESAN!$A:$A,0)),
IF($C87="SCORIO",INDEX(CSCORIO!$C:$C,MATCH($D87,CSCORIO!$A:$A,0)),
IF($C87="MERC",INDEX(MERCADO!$D:$D,MATCH($D87,MERCADO!$A:$A,0)),
IF($C87="COMP",INDEX(COMPOSICAO!$H:$H,MATCH($D87,COMPOSICAO!$A:$A,0)),
""))))))),"")</f>
        <v>m2</v>
      </c>
      <c r="G87" s="198">
        <f>'MEMÓRIA DE CÁLCULO'!J778</f>
        <v>9.26</v>
      </c>
      <c r="H87" s="200">
        <f>IFERROR(
IF($C87="IOPES",INDEX(CIOPES!$D:$D,MATCH($D87,CIOPES!$A:$A,0)),
IF($C87="SINAPI",INDEX(CSINAPI!$D:$D,MATCH($D87,CSINAPI!$A:$A,0)),
IF($C87="CESAN",INDEX(CCESAN!$D:$D,MATCH($D87,CCESAN!$A:$A,0)),
IF($C87="SCORIO",INDEX(CSCORIO!$D:$D,MATCH($D87,CSCORIO!$A:$A,0)),
IF($C87="MERC",INDEX(MERCADO!$E:$E,MATCH($D87,MERCADO!$A:$A,0)),
IF($C87="COMP",INDEX(COMPOSICAO!$I:$I,MATCH($D87,COMPOSICAO!$A:$A,0)),
0)))))),0)</f>
        <v>319.60000000000002</v>
      </c>
      <c r="I87" s="124">
        <f t="shared" si="90"/>
        <v>429.96</v>
      </c>
      <c r="J87" s="201">
        <f t="shared" si="1"/>
        <v>3981.43</v>
      </c>
      <c r="K87" s="202"/>
      <c r="L87" s="203">
        <f t="shared" si="91"/>
        <v>9.26</v>
      </c>
      <c r="M87" s="204">
        <f t="shared" si="92"/>
        <v>3981.43</v>
      </c>
      <c r="N87" s="205">
        <f t="shared" si="93"/>
        <v>0.14285714285714285</v>
      </c>
      <c r="O87" s="204" t="str">
        <f t="shared" si="94"/>
        <v>B</v>
      </c>
      <c r="P87" s="202"/>
    </row>
    <row r="88" spans="1:16" ht="45" customHeight="1">
      <c r="B88" s="134" t="s">
        <v>26632</v>
      </c>
      <c r="C88" s="195" t="s">
        <v>29</v>
      </c>
      <c r="D88" s="195">
        <v>140705</v>
      </c>
      <c r="E88" s="196" t="str">
        <f>IFERROR(PROPER(
IF($C88="IOPES",INDEX(CIOPES!$B:$B,MATCH($D88,CIOPES!$A:$A,0)),
IF($C88="SINAPI",INDEX(CSINAPI!$B:$B,MATCH($D88,CSINAPI!$A:$A,0)),
IF($C88="CESAN",INDEX(CCESAN!$B:$B,MATCH($D88,CCESAN!$A:$A,0)),
IF($C88="SCORIO",INDEX(CSCORIO!$B:$B,MATCH($D88,CSCORIO!$A:$A,0)),
IF($C88="MERC",INDEX(MERCADO!$B:$B,MATCH($D88,MERCADO!$A:$A,0)),
IF($C88="COMP",INDEX(COMPOSICAO!$B:$B,MATCH($D88,COMPOSICAO!$A:$A,0)),
""))))))),"*Verificar código*")</f>
        <v>Ponto Para Esgoto Primário (Vaso Sanitário)</v>
      </c>
      <c r="F88" s="197" t="str">
        <f>IFERROR(LOWER(
IF($C88="IOPES",INDEX(CIOPES!$C:$C,MATCH($D88,CIOPES!$A:$A,0)),
IF($C88="SINAPI",INDEX(CSINAPI!$C:$C,MATCH($D88,CSINAPI!$A:$A,0)),
IF($C88="CESAN",INDEX(CCESAN!$C:$C,MATCH($D88,CCESAN!$A:$A,0)),
IF($C88="SCORIO",INDEX(CSCORIO!$C:$C,MATCH($D88,CSCORIO!$A:$A,0)),
IF($C88="MERC",INDEX(MERCADO!$D:$D,MATCH($D88,MERCADO!$A:$A,0)),
IF($C88="COMP",INDEX(COMPOSICAO!$H:$H,MATCH($D88,COMPOSICAO!$A:$A,0)),
""))))))),"")</f>
        <v>pt</v>
      </c>
      <c r="G88" s="198">
        <f>'MEMÓRIA DE CÁLCULO'!J785</f>
        <v>3</v>
      </c>
      <c r="H88" s="200">
        <f>IFERROR(
IF($C88="IOPES",INDEX(CIOPES!$D:$D,MATCH($D88,CIOPES!$A:$A,0)),
IF($C88="SINAPI",INDEX(CSINAPI!$D:$D,MATCH($D88,CSINAPI!$A:$A,0)),
IF($C88="CESAN",INDEX(CCESAN!$D:$D,MATCH($D88,CCESAN!$A:$A,0)),
IF($C88="SCORIO",INDEX(CSCORIO!$D:$D,MATCH($D88,CSCORIO!$A:$A,0)),
IF($C88="MERC",INDEX(MERCADO!$E:$E,MATCH($D88,MERCADO!$A:$A,0)),
IF($C88="COMP",INDEX(COMPOSICAO!$I:$I,MATCH($D88,COMPOSICAO!$A:$A,0)),
0)))))),0)</f>
        <v>87.52</v>
      </c>
      <c r="I88" s="124">
        <f t="shared" si="90"/>
        <v>117.74</v>
      </c>
      <c r="J88" s="201">
        <f t="shared" si="1"/>
        <v>353.22</v>
      </c>
      <c r="K88" s="202"/>
      <c r="L88" s="203">
        <f t="shared" si="91"/>
        <v>3</v>
      </c>
      <c r="M88" s="204">
        <f t="shared" si="92"/>
        <v>353.22</v>
      </c>
      <c r="N88" s="205">
        <f t="shared" si="93"/>
        <v>1.2673838294281202E-2</v>
      </c>
      <c r="O88" s="204" t="str">
        <f t="shared" si="94"/>
        <v>C</v>
      </c>
      <c r="P88" s="202"/>
    </row>
    <row r="89" spans="1:16" ht="45" customHeight="1">
      <c r="B89" s="134" t="s">
        <v>26633</v>
      </c>
      <c r="C89" s="195" t="s">
        <v>1063</v>
      </c>
      <c r="D89" s="195">
        <v>95547</v>
      </c>
      <c r="E89" s="196" t="str">
        <f>IFERROR(PROPER(
IF($C89="IOPES",INDEX(CIOPES!$B:$B,MATCH($D89,CIOPES!$A:$A,0)),
IF($C89="SINAPI",INDEX(CSINAPI!$B:$B,MATCH($D89,CSINAPI!$A:$A,0)),
IF($C89="CESAN",INDEX(CCESAN!$B:$B,MATCH($D89,CCESAN!$A:$A,0)),
IF($C89="SCORIO",INDEX(CSCORIO!$B:$B,MATCH($D89,CSCORIO!$A:$A,0)),
IF($C89="MERC",INDEX(MERCADO!$B:$B,MATCH($D89,MERCADO!$A:$A,0)),
IF($C89="COMP",INDEX(COMPOSICAO!$B:$B,MATCH($D89,COMPOSICAO!$A:$A,0)),
""))))))),"*Verificar código*")</f>
        <v>Saboneteira Plastica Tipo Dispenser Para Sabonete Liquido Com Reservatorio 800 A 1500 Ml, Incluso Fixação. Af_01/2020</v>
      </c>
      <c r="F89" s="197" t="str">
        <f>IFERROR(LOWER(
IF($C89="IOPES",INDEX(CIOPES!$C:$C,MATCH($D89,CIOPES!$A:$A,0)),
IF($C89="SINAPI",INDEX(CSINAPI!$C:$C,MATCH($D89,CSINAPI!$A:$A,0)),
IF($C89="CESAN",INDEX(CCESAN!$C:$C,MATCH($D89,CCESAN!$A:$A,0)),
IF($C89="SCORIO",INDEX(CSCORIO!$C:$C,MATCH($D89,CSCORIO!$A:$A,0)),
IF($C89="MERC",INDEX(MERCADO!$D:$D,MATCH($D89,MERCADO!$A:$A,0)),
IF($C89="COMP",INDEX(COMPOSICAO!$H:$H,MATCH($D89,COMPOSICAO!$A:$A,0)),
""))))))),"")</f>
        <v>un</v>
      </c>
      <c r="G89" s="198">
        <f>'MEMÓRIA DE CÁLCULO'!J788</f>
        <v>6</v>
      </c>
      <c r="H89" s="200">
        <f>IFERROR(
IF($C89="IOPES",INDEX(CIOPES!$D:$D,MATCH($D89,CIOPES!$A:$A,0)),
IF($C89="SINAPI",INDEX(CSINAPI!$D:$D,MATCH($D89,CSINAPI!$A:$A,0)),
IF($C89="CESAN",INDEX(CCESAN!$D:$D,MATCH($D89,CCESAN!$A:$A,0)),
IF($C89="SCORIO",INDEX(CSCORIO!$D:$D,MATCH($D89,CSCORIO!$A:$A,0)),
IF($C89="MERC",INDEX(MERCADO!$E:$E,MATCH($D89,MERCADO!$A:$A,0)),
IF($C89="COMP",INDEX(COMPOSICAO!$I:$I,MATCH($D89,COMPOSICAO!$A:$A,0)),
0)))))),0)</f>
        <v>67.22</v>
      </c>
      <c r="I89" s="124">
        <f t="shared" si="90"/>
        <v>90.43</v>
      </c>
      <c r="J89" s="201">
        <f t="shared" si="1"/>
        <v>542.58000000000004</v>
      </c>
      <c r="K89" s="202"/>
      <c r="L89" s="203">
        <f t="shared" si="91"/>
        <v>6</v>
      </c>
      <c r="M89" s="204">
        <f t="shared" si="92"/>
        <v>542.58000000000004</v>
      </c>
      <c r="N89" s="205">
        <f t="shared" si="93"/>
        <v>1.9468238439813983E-2</v>
      </c>
      <c r="O89" s="204" t="str">
        <f t="shared" si="94"/>
        <v>C</v>
      </c>
      <c r="P89" s="202"/>
    </row>
    <row r="90" spans="1:16" ht="12.75">
      <c r="B90" s="134" t="s">
        <v>26634</v>
      </c>
      <c r="C90" s="195" t="s">
        <v>29</v>
      </c>
      <c r="D90" s="195">
        <v>142106</v>
      </c>
      <c r="E90" s="196" t="str">
        <f>IFERROR(PROPER(
IF($C90="IOPES",INDEX(CIOPES!$B:$B,MATCH($D90,CIOPES!$A:$A,0)),
IF($C90="SINAPI",INDEX(CSINAPI!$B:$B,MATCH($D90,CSINAPI!$A:$A,0)),
IF($C90="CESAN",INDEX(CCESAN!$B:$B,MATCH($D90,CCESAN!$A:$A,0)),
IF($C90="SCORIO",INDEX(CSCORIO!$B:$B,MATCH($D90,CSCORIO!$A:$A,0)),
IF($C90="MERC",INDEX(MERCADO!$B:$B,MATCH($D90,MERCADO!$A:$A,0)),
IF($C90="COMP",INDEX(COMPOSICAO!$B:$B,MATCH($D90,COMPOSICAO!$A:$A,0)),
""))))))),"*Verificar código*")</f>
        <v>Sifão Em Pvc Para Tanque 2"</v>
      </c>
      <c r="F90" s="197" t="str">
        <f>IFERROR(LOWER(
IF($C90="IOPES",INDEX(CIOPES!$C:$C,MATCH($D90,CIOPES!$A:$A,0)),
IF($C90="SINAPI",INDEX(CSINAPI!$C:$C,MATCH($D90,CSINAPI!$A:$A,0)),
IF($C90="CESAN",INDEX(CCESAN!$C:$C,MATCH($D90,CCESAN!$A:$A,0)),
IF($C90="SCORIO",INDEX(CSCORIO!$C:$C,MATCH($D90,CSCORIO!$A:$A,0)),
IF($C90="MERC",INDEX(MERCADO!$D:$D,MATCH($D90,MERCADO!$A:$A,0)),
IF($C90="COMP",INDEX(COMPOSICAO!$H:$H,MATCH($D90,COMPOSICAO!$A:$A,0)),
""))))))),"")</f>
        <v>und</v>
      </c>
      <c r="G90" s="198">
        <f>'MEMÓRIA DE CÁLCULO'!J796</f>
        <v>9</v>
      </c>
      <c r="H90" s="200">
        <f>IFERROR(
IF($C90="IOPES",INDEX(CIOPES!$D:$D,MATCH($D90,CIOPES!$A:$A,0)),
IF($C90="SINAPI",INDEX(CSINAPI!$D:$D,MATCH($D90,CSINAPI!$A:$A,0)),
IF($C90="CESAN",INDEX(CCESAN!$D:$D,MATCH($D90,CCESAN!$A:$A,0)),
IF($C90="SCORIO",INDEX(CSCORIO!$D:$D,MATCH($D90,CSCORIO!$A:$A,0)),
IF($C90="MERC",INDEX(MERCADO!$E:$E,MATCH($D90,MERCADO!$A:$A,0)),
IF($C90="COMP",INDEX(COMPOSICAO!$I:$I,MATCH($D90,COMPOSICAO!$A:$A,0)),
0)))))),0)</f>
        <v>27.7</v>
      </c>
      <c r="I90" s="124">
        <f t="shared" si="90"/>
        <v>37.26</v>
      </c>
      <c r="J90" s="201">
        <f t="shared" si="1"/>
        <v>335.34</v>
      </c>
      <c r="K90" s="202"/>
      <c r="L90" s="203">
        <f t="shared" si="91"/>
        <v>9</v>
      </c>
      <c r="M90" s="204">
        <f t="shared" si="92"/>
        <v>335.34</v>
      </c>
      <c r="N90" s="205">
        <f t="shared" si="93"/>
        <v>1.2032288470653581E-2</v>
      </c>
      <c r="O90" s="204" t="str">
        <f t="shared" si="94"/>
        <v>C</v>
      </c>
      <c r="P90" s="202"/>
    </row>
    <row r="91" spans="1:16" ht="12.75" customHeight="1">
      <c r="A91" s="81" t="str">
        <f>CONCATENATE(C91,D91)</f>
        <v/>
      </c>
      <c r="B91" s="134">
        <v>8</v>
      </c>
      <c r="C91" s="195"/>
      <c r="D91" s="195"/>
      <c r="E91" s="196" t="s">
        <v>6</v>
      </c>
      <c r="F91" s="197"/>
      <c r="G91" s="198"/>
      <c r="H91" s="200"/>
      <c r="I91" s="124"/>
      <c r="J91" s="201">
        <f>SUM(J92:J100)</f>
        <v>66177.42</v>
      </c>
      <c r="K91" s="202"/>
      <c r="L91" s="203"/>
      <c r="M91" s="204"/>
      <c r="N91" s="205"/>
      <c r="O91" s="204"/>
      <c r="P91" s="202"/>
    </row>
    <row r="92" spans="1:16" ht="24.75" customHeight="1">
      <c r="B92" s="134" t="s">
        <v>26624</v>
      </c>
      <c r="C92" s="195" t="s">
        <v>29</v>
      </c>
      <c r="D92" s="195">
        <v>90302</v>
      </c>
      <c r="E92" s="196" t="str">
        <f>IFERROR(PROPER(
IF($C92="IOPES",INDEX(CIOPES!$B:$B,MATCH($D92,CIOPES!$A:$A,0)),
IF($C92="SINAPI",INDEX(CSINAPI!$B:$B,MATCH($D92,CSINAPI!$A:$A,0)),
IF($C92="CESAN",INDEX(CCESAN!$B:$B,MATCH($D92,CCESAN!$A:$A,0)),
IF($C92="SCORIO",INDEX(CSCORIO!$B:$B,MATCH($D92,CSCORIO!$A:$A,0)),
IF($C92="MERC",INDEX(MERCADO!$B:$B,MATCH($D92,MERCADO!$A:$A,0)),
IF($C92="COMP",INDEX(COMPOSICAO!$B:$B,MATCH($D92,COMPOSICAO!$A:$A,0)),
""))))))),"*Verificar código*")</f>
        <v>Rufo De Chapa Metálica Nº 26 Com Largura De 30 Cm</v>
      </c>
      <c r="F92" s="197" t="str">
        <f>IFERROR(LOWER(
IF($C92="IOPES",INDEX(CIOPES!$C:$C,MATCH($D92,CIOPES!$A:$A,0)),
IF($C92="SINAPI",INDEX(CSINAPI!$C:$C,MATCH($D92,CSINAPI!$A:$A,0)),
IF($C92="CESAN",INDEX(CCESAN!$C:$C,MATCH($D92,CCESAN!$A:$A,0)),
IF($C92="SCORIO",INDEX(CSCORIO!$C:$C,MATCH($D92,CSCORIO!$A:$A,0)),
IF($C92="MERC",INDEX(MERCADO!$D:$D,MATCH($D92,MERCADO!$A:$A,0)),
IF($C92="COMP",INDEX(COMPOSICAO!$H:$H,MATCH($D92,COMPOSICAO!$A:$A,0)),
""))))))),"")</f>
        <v>m</v>
      </c>
      <c r="G92" s="198">
        <f>'MEMÓRIA DE CÁLCULO'!J806</f>
        <v>53.92</v>
      </c>
      <c r="H92" s="200">
        <f>IFERROR(
IF($C92="IOPES",INDEX(CIOPES!$D:$D,MATCH($D92,CIOPES!$A:$A,0)),
IF($C92="SINAPI",INDEX(CSINAPI!$D:$D,MATCH($D92,CSINAPI!$A:$A,0)),
IF($C92="CESAN",INDEX(CCESAN!$D:$D,MATCH($D92,CCESAN!$A:$A,0)),
IF($C92="SCORIO",INDEX(CSCORIO!$D:$D,MATCH($D92,CSCORIO!$A:$A,0)),
IF($C92="MERC",INDEX(MERCADO!$E:$E,MATCH($D92,MERCADO!$A:$A,0)),
IF($C92="COMP",INDEX(COMPOSICAO!$I:$I,MATCH($D92,COMPOSICAO!$A:$A,0)),
0)))))),0)</f>
        <v>32.07</v>
      </c>
      <c r="I92" s="124">
        <f>IFERROR(ROUND(H92*(1+$I$2),2),"")</f>
        <v>43.14</v>
      </c>
      <c r="J92" s="201">
        <f t="shared" si="1"/>
        <v>2326.11</v>
      </c>
      <c r="K92" s="202"/>
      <c r="L92" s="203">
        <f>G92</f>
        <v>53.92</v>
      </c>
      <c r="M92" s="204">
        <f>ROUND(L92*I92,2)</f>
        <v>2326.11</v>
      </c>
      <c r="N92" s="205">
        <f t="shared" ref="N92:N100" si="95">M92/$J$101</f>
        <v>8.3462833346669069E-2</v>
      </c>
      <c r="O92" s="204" t="str">
        <f>VLOOKUP(M92,$Z$2:$AA$4,2,1)</f>
        <v>B</v>
      </c>
      <c r="P92" s="202"/>
    </row>
    <row r="93" spans="1:16" ht="25.5">
      <c r="B93" s="134" t="s">
        <v>26627</v>
      </c>
      <c r="C93" s="195" t="s">
        <v>1063</v>
      </c>
      <c r="D93" s="195">
        <v>101966</v>
      </c>
      <c r="E93" s="196" t="str">
        <f>IFERROR(PROPER(
IF($C93="IOPES",INDEX(CIOPES!$B:$B,MATCH($D93,CIOPES!$A:$A,0)),
IF($C93="SINAPI",INDEX(CSINAPI!$B:$B,MATCH($D93,CSINAPI!$A:$A,0)),
IF($C93="CESAN",INDEX(CCESAN!$B:$B,MATCH($D93,CCESAN!$A:$A,0)),
IF($C93="SCORIO",INDEX(CSCORIO!$B:$B,MATCH($D93,CSCORIO!$A:$A,0)),
IF($C93="MERC",INDEX(MERCADO!$B:$B,MATCH($D93,MERCADO!$A:$A,0)),
IF($C93="COMP",INDEX(COMPOSICAO!$B:$B,MATCH($D93,COMPOSICAO!$A:$A,0)),
""))))))),"*Verificar código*")</f>
        <v>Chapim Sobre Muros Lineares, Em Granito Ou Mármore, L = 25 Cm, Assentado Com Argamassa 1:6 Com Aditivo. Af_11/2020</v>
      </c>
      <c r="F93" s="197" t="str">
        <f>IFERROR(LOWER(
IF($C93="IOPES",INDEX(CIOPES!$C:$C,MATCH($D93,CIOPES!$A:$A,0)),
IF($C93="SINAPI",INDEX(CSINAPI!$C:$C,MATCH($D93,CSINAPI!$A:$A,0)),
IF($C93="CESAN",INDEX(CCESAN!$C:$C,MATCH($D93,CCESAN!$A:$A,0)),
IF($C93="SCORIO",INDEX(CSCORIO!$C:$C,MATCH($D93,CSCORIO!$A:$A,0)),
IF($C93="MERC",INDEX(MERCADO!$D:$D,MATCH($D93,MERCADO!$A:$A,0)),
IF($C93="COMP",INDEX(COMPOSICAO!$H:$H,MATCH($D93,COMPOSICAO!$A:$A,0)),
""))))))),"")</f>
        <v>m</v>
      </c>
      <c r="G93" s="198">
        <f>'MEMÓRIA DE CÁLCULO'!J813</f>
        <v>94</v>
      </c>
      <c r="H93" s="200">
        <f>IFERROR(
IF($C93="IOPES",INDEX(CIOPES!$D:$D,MATCH($D93,CIOPES!$A:$A,0)),
IF($C93="SINAPI",INDEX(CSINAPI!$D:$D,MATCH($D93,CSINAPI!$A:$A,0)),
IF($C93="CESAN",INDEX(CCESAN!$D:$D,MATCH($D93,CCESAN!$A:$A,0)),
IF($C93="SCORIO",INDEX(CSCORIO!$D:$D,MATCH($D93,CSCORIO!$A:$A,0)),
IF($C93="MERC",INDEX(MERCADO!$E:$E,MATCH($D93,MERCADO!$A:$A,0)),
IF($C93="COMP",INDEX(COMPOSICAO!$I:$I,MATCH($D93,COMPOSICAO!$A:$A,0)),
0)))))),0)</f>
        <v>131.68</v>
      </c>
      <c r="I93" s="124">
        <f t="shared" ref="I93" si="96">IFERROR(ROUND(H93*(1+$I$2),2),"")</f>
        <v>177.15</v>
      </c>
      <c r="J93" s="201">
        <f t="shared" si="1"/>
        <v>16652.099999999999</v>
      </c>
      <c r="K93" s="202"/>
      <c r="L93" s="203">
        <f t="shared" ref="L93" si="97">G93</f>
        <v>94</v>
      </c>
      <c r="M93" s="204">
        <f t="shared" ref="M93" si="98">ROUND(L93*I93,2)</f>
        <v>16652.099999999999</v>
      </c>
      <c r="N93" s="205">
        <f t="shared" si="95"/>
        <v>0.59749171241775656</v>
      </c>
      <c r="O93" s="204" t="str">
        <f t="shared" ref="O93" si="99">VLOOKUP(M93,$Z$2:$AA$4,2,1)</f>
        <v>A</v>
      </c>
      <c r="P93" s="202"/>
    </row>
    <row r="94" spans="1:16" ht="19.5" customHeight="1">
      <c r="B94" s="134" t="s">
        <v>26992</v>
      </c>
      <c r="C94" s="195" t="s">
        <v>29</v>
      </c>
      <c r="D94" s="195">
        <v>10256</v>
      </c>
      <c r="E94" s="196" t="str">
        <f>IFERROR(PROPER(
IF($C94="IOPES",INDEX(CIOPES!$B:$B,MATCH($D94,CIOPES!$A:$A,0)),
IF($C94="SINAPI",INDEX(CSINAPI!$B:$B,MATCH($D94,CSINAPI!$A:$A,0)),
IF($C94="CESAN",INDEX(CCESAN!$B:$B,MATCH($D94,CCESAN!$A:$A,0)),
IF($C94="SCORIO",INDEX(CSCORIO!$B:$B,MATCH($D94,CSCORIO!$A:$A,0)),
IF($C94="MERC",INDEX(MERCADO!$B:$B,MATCH($D94,MERCADO!$A:$A,0)),
IF($C94="COMP",INDEX(COMPOSICAO!$B:$B,MATCH($D94,COMPOSICAO!$A:$A,0)),
""))))))),"*Verificar código*")</f>
        <v>Remoção De Telha Ondulada De Fibrocimento, Inclusive Cumeeira</v>
      </c>
      <c r="F94" s="197" t="str">
        <f>IFERROR(LOWER(
IF($C94="IOPES",INDEX(CIOPES!$C:$C,MATCH($D94,CIOPES!$A:$A,0)),
IF($C94="SINAPI",INDEX(CSINAPI!$C:$C,MATCH($D94,CSINAPI!$A:$A,0)),
IF($C94="CESAN",INDEX(CCESAN!$C:$C,MATCH($D94,CCESAN!$A:$A,0)),
IF($C94="SCORIO",INDEX(CSCORIO!$C:$C,MATCH($D94,CSCORIO!$A:$A,0)),
IF($C94="MERC",INDEX(MERCADO!$D:$D,MATCH($D94,MERCADO!$A:$A,0)),
IF($C94="COMP",INDEX(COMPOSICAO!$H:$H,MATCH($D94,COMPOSICAO!$A:$A,0)),
""))))))),"")</f>
        <v>m2</v>
      </c>
      <c r="G94" s="198">
        <f>'MEMÓRIA DE CÁLCULO'!J817</f>
        <v>249.58</v>
      </c>
      <c r="H94" s="200">
        <f>IFERROR(
IF($C94="IOPES",INDEX(CIOPES!$D:$D,MATCH($D94,CIOPES!$A:$A,0)),
IF($C94="SINAPI",INDEX(CSINAPI!$D:$D,MATCH($D94,CSINAPI!$A:$A,0)),
IF($C94="CESAN",INDEX(CCESAN!$D:$D,MATCH($D94,CCESAN!$A:$A,0)),
IF($C94="SCORIO",INDEX(CSCORIO!$D:$D,MATCH($D94,CSCORIO!$A:$A,0)),
IF($C94="MERC",INDEX(MERCADO!$E:$E,MATCH($D94,MERCADO!$A:$A,0)),
IF($C94="COMP",INDEX(COMPOSICAO!$I:$I,MATCH($D94,COMPOSICAO!$A:$A,0)),
0)))))),0)</f>
        <v>5.71</v>
      </c>
      <c r="I94" s="124">
        <f t="shared" ref="I94:I100" si="100">IFERROR(ROUND(H94*(1+$I$2),2),"")</f>
        <v>7.68</v>
      </c>
      <c r="J94" s="201">
        <f t="shared" si="1"/>
        <v>1916.77</v>
      </c>
      <c r="K94" s="202"/>
      <c r="L94" s="203">
        <f t="shared" ref="L94:L100" si="101">G94</f>
        <v>249.58</v>
      </c>
      <c r="M94" s="204">
        <f t="shared" ref="M94:M100" si="102">ROUND(L94*I94,2)</f>
        <v>1916.77</v>
      </c>
      <c r="N94" s="205">
        <f t="shared" si="95"/>
        <v>6.8775361042209895E-2</v>
      </c>
      <c r="O94" s="204" t="str">
        <f t="shared" ref="O94:O100" si="103">VLOOKUP(M94,$Z$2:$AA$4,2,1)</f>
        <v>C</v>
      </c>
      <c r="P94" s="202"/>
    </row>
    <row r="95" spans="1:16" ht="25.5">
      <c r="B95" s="134" t="s">
        <v>26993</v>
      </c>
      <c r="C95" s="195" t="s">
        <v>29</v>
      </c>
      <c r="D95" s="195">
        <v>10253</v>
      </c>
      <c r="E95" s="196" t="str">
        <f>IFERROR(PROPER(
IF($C95="IOPES",INDEX(CIOPES!$B:$B,MATCH($D95,CIOPES!$A:$A,0)),
IF($C95="SINAPI",INDEX(CSINAPI!$B:$B,MATCH($D95,CSINAPI!$A:$A,0)),
IF($C95="CESAN",INDEX(CCESAN!$B:$B,MATCH($D95,CCESAN!$A:$A,0)),
IF($C95="SCORIO",INDEX(CSCORIO!$B:$B,MATCH($D95,CSCORIO!$A:$A,0)),
IF($C95="MERC",INDEX(MERCADO!$B:$B,MATCH($D95,MERCADO!$A:$A,0)),
IF($C95="COMP",INDEX(COMPOSICAO!$B:$B,MATCH($D95,COMPOSICAO!$A:$A,0)),
""))))))),"*Verificar código*")</f>
        <v>Remoção De Engradamento De Madeira De Cobertura Para Reaproveitamento</v>
      </c>
      <c r="F95" s="197" t="str">
        <f>IFERROR(LOWER(
IF($C95="IOPES",INDEX(CIOPES!$C:$C,MATCH($D95,CIOPES!$A:$A,0)),
IF($C95="SINAPI",INDEX(CSINAPI!$C:$C,MATCH($D95,CSINAPI!$A:$A,0)),
IF($C95="CESAN",INDEX(CCESAN!$C:$C,MATCH($D95,CCESAN!$A:$A,0)),
IF($C95="SCORIO",INDEX(CSCORIO!$C:$C,MATCH($D95,CSCORIO!$A:$A,0)),
IF($C95="MERC",INDEX(MERCADO!$D:$D,MATCH($D95,MERCADO!$A:$A,0)),
IF($C95="COMP",INDEX(COMPOSICAO!$H:$H,MATCH($D95,COMPOSICAO!$A:$A,0)),
""))))))),"")</f>
        <v>m2</v>
      </c>
      <c r="G95" s="198">
        <f>'MEMÓRIA DE CÁLCULO'!J823</f>
        <v>42.23</v>
      </c>
      <c r="H95" s="200">
        <f>IFERROR(
IF($C95="IOPES",INDEX(CIOPES!$D:$D,MATCH($D95,CIOPES!$A:$A,0)),
IF($C95="SINAPI",INDEX(CSINAPI!$D:$D,MATCH($D95,CSINAPI!$A:$A,0)),
IF($C95="CESAN",INDEX(CCESAN!$D:$D,MATCH($D95,CCESAN!$A:$A,0)),
IF($C95="SCORIO",INDEX(CSCORIO!$D:$D,MATCH($D95,CSCORIO!$A:$A,0)),
IF($C95="MERC",INDEX(MERCADO!$E:$E,MATCH($D95,MERCADO!$A:$A,0)),
IF($C95="COMP",INDEX(COMPOSICAO!$I:$I,MATCH($D95,COMPOSICAO!$A:$A,0)),
0)))))),0)</f>
        <v>21.93</v>
      </c>
      <c r="I95" s="124">
        <f t="shared" si="100"/>
        <v>29.5</v>
      </c>
      <c r="J95" s="201">
        <f t="shared" si="1"/>
        <v>1245.79</v>
      </c>
      <c r="K95" s="202"/>
      <c r="L95" s="203">
        <f t="shared" si="101"/>
        <v>42.23</v>
      </c>
      <c r="M95" s="204">
        <f t="shared" si="102"/>
        <v>1245.79</v>
      </c>
      <c r="N95" s="205">
        <f t="shared" si="95"/>
        <v>4.4700019842117029E-2</v>
      </c>
      <c r="O95" s="204" t="str">
        <f t="shared" si="103"/>
        <v>C</v>
      </c>
      <c r="P95" s="202"/>
    </row>
    <row r="96" spans="1:16" ht="25.5">
      <c r="B96" s="134" t="s">
        <v>27028</v>
      </c>
      <c r="C96" s="195" t="s">
        <v>29</v>
      </c>
      <c r="D96" s="195">
        <v>90202</v>
      </c>
      <c r="E96" s="196" t="str">
        <f>IFERROR(PROPER(
IF($C96="IOPES",INDEX(CIOPES!$B:$B,MATCH($D96,CIOPES!$A:$A,0)),
IF($C96="SINAPI",INDEX(CSINAPI!$B:$B,MATCH($D96,CSINAPI!$A:$A,0)),
IF($C96="CESAN",INDEX(CCESAN!$B:$B,MATCH($D96,CCESAN!$A:$A,0)),
IF($C96="SCORIO",INDEX(CSCORIO!$B:$B,MATCH($D96,CSCORIO!$A:$A,0)),
IF($C96="MERC",INDEX(MERCADO!$B:$B,MATCH($D96,MERCADO!$A:$A,0)),
IF($C96="COMP",INDEX(COMPOSICAO!$B:$B,MATCH($D96,COMPOSICAO!$A:$A,0)),
""))))))),"*Verificar código*")</f>
        <v>Cobertura Nova De Telhas Onduladas De Fibrocimento 6.0Mm, Inclusive Cumeeiras E Acessórios De Fixação</v>
      </c>
      <c r="F96" s="197" t="str">
        <f>IFERROR(LOWER(
IF($C96="IOPES",INDEX(CIOPES!$C:$C,MATCH($D96,CIOPES!$A:$A,0)),
IF($C96="SINAPI",INDEX(CSINAPI!$C:$C,MATCH($D96,CSINAPI!$A:$A,0)),
IF($C96="CESAN",INDEX(CCESAN!$C:$C,MATCH($D96,CCESAN!$A:$A,0)),
IF($C96="SCORIO",INDEX(CSCORIO!$C:$C,MATCH($D96,CSCORIO!$A:$A,0)),
IF($C96="MERC",INDEX(MERCADO!$D:$D,MATCH($D96,MERCADO!$A:$A,0)),
IF($C96="COMP",INDEX(COMPOSICAO!$H:$H,MATCH($D96,COMPOSICAO!$A:$A,0)),
""))))))),"")</f>
        <v>m2</v>
      </c>
      <c r="G96" s="198">
        <f>'MEMÓRIA DE CÁLCULO'!J827</f>
        <v>282.99</v>
      </c>
      <c r="H96" s="200">
        <f>IFERROR(
IF($C96="IOPES",INDEX(CIOPES!$D:$D,MATCH($D96,CIOPES!$A:$A,0)),
IF($C96="SINAPI",INDEX(CSINAPI!$D:$D,MATCH($D96,CSINAPI!$A:$A,0)),
IF($C96="CESAN",INDEX(CCESAN!$D:$D,MATCH($D96,CCESAN!$A:$A,0)),
IF($C96="SCORIO",INDEX(CSCORIO!$D:$D,MATCH($D96,CSCORIO!$A:$A,0)),
IF($C96="MERC",INDEX(MERCADO!$E:$E,MATCH($D96,MERCADO!$A:$A,0)),
IF($C96="COMP",INDEX(COMPOSICAO!$I:$I,MATCH($D96,COMPOSICAO!$A:$A,0)),
0)))))),0)</f>
        <v>43.49</v>
      </c>
      <c r="I96" s="124">
        <f t="shared" si="100"/>
        <v>58.51</v>
      </c>
      <c r="J96" s="201">
        <f t="shared" si="1"/>
        <v>16557.740000000002</v>
      </c>
      <c r="K96" s="202"/>
      <c r="L96" s="203">
        <f t="shared" si="101"/>
        <v>282.99</v>
      </c>
      <c r="M96" s="204">
        <f t="shared" si="102"/>
        <v>16557.740000000002</v>
      </c>
      <c r="N96" s="205">
        <f t="shared" si="95"/>
        <v>0.59410599422102839</v>
      </c>
      <c r="O96" s="204" t="str">
        <f t="shared" si="103"/>
        <v>A</v>
      </c>
      <c r="P96" s="202"/>
    </row>
    <row r="97" spans="1:16" ht="51">
      <c r="B97" s="134" t="s">
        <v>27029</v>
      </c>
      <c r="C97" s="195" t="s">
        <v>29</v>
      </c>
      <c r="D97" s="195">
        <v>90102</v>
      </c>
      <c r="E97" s="196" t="str">
        <f>IFERROR(PROPER(
IF($C97="IOPES",INDEX(CIOPES!$B:$B,MATCH($D97,CIOPES!$A:$A,0)),
IF($C97="SINAPI",INDEX(CSINAPI!$B:$B,MATCH($D97,CSINAPI!$A:$A,0)),
IF($C97="CESAN",INDEX(CCESAN!$B:$B,MATCH($D97,CCESAN!$A:$A,0)),
IF($C97="SCORIO",INDEX(CSCORIO!$B:$B,MATCH($D97,CSCORIO!$A:$A,0)),
IF($C97="MERC",INDEX(MERCADO!$B:$B,MATCH($D97,MERCADO!$A:$A,0)),
IF($C97="COMP",INDEX(COMPOSICAO!$B:$B,MATCH($D97,COMPOSICAO!$A:$A,0)),
""))))))),"*Verificar código*")</f>
        <v>Estrutura De Madeira De Lei Tipo Paraju, Peroba Mica, Angelim Pedra Ou Equivalente Para Telhado De Telha Ondulada De Fibrocimento Esp. 6Mm, Com Pontaletes E Caibros, Inclusive Tratamento Com Cupinicida, Exclusive Telhas</v>
      </c>
      <c r="F97" s="197" t="str">
        <f>IFERROR(LOWER(
IF($C97="IOPES",INDEX(CIOPES!$C:$C,MATCH($D97,CIOPES!$A:$A,0)),
IF($C97="SINAPI",INDEX(CSINAPI!$C:$C,MATCH($D97,CSINAPI!$A:$A,0)),
IF($C97="CESAN",INDEX(CCESAN!$C:$C,MATCH($D97,CCESAN!$A:$A,0)),
IF($C97="SCORIO",INDEX(CSCORIO!$C:$C,MATCH($D97,CSCORIO!$A:$A,0)),
IF($C97="MERC",INDEX(MERCADO!$D:$D,MATCH($D97,MERCADO!$A:$A,0)),
IF($C97="COMP",INDEX(COMPOSICAO!$H:$H,MATCH($D97,COMPOSICAO!$A:$A,0)),
""))))))),"")</f>
        <v>m2</v>
      </c>
      <c r="G97" s="198">
        <f>'MEMÓRIA DE CÁLCULO'!J833</f>
        <v>124.07</v>
      </c>
      <c r="H97" s="200">
        <f>IFERROR(
IF($C97="IOPES",INDEX(CIOPES!$D:$D,MATCH($D97,CIOPES!$A:$A,0)),
IF($C97="SINAPI",INDEX(CSINAPI!$D:$D,MATCH($D97,CSINAPI!$A:$A,0)),
IF($C97="CESAN",INDEX(CCESAN!$D:$D,MATCH($D97,CCESAN!$A:$A,0)),
IF($C97="SCORIO",INDEX(CSCORIO!$D:$D,MATCH($D97,CSCORIO!$A:$A,0)),
IF($C97="MERC",INDEX(MERCADO!$E:$E,MATCH($D97,MERCADO!$A:$A,0)),
IF($C97="COMP",INDEX(COMPOSICAO!$I:$I,MATCH($D97,COMPOSICAO!$A:$A,0)),
0)))))),0)</f>
        <v>99.1</v>
      </c>
      <c r="I97" s="124">
        <f t="shared" si="100"/>
        <v>133.32</v>
      </c>
      <c r="J97" s="201">
        <f t="shared" si="1"/>
        <v>16541.009999999998</v>
      </c>
      <c r="K97" s="202"/>
      <c r="L97" s="203">
        <f t="shared" si="101"/>
        <v>124.07</v>
      </c>
      <c r="M97" s="204">
        <f t="shared" si="102"/>
        <v>16541.009999999998</v>
      </c>
      <c r="N97" s="205">
        <f t="shared" si="95"/>
        <v>0.59350570738941244</v>
      </c>
      <c r="O97" s="204" t="str">
        <f t="shared" si="103"/>
        <v>A</v>
      </c>
      <c r="P97" s="202"/>
    </row>
    <row r="98" spans="1:16" ht="12.75">
      <c r="B98" s="134" t="s">
        <v>27030</v>
      </c>
      <c r="C98" s="195" t="s">
        <v>29</v>
      </c>
      <c r="D98" s="195">
        <v>90312</v>
      </c>
      <c r="E98" s="196" t="str">
        <f>IFERROR(PROPER(
IF($C98="IOPES",INDEX(CIOPES!$B:$B,MATCH($D98,CIOPES!$A:$A,0)),
IF($C98="SINAPI",INDEX(CSINAPI!$B:$B,MATCH($D98,CSINAPI!$A:$A,0)),
IF($C98="CESAN",INDEX(CCESAN!$B:$B,MATCH($D98,CCESAN!$A:$A,0)),
IF($C98="SCORIO",INDEX(CSCORIO!$B:$B,MATCH($D98,CSCORIO!$A:$A,0)),
IF($C98="MERC",INDEX(MERCADO!$B:$B,MATCH($D98,MERCADO!$A:$A,0)),
IF($C98="COMP",INDEX(COMPOSICAO!$B:$B,MATCH($D98,COMPOSICAO!$A:$A,0)),
""))))))),"*Verificar código*")</f>
        <v>Calha Em Chapa Galvanizada Com Largura De 40 Cm</v>
      </c>
      <c r="F98" s="197" t="str">
        <f>IFERROR(LOWER(
IF($C98="IOPES",INDEX(CIOPES!$C:$C,MATCH($D98,CIOPES!$A:$A,0)),
IF($C98="SINAPI",INDEX(CSINAPI!$C:$C,MATCH($D98,CSINAPI!$A:$A,0)),
IF($C98="CESAN",INDEX(CCESAN!$C:$C,MATCH($D98,CCESAN!$A:$A,0)),
IF($C98="SCORIO",INDEX(CSCORIO!$C:$C,MATCH($D98,CSCORIO!$A:$A,0)),
IF($C98="MERC",INDEX(MERCADO!$D:$D,MATCH($D98,MERCADO!$A:$A,0)),
IF($C98="COMP",INDEX(COMPOSICAO!$H:$H,MATCH($D98,COMPOSICAO!$A:$A,0)),
""))))))),"")</f>
        <v>m</v>
      </c>
      <c r="G98" s="198">
        <f>'MEMÓRIA DE CÁLCULO'!J839</f>
        <v>31.76</v>
      </c>
      <c r="H98" s="200">
        <f>IFERROR(
IF($C98="IOPES",INDEX(CIOPES!$D:$D,MATCH($D98,CIOPES!$A:$A,0)),
IF($C98="SINAPI",INDEX(CSINAPI!$D:$D,MATCH($D98,CSINAPI!$A:$A,0)),
IF($C98="CESAN",INDEX(CCESAN!$D:$D,MATCH($D98,CCESAN!$A:$A,0)),
IF($C98="SCORIO",INDEX(CSCORIO!$D:$D,MATCH($D98,CSCORIO!$A:$A,0)),
IF($C98="MERC",INDEX(MERCADO!$E:$E,MATCH($D98,MERCADO!$A:$A,0)),
IF($C98="COMP",INDEX(COMPOSICAO!$I:$I,MATCH($D98,COMPOSICAO!$A:$A,0)),
0)))))),0)</f>
        <v>163.47999999999999</v>
      </c>
      <c r="I98" s="124">
        <f t="shared" si="100"/>
        <v>219.93</v>
      </c>
      <c r="J98" s="201">
        <f t="shared" si="1"/>
        <v>6984.98</v>
      </c>
      <c r="K98" s="202"/>
      <c r="L98" s="203">
        <f t="shared" si="101"/>
        <v>31.76</v>
      </c>
      <c r="M98" s="204">
        <f t="shared" si="102"/>
        <v>6984.98</v>
      </c>
      <c r="N98" s="205">
        <f t="shared" si="95"/>
        <v>0.2506271077764235</v>
      </c>
      <c r="O98" s="204" t="str">
        <f t="shared" si="103"/>
        <v>A</v>
      </c>
      <c r="P98" s="202"/>
    </row>
    <row r="99" spans="1:16" ht="25.5">
      <c r="B99" s="134" t="s">
        <v>27031</v>
      </c>
      <c r="C99" s="195" t="s">
        <v>1063</v>
      </c>
      <c r="D99" s="195">
        <v>94226</v>
      </c>
      <c r="E99" s="196" t="str">
        <f>IFERROR(PROPER(
IF($C99="IOPES",INDEX(CIOPES!$B:$B,MATCH($D99,CIOPES!$A:$A,0)),
IF($C99="SINAPI",INDEX(CSINAPI!$B:$B,MATCH($D99,CSINAPI!$A:$A,0)),
IF($C99="CESAN",INDEX(CCESAN!$B:$B,MATCH($D99,CCESAN!$A:$A,0)),
IF($C99="SCORIO",INDEX(CSCORIO!$B:$B,MATCH($D99,CSCORIO!$A:$A,0)),
IF($C99="MERC",INDEX(MERCADO!$B:$B,MATCH($D99,MERCADO!$A:$A,0)),
IF($C99="COMP",INDEX(COMPOSICAO!$B:$B,MATCH($D99,COMPOSICAO!$A:$A,0)),
""))))))),"*Verificar código*")</f>
        <v>Subcobertura Com Manta Plástica Revestida Por Película De Alumíno, Incluso Transporte Vertical. Af_07/2019</v>
      </c>
      <c r="F99" s="197" t="str">
        <f>IFERROR(LOWER(
IF($C99="IOPES",INDEX(CIOPES!$C:$C,MATCH($D99,CIOPES!$A:$A,0)),
IF($C99="SINAPI",INDEX(CSINAPI!$C:$C,MATCH($D99,CSINAPI!$A:$A,0)),
IF($C99="CESAN",INDEX(CCESAN!$C:$C,MATCH($D99,CCESAN!$A:$A,0)),
IF($C99="SCORIO",INDEX(CSCORIO!$C:$C,MATCH($D99,CSCORIO!$A:$A,0)),
IF($C99="MERC",INDEX(MERCADO!$D:$D,MATCH($D99,MERCADO!$A:$A,0)),
IF($C99="COMP",INDEX(COMPOSICAO!$H:$H,MATCH($D99,COMPOSICAO!$A:$A,0)),
""))))))),"")</f>
        <v>m2</v>
      </c>
      <c r="G99" s="198">
        <f>'MEMÓRIA DE CÁLCULO'!J843</f>
        <v>10.66</v>
      </c>
      <c r="H99" s="200">
        <f>IFERROR(
IF($C99="IOPES",INDEX(CIOPES!$D:$D,MATCH($D99,CIOPES!$A:$A,0)),
IF($C99="SINAPI",INDEX(CSINAPI!$D:$D,MATCH($D99,CSINAPI!$A:$A,0)),
IF($C99="CESAN",INDEX(CCESAN!$D:$D,MATCH($D99,CCESAN!$A:$A,0)),
IF($C99="SCORIO",INDEX(CSCORIO!$D:$D,MATCH($D99,CSCORIO!$A:$A,0)),
IF($C99="MERC",INDEX(MERCADO!$E:$E,MATCH($D99,MERCADO!$A:$A,0)),
IF($C99="COMP",INDEX(COMPOSICAO!$I:$I,MATCH($D99,COMPOSICAO!$A:$A,0)),
0)))))),0)</f>
        <v>15.18</v>
      </c>
      <c r="I99" s="124">
        <f t="shared" si="100"/>
        <v>20.420000000000002</v>
      </c>
      <c r="J99" s="201">
        <f t="shared" si="1"/>
        <v>217.68</v>
      </c>
      <c r="K99" s="202"/>
      <c r="L99" s="203">
        <f t="shared" si="101"/>
        <v>10.66</v>
      </c>
      <c r="M99" s="204">
        <f t="shared" si="102"/>
        <v>217.68</v>
      </c>
      <c r="N99" s="205">
        <f t="shared" si="95"/>
        <v>7.8105461749027006E-3</v>
      </c>
      <c r="O99" s="204" t="str">
        <f t="shared" si="103"/>
        <v>C</v>
      </c>
      <c r="P99" s="202"/>
    </row>
    <row r="100" spans="1:16" ht="12.75">
      <c r="B100" s="134" t="s">
        <v>27032</v>
      </c>
      <c r="C100" s="195" t="s">
        <v>29</v>
      </c>
      <c r="D100" s="195">
        <v>90506</v>
      </c>
      <c r="E100" s="196" t="str">
        <f>IFERROR(PROPER(
IF($C100="IOPES",INDEX(CIOPES!$B:$B,MATCH($D100,CIOPES!$A:$A,0)),
IF($C100="SINAPI",INDEX(CSINAPI!$B:$B,MATCH($D100,CSINAPI!$A:$A,0)),
IF($C100="CESAN",INDEX(CCESAN!$B:$B,MATCH($D100,CCESAN!$A:$A,0)),
IF($C100="SCORIO",INDEX(CSCORIO!$B:$B,MATCH($D100,CSCORIO!$A:$A,0)),
IF($C100="MERC",INDEX(MERCADO!$B:$B,MATCH($D100,MERCADO!$A:$A,0)),
IF($C100="COMP",INDEX(COMPOSICAO!$B:$B,MATCH($D100,COMPOSICAO!$A:$A,0)),
""))))))),"*Verificar código*")</f>
        <v>Recolocação De Telha Ondulada De Fibrocimento 6Mm, Excl. Cumeeira</v>
      </c>
      <c r="F100" s="197" t="str">
        <f>IFERROR(LOWER(
IF($C100="IOPES",INDEX(CIOPES!$C:$C,MATCH($D100,CIOPES!$A:$A,0)),
IF($C100="SINAPI",INDEX(CSINAPI!$C:$C,MATCH($D100,CSINAPI!$A:$A,0)),
IF($C100="CESAN",INDEX(CCESAN!$C:$C,MATCH($D100,CCESAN!$A:$A,0)),
IF($C100="SCORIO",INDEX(CSCORIO!$C:$C,MATCH($D100,CSCORIO!$A:$A,0)),
IF($C100="MERC",INDEX(MERCADO!$D:$D,MATCH($D100,MERCADO!$A:$A,0)),
IF($C100="COMP",INDEX(COMPOSICAO!$H:$H,MATCH($D100,COMPOSICAO!$A:$A,0)),
""))))))),"")</f>
        <v>m2</v>
      </c>
      <c r="G100" s="198">
        <f>'MEMÓRIA DE CÁLCULO'!J846</f>
        <v>211.15</v>
      </c>
      <c r="H100" s="200">
        <f>IFERROR(
IF($C100="IOPES",INDEX(CIOPES!$D:$D,MATCH($D100,CIOPES!$A:$A,0)),
IF($C100="SINAPI",INDEX(CSINAPI!$D:$D,MATCH($D100,CSINAPI!$A:$A,0)),
IF($C100="CESAN",INDEX(CCESAN!$D:$D,MATCH($D100,CCESAN!$A:$A,0)),
IF($C100="SCORIO",INDEX(CSCORIO!$D:$D,MATCH($D100,CSCORIO!$A:$A,0)),
IF($C100="MERC",INDEX(MERCADO!$E:$E,MATCH($D100,MERCADO!$A:$A,0)),
IF($C100="COMP",INDEX(COMPOSICAO!$I:$I,MATCH($D100,COMPOSICAO!$A:$A,0)),
0)))))),0)</f>
        <v>13.15</v>
      </c>
      <c r="I100" s="124">
        <f t="shared" si="100"/>
        <v>17.690000000000001</v>
      </c>
      <c r="J100" s="201">
        <f t="shared" si="1"/>
        <v>3735.24</v>
      </c>
      <c r="K100" s="202"/>
      <c r="L100" s="203">
        <f t="shared" si="101"/>
        <v>211.15</v>
      </c>
      <c r="M100" s="204">
        <f t="shared" si="102"/>
        <v>3735.24</v>
      </c>
      <c r="N100" s="205">
        <f t="shared" si="95"/>
        <v>0.13402363328897263</v>
      </c>
      <c r="O100" s="204" t="str">
        <f t="shared" si="103"/>
        <v>B</v>
      </c>
      <c r="P100" s="202"/>
    </row>
    <row r="101" spans="1:16" ht="12.75" customHeight="1">
      <c r="A101" s="81" t="str">
        <f>CONCATENATE(C101,D101)</f>
        <v/>
      </c>
      <c r="B101" s="134">
        <v>9</v>
      </c>
      <c r="C101" s="195"/>
      <c r="D101" s="195"/>
      <c r="E101" s="196" t="s">
        <v>26712</v>
      </c>
      <c r="F101" s="197"/>
      <c r="G101" s="198"/>
      <c r="H101" s="200"/>
      <c r="I101" s="124"/>
      <c r="J101" s="201">
        <f>SUM(J102:J109)</f>
        <v>27870.01</v>
      </c>
      <c r="K101" s="202"/>
      <c r="L101" s="203"/>
      <c r="M101" s="204"/>
      <c r="N101" s="205"/>
      <c r="O101" s="204"/>
      <c r="P101" s="202"/>
    </row>
    <row r="102" spans="1:16" ht="25.5">
      <c r="B102" s="134" t="s">
        <v>26711</v>
      </c>
      <c r="C102" s="195" t="s">
        <v>29</v>
      </c>
      <c r="D102" s="195">
        <v>200326</v>
      </c>
      <c r="E102" s="196" t="str">
        <f>IFERROR(PROPER(
IF($C102="IOPES",INDEX(CIOPES!$B:$B,MATCH($D102,CIOPES!$A:$A,0)),
IF($C102="SINAPI",INDEX(CSINAPI!$B:$B,MATCH($D102,CSINAPI!$A:$A,0)),
IF($C102="CESAN",INDEX(CCESAN!$B:$B,MATCH($D102,CCESAN!$A:$A,0)),
IF($C102="SCORIO",INDEX(CSCORIO!$B:$B,MATCH($D102,CSCORIO!$A:$A,0)),
IF($C102="MERC",INDEX(MERCADO!$B:$B,MATCH($D102,MERCADO!$A:$A,0)),
IF($C102="COMP",INDEX(COMPOSICAO!$B:$B,MATCH($D102,COMPOSICAO!$A:$A,0)),
""))))))),"*Verificar código*")</f>
        <v>Fornecimento E Plantio De Grama Em Placas Tipo Esmeralda, Inclusive Fornecimento De Terra Vegetal</v>
      </c>
      <c r="F102" s="197" t="str">
        <f>IFERROR(LOWER(
IF($C102="IOPES",INDEX(CIOPES!$C:$C,MATCH($D102,CIOPES!$A:$A,0)),
IF($C102="SINAPI",INDEX(CSINAPI!$C:$C,MATCH($D102,CSINAPI!$A:$A,0)),
IF($C102="CESAN",INDEX(CCESAN!$C:$C,MATCH($D102,CCESAN!$A:$A,0)),
IF($C102="SCORIO",INDEX(CSCORIO!$C:$C,MATCH($D102,CSCORIO!$A:$A,0)),
IF($C102="MERC",INDEX(MERCADO!$D:$D,MATCH($D102,MERCADO!$A:$A,0)),
IF($C102="COMP",INDEX(COMPOSICAO!$H:$H,MATCH($D102,COMPOSICAO!$A:$A,0)),
""))))))),"")</f>
        <v>m2</v>
      </c>
      <c r="G102" s="198">
        <f>'MEMÓRIA DE CÁLCULO'!J851</f>
        <v>216.39</v>
      </c>
      <c r="H102" s="200">
        <f>IFERROR(
IF($C102="IOPES",INDEX(CIOPES!$D:$D,MATCH($D102,CIOPES!$A:$A,0)),
IF($C102="SINAPI",INDEX(CSINAPI!$D:$D,MATCH($D102,CSINAPI!$A:$A,0)),
IF($C102="CESAN",INDEX(CCESAN!$D:$D,MATCH($D102,CCESAN!$A:$A,0)),
IF($C102="SCORIO",INDEX(CSCORIO!$D:$D,MATCH($D102,CSCORIO!$A:$A,0)),
IF($C102="MERC",INDEX(MERCADO!$E:$E,MATCH($D102,MERCADO!$A:$A,0)),
IF($C102="COMP",INDEX(COMPOSICAO!$I:$I,MATCH($D102,COMPOSICAO!$A:$A,0)),
0)))))),0)</f>
        <v>16.010000000000002</v>
      </c>
      <c r="I102" s="124">
        <f t="shared" ref="I102:I107" si="104">IFERROR(ROUND(H102*(1+$I$2),2),"")</f>
        <v>21.54</v>
      </c>
      <c r="J102" s="201">
        <f t="shared" si="1"/>
        <v>4661.04</v>
      </c>
      <c r="K102" s="202"/>
      <c r="L102" s="203">
        <f t="shared" ref="L102:L106" si="105">G102</f>
        <v>216.39</v>
      </c>
      <c r="M102" s="204">
        <f t="shared" ref="M102:M106" si="106">ROUND(L102*I102,2)</f>
        <v>4661.04</v>
      </c>
      <c r="N102" s="205">
        <f t="shared" ref="N102:N107" si="107">M102/$J$101</f>
        <v>0.16724213590163764</v>
      </c>
      <c r="O102" s="204" t="str">
        <f t="shared" ref="O102:O106" si="108">VLOOKUP(M102,$Z$2:$AA$4,2,1)</f>
        <v>B</v>
      </c>
      <c r="P102" s="202"/>
    </row>
    <row r="103" spans="1:16" ht="25.5">
      <c r="B103" s="134" t="s">
        <v>26988</v>
      </c>
      <c r="C103" s="195" t="s">
        <v>29</v>
      </c>
      <c r="D103" s="195">
        <v>50205</v>
      </c>
      <c r="E103" s="196" t="str">
        <f>IFERROR(PROPER(
IF($C103="IOPES",INDEX(CIOPES!$B:$B,MATCH($D103,CIOPES!$A:$A,0)),
IF($C103="SINAPI",INDEX(CSINAPI!$B:$B,MATCH($D103,CSINAPI!$A:$A,0)),
IF($C103="CESAN",INDEX(CCESAN!$B:$B,MATCH($D103,CCESAN!$A:$A,0)),
IF($C103="SCORIO",INDEX(CSCORIO!$B:$B,MATCH($D103,CSCORIO!$A:$A,0)),
IF($C103="MERC",INDEX(MERCADO!$B:$B,MATCH($D103,MERCADO!$A:$A,0)),
IF($C103="COMP",INDEX(COMPOSICAO!$B:$B,MATCH($D103,COMPOSICAO!$A:$A,0)),
""))))))),"*Verificar código*")</f>
        <v>Divisória De Granito Com 3 Cm De Espessura, Assentada Com Argamassa De Cimento E Areia No Traço 1:3, Na Cor Cinza</v>
      </c>
      <c r="F103" s="197" t="str">
        <f>IFERROR(LOWER(
IF($C103="IOPES",INDEX(CIOPES!$C:$C,MATCH($D103,CIOPES!$A:$A,0)),
IF($C103="SINAPI",INDEX(CSINAPI!$C:$C,MATCH($D103,CSINAPI!$A:$A,0)),
IF($C103="CESAN",INDEX(CCESAN!$C:$C,MATCH($D103,CCESAN!$A:$A,0)),
IF($C103="SCORIO",INDEX(CSCORIO!$C:$C,MATCH($D103,CSCORIO!$A:$A,0)),
IF($C103="MERC",INDEX(MERCADO!$D:$D,MATCH($D103,MERCADO!$A:$A,0)),
IF($C103="COMP",INDEX(COMPOSICAO!$H:$H,MATCH($D103,COMPOSICAO!$A:$A,0)),
""))))))),"")</f>
        <v>m2</v>
      </c>
      <c r="G103" s="198">
        <f>'MEMÓRIA DE CÁLCULO'!J857</f>
        <v>15</v>
      </c>
      <c r="H103" s="200">
        <f>IFERROR(
IF($C103="IOPES",INDEX(CIOPES!$D:$D,MATCH($D103,CIOPES!$A:$A,0)),
IF($C103="SINAPI",INDEX(CSINAPI!$D:$D,MATCH($D103,CSINAPI!$A:$A,0)),
IF($C103="CESAN",INDEX(CCESAN!$D:$D,MATCH($D103,CCESAN!$A:$A,0)),
IF($C103="SCORIO",INDEX(CSCORIO!$D:$D,MATCH($D103,CSCORIO!$A:$A,0)),
IF($C103="MERC",INDEX(MERCADO!$E:$E,MATCH($D103,MERCADO!$A:$A,0)),
IF($C103="COMP",INDEX(COMPOSICAO!$I:$I,MATCH($D103,COMPOSICAO!$A:$A,0)),
0)))))),0)</f>
        <v>398.67</v>
      </c>
      <c r="I103" s="124">
        <f t="shared" si="104"/>
        <v>536.33000000000004</v>
      </c>
      <c r="J103" s="201">
        <f t="shared" si="1"/>
        <v>8044.95</v>
      </c>
      <c r="K103" s="202"/>
      <c r="L103" s="203">
        <f t="shared" si="105"/>
        <v>15</v>
      </c>
      <c r="M103" s="204">
        <f t="shared" si="106"/>
        <v>8044.95</v>
      </c>
      <c r="N103" s="205">
        <f t="shared" si="107"/>
        <v>0.28865974572667896</v>
      </c>
      <c r="O103" s="204" t="str">
        <f t="shared" si="108"/>
        <v>A</v>
      </c>
      <c r="P103" s="202"/>
    </row>
    <row r="104" spans="1:16" ht="12.75">
      <c r="B104" s="134" t="s">
        <v>26996</v>
      </c>
      <c r="C104" s="195" t="s">
        <v>29</v>
      </c>
      <c r="D104" s="195">
        <v>200401</v>
      </c>
      <c r="E104" s="196" t="str">
        <f>IFERROR(PROPER(
IF($C104="IOPES",INDEX(CIOPES!$B:$B,MATCH($D104,CIOPES!$A:$A,0)),
IF($C104="SINAPI",INDEX(CSINAPI!$B:$B,MATCH($D104,CSINAPI!$A:$A,0)),
IF($C104="CESAN",INDEX(CCESAN!$B:$B,MATCH($D104,CCESAN!$A:$A,0)),
IF($C104="SCORIO",INDEX(CSCORIO!$B:$B,MATCH($D104,CSCORIO!$A:$A,0)),
IF($C104="MERC",INDEX(MERCADO!$B:$B,MATCH($D104,MERCADO!$A:$A,0)),
IF($C104="COMP",INDEX(COMPOSICAO!$B:$B,MATCH($D104,COMPOSICAO!$A:$A,0)),
""))))))),"*Verificar código*")</f>
        <v>Limpeza Geral Da Obra (Edificação)</v>
      </c>
      <c r="F104" s="197" t="str">
        <f>IFERROR(LOWER(
IF($C104="IOPES",INDEX(CIOPES!$C:$C,MATCH($D104,CIOPES!$A:$A,0)),
IF($C104="SINAPI",INDEX(CSINAPI!$C:$C,MATCH($D104,CSINAPI!$A:$A,0)),
IF($C104="CESAN",INDEX(CCESAN!$C:$C,MATCH($D104,CCESAN!$A:$A,0)),
IF($C104="SCORIO",INDEX(CSCORIO!$C:$C,MATCH($D104,CSCORIO!$A:$A,0)),
IF($C104="MERC",INDEX(MERCADO!$D:$D,MATCH($D104,MERCADO!$A:$A,0)),
IF($C104="COMP",INDEX(COMPOSICAO!$H:$H,MATCH($D104,COMPOSICAO!$A:$A,0)),
""))))))),"")</f>
        <v>m2</v>
      </c>
      <c r="G104" s="198">
        <f>'MEMÓRIA DE CÁLCULO'!J860</f>
        <v>252.31</v>
      </c>
      <c r="H104" s="200">
        <f>IFERROR(
IF($C104="IOPES",INDEX(CIOPES!$D:$D,MATCH($D104,CIOPES!$A:$A,0)),
IF($C104="SINAPI",INDEX(CSINAPI!$D:$D,MATCH($D104,CSINAPI!$A:$A,0)),
IF($C104="CESAN",INDEX(CCESAN!$D:$D,MATCH($D104,CCESAN!$A:$A,0)),
IF($C104="SCORIO",INDEX(CSCORIO!$D:$D,MATCH($D104,CSCORIO!$A:$A,0)),
IF($C104="MERC",INDEX(MERCADO!$E:$E,MATCH($D104,MERCADO!$A:$A,0)),
IF($C104="COMP",INDEX(COMPOSICAO!$I:$I,MATCH($D104,COMPOSICAO!$A:$A,0)),
0)))))),0)</f>
        <v>9.18</v>
      </c>
      <c r="I104" s="124">
        <f t="shared" si="104"/>
        <v>12.35</v>
      </c>
      <c r="J104" s="201">
        <f t="shared" ref="J104:J109" si="109">IFERROR(ROUND($I104*$G104,2),"")</f>
        <v>3116.03</v>
      </c>
      <c r="K104" s="202"/>
      <c r="L104" s="203">
        <f t="shared" si="105"/>
        <v>252.31</v>
      </c>
      <c r="M104" s="204">
        <f t="shared" si="106"/>
        <v>3116.03</v>
      </c>
      <c r="N104" s="205">
        <f t="shared" si="107"/>
        <v>0.11180584434666511</v>
      </c>
      <c r="O104" s="204" t="str">
        <f t="shared" si="108"/>
        <v>B</v>
      </c>
      <c r="P104" s="202"/>
    </row>
    <row r="105" spans="1:16" ht="12.75">
      <c r="B105" s="134" t="s">
        <v>26999</v>
      </c>
      <c r="C105" s="195" t="s">
        <v>29</v>
      </c>
      <c r="D105" s="195">
        <v>200402</v>
      </c>
      <c r="E105" s="196" t="str">
        <f>IFERROR(PROPER(
IF($C105="IOPES",INDEX(CIOPES!$B:$B,MATCH($D105,CIOPES!$A:$A,0)),
IF($C105="SINAPI",INDEX(CSINAPI!$B:$B,MATCH($D105,CSINAPI!$A:$A,0)),
IF($C105="CESAN",INDEX(CCESAN!$B:$B,MATCH($D105,CCESAN!$A:$A,0)),
IF($C105="SCORIO",INDEX(CSCORIO!$B:$B,MATCH($D105,CSCORIO!$A:$A,0)),
IF($C105="MERC",INDEX(MERCADO!$B:$B,MATCH($D105,MERCADO!$A:$A,0)),
IF($C105="COMP",INDEX(COMPOSICAO!$B:$B,MATCH($D105,COMPOSICAO!$A:$A,0)),
""))))))),"*Verificar código*")</f>
        <v>Limpeza Geral De Obras (Quadras, Praças E Jardins)</v>
      </c>
      <c r="F105" s="197" t="str">
        <f>IFERROR(LOWER(
IF($C105="IOPES",INDEX(CIOPES!$C:$C,MATCH($D105,CIOPES!$A:$A,0)),
IF($C105="SINAPI",INDEX(CSINAPI!$C:$C,MATCH($D105,CSINAPI!$A:$A,0)),
IF($C105="CESAN",INDEX(CCESAN!$C:$C,MATCH($D105,CCESAN!$A:$A,0)),
IF($C105="SCORIO",INDEX(CSCORIO!$C:$C,MATCH($D105,CSCORIO!$A:$A,0)),
IF($C105="MERC",INDEX(MERCADO!$D:$D,MATCH($D105,MERCADO!$A:$A,0)),
IF($C105="COMP",INDEX(COMPOSICAO!$H:$H,MATCH($D105,COMPOSICAO!$A:$A,0)),
""))))))),"")</f>
        <v>m2</v>
      </c>
      <c r="G105" s="198">
        <f>'MEMÓRIA DE CÁLCULO'!J864</f>
        <v>861.4</v>
      </c>
      <c r="H105" s="200">
        <f>IFERROR(
IF($C105="IOPES",INDEX(CIOPES!$D:$D,MATCH($D105,CIOPES!$A:$A,0)),
IF($C105="SINAPI",INDEX(CSINAPI!$D:$D,MATCH($D105,CSINAPI!$A:$A,0)),
IF($C105="CESAN",INDEX(CCESAN!$D:$D,MATCH($D105,CCESAN!$A:$A,0)),
IF($C105="SCORIO",INDEX(CSCORIO!$D:$D,MATCH($D105,CSCORIO!$A:$A,0)),
IF($C105="MERC",INDEX(MERCADO!$E:$E,MATCH($D105,MERCADO!$A:$A,0)),
IF($C105="COMP",INDEX(COMPOSICAO!$I:$I,MATCH($D105,COMPOSICAO!$A:$A,0)),
0)))))),0)</f>
        <v>0.92</v>
      </c>
      <c r="I105" s="124">
        <f t="shared" si="104"/>
        <v>1.24</v>
      </c>
      <c r="J105" s="201">
        <f t="shared" si="109"/>
        <v>1068.1400000000001</v>
      </c>
      <c r="K105" s="202"/>
      <c r="L105" s="203">
        <f t="shared" si="105"/>
        <v>861.4</v>
      </c>
      <c r="M105" s="204">
        <f t="shared" si="106"/>
        <v>1068.1400000000001</v>
      </c>
      <c r="N105" s="205">
        <f t="shared" si="107"/>
        <v>3.8325784597852679E-2</v>
      </c>
      <c r="O105" s="204" t="str">
        <f t="shared" si="108"/>
        <v>C</v>
      </c>
      <c r="P105" s="202"/>
    </row>
    <row r="106" spans="1:16" ht="38.25">
      <c r="B106" s="134" t="s">
        <v>27001</v>
      </c>
      <c r="C106" s="195" t="s">
        <v>29</v>
      </c>
      <c r="D106" s="195">
        <v>30304</v>
      </c>
      <c r="E106" s="196" t="str">
        <f>IFERROR(PROPER(
IF($C106="IOPES",INDEX(CIOPES!$B:$B,MATCH($D106,CIOPES!$A:$A,0)),
IF($C106="SINAPI",INDEX(CSINAPI!$B:$B,MATCH($D106,CSINAPI!$A:$A,0)),
IF($C106="CESAN",INDEX(CCESAN!$B:$B,MATCH($D106,CCESAN!$A:$A,0)),
IF($C106="SCORIO",INDEX(CSCORIO!$B:$B,MATCH($D106,CSCORIO!$A:$A,0)),
IF($C106="MERC",INDEX(MERCADO!$B:$B,MATCH($D106,MERCADO!$A:$A,0)),
IF($C106="COMP",INDEX(COMPOSICAO!$B:$B,MATCH($D106,COMPOSICAO!$A:$A,0)),
""))))))),"*Verificar código*")</f>
        <v>Índice De Preço Para Remoção De Entulho Decorrente Da Execução De Obras (Classe A Conama - Nbr 10.004 - Classe Ii-B), Incluindo Aluguel Da Caçamba, Carga, Transporte E Descarga Em Área Licenciada</v>
      </c>
      <c r="F106" s="197" t="str">
        <f>IFERROR(LOWER(
IF($C106="IOPES",INDEX(CIOPES!$C:$C,MATCH($D106,CIOPES!$A:$A,0)),
IF($C106="SINAPI",INDEX(CSINAPI!$C:$C,MATCH($D106,CSINAPI!$A:$A,0)),
IF($C106="CESAN",INDEX(CCESAN!$C:$C,MATCH($D106,CCESAN!$A:$A,0)),
IF($C106="SCORIO",INDEX(CSCORIO!$C:$C,MATCH($D106,CSCORIO!$A:$A,0)),
IF($C106="MERC",INDEX(MERCADO!$D:$D,MATCH($D106,MERCADO!$A:$A,0)),
IF($C106="COMP",INDEX(COMPOSICAO!$H:$H,MATCH($D106,COMPOSICAO!$A:$A,0)),
""))))))),"")</f>
        <v>m3</v>
      </c>
      <c r="G106" s="198">
        <f>'MEMÓRIA DE CÁLCULO'!J867</f>
        <v>124.71</v>
      </c>
      <c r="H106" s="200">
        <f>IFERROR(
IF($C106="IOPES",INDEX(CIOPES!$D:$D,MATCH($D106,CIOPES!$A:$A,0)),
IF($C106="SINAPI",INDEX(CSINAPI!$D:$D,MATCH($D106,CSINAPI!$A:$A,0)),
IF($C106="CESAN",INDEX(CCESAN!$D:$D,MATCH($D106,CCESAN!$A:$A,0)),
IF($C106="SCORIO",INDEX(CSCORIO!$D:$D,MATCH($D106,CSCORIO!$A:$A,0)),
IF($C106="MERC",INDEX(MERCADO!$E:$E,MATCH($D106,MERCADO!$A:$A,0)),
IF($C106="COMP",INDEX(COMPOSICAO!$I:$I,MATCH($D106,COMPOSICAO!$A:$A,0)),
0)))))),0)</f>
        <v>51.77</v>
      </c>
      <c r="I106" s="124">
        <f t="shared" si="104"/>
        <v>69.650000000000006</v>
      </c>
      <c r="J106" s="201">
        <f t="shared" si="109"/>
        <v>8686.0499999999993</v>
      </c>
      <c r="K106" s="202"/>
      <c r="L106" s="203">
        <f t="shared" si="105"/>
        <v>124.71</v>
      </c>
      <c r="M106" s="204">
        <f t="shared" si="106"/>
        <v>8686.0499999999993</v>
      </c>
      <c r="N106" s="205">
        <f t="shared" si="107"/>
        <v>0.31166296675171629</v>
      </c>
      <c r="O106" s="204" t="str">
        <f t="shared" si="108"/>
        <v>A</v>
      </c>
      <c r="P106" s="202"/>
    </row>
    <row r="107" spans="1:16" ht="38.25">
      <c r="B107" s="134" t="s">
        <v>27018</v>
      </c>
      <c r="C107" s="195" t="s">
        <v>29</v>
      </c>
      <c r="D107" s="195">
        <v>200563</v>
      </c>
      <c r="E107" s="196" t="str">
        <f>IFERROR(PROPER(
IF($C107="IOPES",INDEX(CIOPES!$B:$B,MATCH($D107,CIOPES!$A:$A,0)),
IF($C107="SINAPI",INDEX(CSINAPI!$B:$B,MATCH($D107,CSINAPI!$A:$A,0)),
IF($C107="CESAN",INDEX(CCESAN!$B:$B,MATCH($D107,CCESAN!$A:$A,0)),
IF($C107="SCORIO",INDEX(CSCORIO!$B:$B,MATCH($D107,CSCORIO!$A:$A,0)),
IF($C107="MERC",INDEX(MERCADO!$B:$B,MATCH($D107,MERCADO!$A:$A,0)),
IF($C107="COMP",INDEX(COMPOSICAO!$B:$B,MATCH($D107,COMPOSICAO!$A:$A,0)),
""))))))),"*Verificar código*")</f>
        <v>Banco De Concreto Armado Aparente Com Apoios De Alvenaria Assentada Com Argamassa De Cimento, Cal E Areia, Largura De 0,50M E Espessura De 0,05M</v>
      </c>
      <c r="F107" s="197" t="str">
        <f>IFERROR(LOWER(
IF($C107="IOPES",INDEX(CIOPES!$C:$C,MATCH($D107,CIOPES!$A:$A,0)),
IF($C107="SINAPI",INDEX(CSINAPI!$C:$C,MATCH($D107,CSINAPI!$A:$A,0)),
IF($C107="CESAN",INDEX(CCESAN!$C:$C,MATCH($D107,CCESAN!$A:$A,0)),
IF($C107="SCORIO",INDEX(CSCORIO!$C:$C,MATCH($D107,CSCORIO!$A:$A,0)),
IF($C107="MERC",INDEX(MERCADO!$D:$D,MATCH($D107,MERCADO!$A:$A,0)),
IF($C107="COMP",INDEX(COMPOSICAO!$H:$H,MATCH($D107,COMPOSICAO!$A:$A,0)),
""))))))),"")</f>
        <v>m</v>
      </c>
      <c r="G107" s="198">
        <f>'MEMÓRIA DE CÁLCULO'!J890</f>
        <v>9</v>
      </c>
      <c r="H107" s="200">
        <f>IFERROR(
IF($C107="IOPES",INDEX(CIOPES!$D:$D,MATCH($D107,CIOPES!$A:$A,0)),
IF($C107="SINAPI",INDEX(CSINAPI!$D:$D,MATCH($D107,CSINAPI!$A:$A,0)),
IF($C107="CESAN",INDEX(CCESAN!$D:$D,MATCH($D107,CCESAN!$A:$A,0)),
IF($C107="SCORIO",INDEX(CSCORIO!$D:$D,MATCH($D107,CSCORIO!$A:$A,0)),
IF($C107="MERC",INDEX(MERCADO!$E:$E,MATCH($D107,MERCADO!$A:$A,0)),
IF($C107="COMP",INDEX(COMPOSICAO!$I:$I,MATCH($D107,COMPOSICAO!$A:$A,0)),
0)))))),0)</f>
        <v>137.57</v>
      </c>
      <c r="I107" s="124">
        <f t="shared" si="104"/>
        <v>185.07</v>
      </c>
      <c r="J107" s="201">
        <f t="shared" si="109"/>
        <v>1665.63</v>
      </c>
      <c r="K107" s="202"/>
      <c r="L107" s="203">
        <f t="shared" ref="L107" si="110">G107</f>
        <v>9</v>
      </c>
      <c r="M107" s="204">
        <f t="shared" ref="M107" si="111">ROUND(L107*I107,2)</f>
        <v>1665.63</v>
      </c>
      <c r="N107" s="205">
        <f t="shared" si="107"/>
        <v>5.9764241204075641E-2</v>
      </c>
      <c r="O107" s="204" t="str">
        <f t="shared" ref="O107" si="112">VLOOKUP(M107,$Z$2:$AA$4,2,1)</f>
        <v>C</v>
      </c>
      <c r="P107" s="202"/>
    </row>
    <row r="108" spans="1:16" ht="25.5">
      <c r="B108" s="134" t="s">
        <v>27085</v>
      </c>
      <c r="C108" s="195" t="s">
        <v>29</v>
      </c>
      <c r="D108" s="195">
        <v>190109</v>
      </c>
      <c r="E108" s="196" t="str">
        <f>IFERROR(PROPER(
IF($C108="IOPES",INDEX(CIOPES!$B:$B,MATCH($D108,CIOPES!$A:$A,0)),
IF($C108="SINAPI",INDEX(CSINAPI!$B:$B,MATCH($D108,CSINAPI!$A:$A,0)),
IF($C108="CESAN",INDEX(CCESAN!$B:$B,MATCH($D108,CCESAN!$A:$A,0)),
IF($C108="SCORIO",INDEX(CSCORIO!$B:$B,MATCH($D108,CSCORIO!$A:$A,0)),
IF($C108="MERC",INDEX(MERCADO!$B:$B,MATCH($D108,MERCADO!$A:$A,0)),
IF($C108="COMP",INDEX(COMPOSICAO!$B:$B,MATCH($D108,COMPOSICAO!$A:$A,0)),
""))))))),"*Verificar código*")</f>
        <v>Pintura De Letra Em Parede Dim. 20X30Cm Com Tinta Látex Acrílica, Marcas De Referência Suvinil, Coral Ou Metalatex</v>
      </c>
      <c r="F108" s="197" t="str">
        <f>IFERROR(LOWER(
IF($C108="IOPES",INDEX(CIOPES!$C:$C,MATCH($D108,CIOPES!$A:$A,0)),
IF($C108="SINAPI",INDEX(CSINAPI!$C:$C,MATCH($D108,CSINAPI!$A:$A,0)),
IF($C108="CESAN",INDEX(CCESAN!$C:$C,MATCH($D108,CCESAN!$A:$A,0)),
IF($C108="SCORIO",INDEX(CSCORIO!$C:$C,MATCH($D108,CSCORIO!$A:$A,0)),
IF($C108="MERC",INDEX(MERCADO!$D:$D,MATCH($D108,MERCADO!$A:$A,0)),
IF($C108="COMP",INDEX(COMPOSICAO!$H:$H,MATCH($D108,COMPOSICAO!$A:$A,0)),
""))))))),"")</f>
        <v>und</v>
      </c>
      <c r="G108" s="198">
        <f>'MEMÓRIA DE CÁLCULO'!J893</f>
        <v>13</v>
      </c>
      <c r="H108" s="200">
        <f>IFERROR(
IF($C108="IOPES",INDEX(CIOPES!$D:$D,MATCH($D108,CIOPES!$A:$A,0)),
IF($C108="SINAPI",INDEX(CSINAPI!$D:$D,MATCH($D108,CSINAPI!$A:$A,0)),
IF($C108="CESAN",INDEX(CCESAN!$D:$D,MATCH($D108,CCESAN!$A:$A,0)),
IF($C108="SCORIO",INDEX(CSCORIO!$D:$D,MATCH($D108,CSCORIO!$A:$A,0)),
IF($C108="MERC",INDEX(MERCADO!$E:$E,MATCH($D108,MERCADO!$A:$A,0)),
IF($C108="COMP",INDEX(COMPOSICAO!$I:$I,MATCH($D108,COMPOSICAO!$A:$A,0)),
0)))))),0)</f>
        <v>28.93</v>
      </c>
      <c r="I108" s="124">
        <f t="shared" ref="I108" si="113">IFERROR(ROUND(H108*(1+$I$2),2),"")</f>
        <v>38.92</v>
      </c>
      <c r="J108" s="201">
        <f t="shared" si="109"/>
        <v>505.96</v>
      </c>
      <c r="K108" s="202"/>
      <c r="L108" s="203"/>
      <c r="M108" s="204"/>
      <c r="N108" s="205"/>
      <c r="O108" s="204"/>
      <c r="P108" s="202"/>
    </row>
    <row r="109" spans="1:16" ht="17.25" customHeight="1">
      <c r="B109" s="134" t="s">
        <v>27114</v>
      </c>
      <c r="C109" s="195" t="s">
        <v>1064</v>
      </c>
      <c r="D109" s="195">
        <v>1</v>
      </c>
      <c r="E109" s="196" t="str">
        <f>IFERROR(PROPER(
IF($C109="IOPES",INDEX(CIOPES!$B:$B,MATCH($D109,CIOPES!$A:$A,0)),
IF($C109="SINAPI",INDEX(CSINAPI!$B:$B,MATCH($D109,CSINAPI!$A:$A,0)),
IF($C109="CESAN",INDEX(CCESAN!$B:$B,MATCH($D109,CCESAN!$A:$A,0)),
IF($C109="SCORIO",INDEX(CSCORIO!$B:$B,MATCH($D109,CSCORIO!$A:$A,0)),
IF($C109="MERC",INDEX(MERCADO!$B:$B,MATCH($D109,MERCADO!$A:$A,0)),
IF($C109="COMP",INDEX(COMPOSICAO!$B:$B,MATCH($D109,COMPOSICAO!$A:$A,0)),
""))))))),"*Verificar código*")</f>
        <v>Remoção De Pontos Elétricos (Ventiladores)</v>
      </c>
      <c r="F109" s="197" t="str">
        <f>IFERROR(LOWER(
IF($C109="IOPES",INDEX(CIOPES!$C:$C,MATCH($D109,CIOPES!$A:$A,0)),
IF($C109="SINAPI",INDEX(CSINAPI!$C:$C,MATCH($D109,CSINAPI!$A:$A,0)),
IF($C109="CESAN",INDEX(CCESAN!$C:$C,MATCH($D109,CCESAN!$A:$A,0)),
IF($C109="SCORIO",INDEX(CSCORIO!$C:$C,MATCH($D109,CSCORIO!$A:$A,0)),
IF($C109="MERC",INDEX(MERCADO!$D:$D,MATCH($D109,MERCADO!$A:$A,0)),
IF($C109="COMP",INDEX(COMPOSICAO!$H:$H,MATCH($D109,COMPOSICAO!$A:$A,0)),
""))))))),"")</f>
        <v>und</v>
      </c>
      <c r="G109" s="198">
        <f>'MEMÓRIA DE CÁLCULO'!J896</f>
        <v>11</v>
      </c>
      <c r="H109" s="200">
        <f>IFERROR(
IF($C109="IOPES",INDEX(CIOPES!$D:$D,MATCH($D109,CIOPES!$A:$A,0)),
IF($C109="SINAPI",INDEX(CSINAPI!$D:$D,MATCH($D109,CSINAPI!$A:$A,0)),
IF($C109="CESAN",INDEX(CCESAN!$D:$D,MATCH($D109,CCESAN!$A:$A,0)),
IF($C109="SCORIO",INDEX(CSCORIO!$D:$D,MATCH($D109,CSCORIO!$A:$A,0)),
IF($C109="MERC",INDEX(MERCADO!$E:$E,MATCH($D109,MERCADO!$A:$A,0)),
IF($C109="COMP",INDEX(COMPOSICAO!$I:$I,MATCH($D109,COMPOSICAO!$A:$A,0)),
0)))))),0)</f>
        <v>8.2561199999999992</v>
      </c>
      <c r="I109" s="124">
        <f t="shared" ref="I109" si="114">IFERROR(ROUND(H109*(1+$I$2),2),"")</f>
        <v>11.11</v>
      </c>
      <c r="J109" s="201">
        <f t="shared" si="109"/>
        <v>122.21</v>
      </c>
      <c r="K109" s="202"/>
      <c r="L109" s="203">
        <f t="shared" ref="L109" si="115">G109</f>
        <v>11</v>
      </c>
      <c r="M109" s="204">
        <f t="shared" ref="M109" si="116">ROUND(L109*I109,2)</f>
        <v>122.21</v>
      </c>
      <c r="N109" s="205">
        <f t="shared" ref="N109" si="117">M109/$J$101</f>
        <v>4.3850002206673048E-3</v>
      </c>
      <c r="O109" s="204" t="str">
        <f t="shared" ref="O109" si="118">VLOOKUP(M109,$Z$2:$AA$4,2,1)</f>
        <v>C</v>
      </c>
      <c r="P109" s="202"/>
    </row>
    <row r="110" spans="1:16" ht="12.75" customHeight="1">
      <c r="A110" s="81" t="str">
        <f>CONCATENATE(C110,D110)</f>
        <v/>
      </c>
      <c r="B110" s="134">
        <v>10</v>
      </c>
      <c r="C110" s="195"/>
      <c r="D110" s="195"/>
      <c r="E110" s="196" t="s">
        <v>27095</v>
      </c>
      <c r="F110" s="197"/>
      <c r="G110" s="198"/>
      <c r="H110" s="200"/>
      <c r="I110" s="124"/>
      <c r="J110" s="201">
        <f>SUM(J111:J113)</f>
        <v>6740.85</v>
      </c>
      <c r="K110" s="202"/>
      <c r="L110" s="203"/>
      <c r="M110" s="204"/>
      <c r="N110" s="205"/>
      <c r="O110" s="204"/>
      <c r="P110" s="202"/>
    </row>
    <row r="111" spans="1:16" ht="38.25">
      <c r="B111" s="134" t="s">
        <v>27089</v>
      </c>
      <c r="C111" s="195" t="s">
        <v>29</v>
      </c>
      <c r="D111" s="195">
        <v>40238</v>
      </c>
      <c r="E111" s="196" t="str">
        <f>IFERROR(PROPER(
IF($C111="IOPES",INDEX(CIOPES!$B:$B,MATCH($D111,CIOPES!$A:$A,0)),
IF($C111="SINAPI",INDEX(CSINAPI!$B:$B,MATCH($D111,CSINAPI!$A:$A,0)),
IF($C111="CESAN",INDEX(CCESAN!$B:$B,MATCH($D111,CCESAN!$A:$A,0)),
IF($C111="SCORIO",INDEX(CSCORIO!$B:$B,MATCH($D111,CSCORIO!$A:$A,0)),
IF($C111="MERC",INDEX(MERCADO!$B:$B,MATCH($D111,MERCADO!$A:$A,0)),
IF($C111="COMP",INDEX(COMPOSICAO!$B:$B,MATCH($D111,COMPOSICAO!$A:$A,0)),
""))))))),"*Verificar código*")</f>
        <v>Fôrma De Chapa Compensada Resinada 12Mm, Levando-Se Em Conta A Utilização 3 Vezes (Incluido O Material, Corte, Montagem, Escoramento E Desfôrma)</v>
      </c>
      <c r="F111" s="197" t="str">
        <f>IFERROR(LOWER(
IF($C111="IOPES",INDEX(CIOPES!$C:$C,MATCH($D111,CIOPES!$A:$A,0)),
IF($C111="SINAPI",INDEX(CSINAPI!$C:$C,MATCH($D111,CSINAPI!$A:$A,0)),
IF($C111="CESAN",INDEX(CCESAN!$C:$C,MATCH($D111,CCESAN!$A:$A,0)),
IF($C111="SCORIO",INDEX(CSCORIO!$C:$C,MATCH($D111,CSCORIO!$A:$A,0)),
IF($C111="MERC",INDEX(MERCADO!$D:$D,MATCH($D111,MERCADO!$A:$A,0)),
IF($C111="COMP",INDEX(COMPOSICAO!$H:$H,MATCH($D111,COMPOSICAO!$A:$A,0)),
""))))))),"")</f>
        <v>m2</v>
      </c>
      <c r="G111" s="198">
        <f>'MEMÓRIA DE CÁLCULO'!J900</f>
        <v>24</v>
      </c>
      <c r="H111" s="200">
        <f>IFERROR(
IF($C111="IOPES",INDEX(CIOPES!$D:$D,MATCH($D111,CIOPES!$A:$A,0)),
IF($C111="SINAPI",INDEX(CSINAPI!$D:$D,MATCH($D111,CSINAPI!$A:$A,0)),
IF($C111="CESAN",INDEX(CCESAN!$D:$D,MATCH($D111,CCESAN!$A:$A,0)),
IF($C111="SCORIO",INDEX(CSCORIO!$D:$D,MATCH($D111,CSCORIO!$A:$A,0)),
IF($C111="MERC",INDEX(MERCADO!$E:$E,MATCH($D111,MERCADO!$A:$A,0)),
IF($C111="COMP",INDEX(COMPOSICAO!$I:$I,MATCH($D111,COMPOSICAO!$A:$A,0)),
0)))))),0)</f>
        <v>64.02</v>
      </c>
      <c r="I111" s="124">
        <f t="shared" ref="I111:I113" si="119">IFERROR(ROUND(H111*(1+$I$2),2),"")</f>
        <v>86.13</v>
      </c>
      <c r="J111" s="201">
        <f t="shared" si="1"/>
        <v>2067.12</v>
      </c>
      <c r="K111" s="202"/>
      <c r="L111" s="203">
        <f t="shared" ref="L111:L113" si="120">G111</f>
        <v>24</v>
      </c>
      <c r="M111" s="204">
        <f t="shared" ref="M111:M113" si="121">ROUND(L111*I111,2)</f>
        <v>2067.12</v>
      </c>
      <c r="N111" s="205">
        <f t="shared" ref="N111:N113" si="122">M111/$J$101</f>
        <v>7.4170048736975691E-2</v>
      </c>
      <c r="O111" s="204" t="str">
        <f t="shared" ref="O111:O113" si="123">VLOOKUP(M111,$Z$2:$AA$4,2,1)</f>
        <v>C</v>
      </c>
      <c r="P111" s="202"/>
    </row>
    <row r="112" spans="1:16" ht="25.5">
      <c r="B112" s="134" t="s">
        <v>27090</v>
      </c>
      <c r="C112" s="195" t="s">
        <v>29</v>
      </c>
      <c r="D112" s="195">
        <v>40324</v>
      </c>
      <c r="E112" s="196" t="str">
        <f>IFERROR(PROPER(
IF($C112="IOPES",INDEX(CIOPES!$B:$B,MATCH($D112,CIOPES!$A:$A,0)),
IF($C112="SINAPI",INDEX(CSINAPI!$B:$B,MATCH($D112,CSINAPI!$A:$A,0)),
IF($C112="CESAN",INDEX(CCESAN!$B:$B,MATCH($D112,CCESAN!$A:$A,0)),
IF($C112="SCORIO",INDEX(CSCORIO!$B:$B,MATCH($D112,CSCORIO!$A:$A,0)),
IF($C112="MERC",INDEX(MERCADO!$B:$B,MATCH($D112,MERCADO!$A:$A,0)),
IF($C112="COMP",INDEX(COMPOSICAO!$B:$B,MATCH($D112,COMPOSICAO!$A:$A,0)),
""))))))),"*Verificar código*")</f>
        <v>Fornecimento, Preparo E Aplicação De Concreto Fck=25 Mpa (Brita 1 E 2) - (5% De Perdas Já Incluído No Custo)</v>
      </c>
      <c r="F112" s="197" t="str">
        <f>IFERROR(LOWER(
IF($C112="IOPES",INDEX(CIOPES!$C:$C,MATCH($D112,CIOPES!$A:$A,0)),
IF($C112="SINAPI",INDEX(CSINAPI!$C:$C,MATCH($D112,CSINAPI!$A:$A,0)),
IF($C112="CESAN",INDEX(CCESAN!$C:$C,MATCH($D112,CCESAN!$A:$A,0)),
IF($C112="SCORIO",INDEX(CSCORIO!$C:$C,MATCH($D112,CSCORIO!$A:$A,0)),
IF($C112="MERC",INDEX(MERCADO!$D:$D,MATCH($D112,MERCADO!$A:$A,0)),
IF($C112="COMP",INDEX(COMPOSICAO!$H:$H,MATCH($D112,COMPOSICAO!$A:$A,0)),
""))))))),"")</f>
        <v>m3</v>
      </c>
      <c r="G112" s="198">
        <f>'MEMÓRIA DE CÁLCULO'!J903</f>
        <v>3</v>
      </c>
      <c r="H112" s="200">
        <f>IFERROR(
IF($C112="IOPES",INDEX(CIOPES!$D:$D,MATCH($D112,CIOPES!$A:$A,0)),
IF($C112="SINAPI",INDEX(CSINAPI!$D:$D,MATCH($D112,CSINAPI!$A:$A,0)),
IF($C112="CESAN",INDEX(CCESAN!$D:$D,MATCH($D112,CCESAN!$A:$A,0)),
IF($C112="SCORIO",INDEX(CSCORIO!$D:$D,MATCH($D112,CSCORIO!$A:$A,0)),
IF($C112="MERC",INDEX(MERCADO!$E:$E,MATCH($D112,MERCADO!$A:$A,0)),
IF($C112="COMP",INDEX(COMPOSICAO!$I:$I,MATCH($D112,COMPOSICAO!$A:$A,0)),
0)))))),0)</f>
        <v>623.17999999999995</v>
      </c>
      <c r="I112" s="124">
        <f t="shared" si="119"/>
        <v>838.36</v>
      </c>
      <c r="J112" s="201">
        <f t="shared" si="1"/>
        <v>2515.08</v>
      </c>
      <c r="K112" s="202"/>
      <c r="L112" s="203">
        <f t="shared" si="120"/>
        <v>3</v>
      </c>
      <c r="M112" s="204">
        <f t="shared" si="121"/>
        <v>2515.08</v>
      </c>
      <c r="N112" s="205">
        <f t="shared" si="122"/>
        <v>9.024323995578043E-2</v>
      </c>
      <c r="O112" s="204" t="str">
        <f t="shared" si="123"/>
        <v>B</v>
      </c>
      <c r="P112" s="202"/>
    </row>
    <row r="113" spans="1:16" ht="27.75" customHeight="1">
      <c r="B113" s="134" t="s">
        <v>27091</v>
      </c>
      <c r="C113" s="195" t="s">
        <v>29</v>
      </c>
      <c r="D113" s="195">
        <v>40328</v>
      </c>
      <c r="E113" s="196" t="str">
        <f>IFERROR(PROPER(
IF($C113="IOPES",INDEX(CIOPES!$B:$B,MATCH($D113,CIOPES!$A:$A,0)),
IF($C113="SINAPI",INDEX(CSINAPI!$B:$B,MATCH($D113,CSINAPI!$A:$A,0)),
IF($C113="CESAN",INDEX(CCESAN!$B:$B,MATCH($D113,CCESAN!$A:$A,0)),
IF($C113="SCORIO",INDEX(CSCORIO!$B:$B,MATCH($D113,CSCORIO!$A:$A,0)),
IF($C113="MERC",INDEX(MERCADO!$B:$B,MATCH($D113,MERCADO!$A:$A,0)),
IF($C113="COMP",INDEX(COMPOSICAO!$B:$B,MATCH($D113,COMPOSICAO!$A:$A,0)),
""))))))),"*Verificar código*")</f>
        <v>Fornecimento, Dobragem E Colocação Em Fôrma, De Armadura Ca-50 A Média, Diâmetro De 6.3 A 10.0 Mm</v>
      </c>
      <c r="F113" s="197" t="str">
        <f>IFERROR(LOWER(
IF($C113="IOPES",INDEX(CIOPES!$C:$C,MATCH($D113,CIOPES!$A:$A,0)),
IF($C113="SINAPI",INDEX(CSINAPI!$C:$C,MATCH($D113,CSINAPI!$A:$A,0)),
IF($C113="CESAN",INDEX(CCESAN!$C:$C,MATCH($D113,CCESAN!$A:$A,0)),
IF($C113="SCORIO",INDEX(CSCORIO!$C:$C,MATCH($D113,CSCORIO!$A:$A,0)),
IF($C113="MERC",INDEX(MERCADO!$D:$D,MATCH($D113,MERCADO!$A:$A,0)),
IF($C113="COMP",INDEX(COMPOSICAO!$H:$H,MATCH($D113,COMPOSICAO!$A:$A,0)),
""))))))),"")</f>
        <v>kg</v>
      </c>
      <c r="G113" s="198">
        <f>'MEMÓRIA DE CÁLCULO'!J906</f>
        <v>127.58</v>
      </c>
      <c r="H113" s="200">
        <f>IFERROR(
IF($C113="IOPES",INDEX(CIOPES!$D:$D,MATCH($D113,CIOPES!$A:$A,0)),
IF($C113="SINAPI",INDEX(CSINAPI!$D:$D,MATCH($D113,CSINAPI!$A:$A,0)),
IF($C113="CESAN",INDEX(CCESAN!$D:$D,MATCH($D113,CCESAN!$A:$A,0)),
IF($C113="SCORIO",INDEX(CSCORIO!$D:$D,MATCH($D113,CSCORIO!$A:$A,0)),
IF($C113="MERC",INDEX(MERCADO!$E:$E,MATCH($D113,MERCADO!$A:$A,0)),
IF($C113="COMP",INDEX(COMPOSICAO!$I:$I,MATCH($D113,COMPOSICAO!$A:$A,0)),
0)))))),0)</f>
        <v>12.58</v>
      </c>
      <c r="I113" s="124">
        <f t="shared" si="119"/>
        <v>16.920000000000002</v>
      </c>
      <c r="J113" s="201">
        <f t="shared" si="1"/>
        <v>2158.65</v>
      </c>
      <c r="K113" s="202"/>
      <c r="L113" s="203">
        <f t="shared" si="120"/>
        <v>127.58</v>
      </c>
      <c r="M113" s="204">
        <f t="shared" si="121"/>
        <v>2158.65</v>
      </c>
      <c r="N113" s="205">
        <f t="shared" si="122"/>
        <v>7.7454224092492266E-2</v>
      </c>
      <c r="O113" s="204" t="str">
        <f t="shared" si="123"/>
        <v>B</v>
      </c>
      <c r="P113" s="202"/>
    </row>
    <row r="114" spans="1:16" ht="12.75" customHeight="1">
      <c r="A114" s="81" t="str">
        <f t="shared" ref="A114:A117" si="124">CONCATENATE(C114,D114)</f>
        <v/>
      </c>
      <c r="C114" s="195"/>
      <c r="D114" s="195"/>
      <c r="E114" s="196" t="s">
        <v>1058</v>
      </c>
      <c r="F114" s="197" t="str">
        <f>IFERROR(LOWER(
IF($C114="IOPES",INDEX(CIOPES!$C:$C,MATCH($D114,CIOPES!$A:$A,0)),
IF($C114="SINAPI",INDEX(CSINAPI!$C:$C,MATCH($D114,CSINAPI!$A:$A,0)),
IF($C114="CESAN",INDEX(CCESAN!$C:$C,MATCH($D114,CCESAN!$A:$A,0)),
IF($C114="SCORIO",INDEX(CSCORIO!$C:$C,MATCH($D114,CSCORIO!$A:$A,0)),
IF($C114="MERC",INDEX(MERCADO!$D:$D,MATCH($D114,MERCADO!$A:$A,0)),
IF($C114="COMP",INDEX(COMPOSICAO!$H:$H,MATCH($D114,COMPOSICAO!$A:$A,0)),
""))))))),"")</f>
        <v/>
      </c>
      <c r="G114" s="198"/>
      <c r="H114" s="200">
        <f>IFERROR(
IF($C114="IOPES",INDEX(CIOPES!$D:$D,MATCH($D114,CIOPES!$A:$A,0)),
IF($C114="SINAPI",INDEX(CSINAPI!$D:$D,MATCH($D114,CSINAPI!$A:$A,0)),
IF($C114="CESAN",INDEX(CCESAN!$D:$D,MATCH($D114,CCESAN!$A:$A,0)),
IF($C114="SCORIO",INDEX(CSCORIO!$D:$D,MATCH($D114,CSCORIO!$A:$A,0)),
IF($C114="MERC",INDEX(MERCADO!$E:$E,MATCH($D114,MERCADO!$A:$A,0)),
IF($C114="COMP",INDEX(COMPOSICAO!$I:$I,MATCH($D114,COMPOSICAO!$A:$A,0)),
0)))))),0)</f>
        <v>0</v>
      </c>
      <c r="I114" s="124">
        <f t="shared" ref="I114:I115" si="125">IFERROR(ROUND(H114*(1+$I$2),2),"")</f>
        <v>0</v>
      </c>
      <c r="J114" s="201">
        <f>SUM(J101+J91+J76+J66+J56+J51+J34++J25+J5+J110)</f>
        <v>384394.58999999997</v>
      </c>
      <c r="K114" s="202"/>
      <c r="L114" s="203"/>
      <c r="M114" s="204"/>
      <c r="N114" s="205"/>
      <c r="O114" s="204"/>
      <c r="P114" s="202"/>
    </row>
    <row r="115" spans="1:16" ht="19.5" customHeight="1">
      <c r="A115" s="81" t="str">
        <f t="shared" si="124"/>
        <v/>
      </c>
      <c r="C115" s="195"/>
      <c r="D115" s="195"/>
      <c r="E115" s="338" t="s">
        <v>27120</v>
      </c>
      <c r="F115" s="197" t="str">
        <f>IFERROR(LOWER(
IF($C115="IOPES",INDEX(CIOPES!$C:$C,MATCH($D115,CIOPES!$A:$A,0)),
IF($C115="SINAPI",INDEX(CSINAPI!$C:$C,MATCH($D115,CSINAPI!$A:$A,0)),
IF($C115="CESAN",INDEX(CCESAN!$C:$C,MATCH($D115,CCESAN!$A:$A,0)),
IF($C115="SCORIO",INDEX(CSCORIO!$C:$C,MATCH($D115,CSCORIO!$A:$A,0)),
IF($C115="MERC",INDEX(MERCADO!$D:$D,MATCH($D115,MERCADO!$A:$A,0)),
IF($C115="COMP",INDEX(COMPOSICAO!$H:$H,MATCH($D115,COMPOSICAO!$A:$A,0)),
""))))))),"")</f>
        <v/>
      </c>
      <c r="G115" s="198"/>
      <c r="H115" s="200">
        <f>IFERROR(
IF($C115="IOPES",INDEX(CIOPES!$D:$D,MATCH($D115,CIOPES!$A:$A,0)),
IF($C115="SINAPI",INDEX(CSINAPI!$D:$D,MATCH($D115,CSINAPI!$A:$A,0)),
IF($C115="CESAN",INDEX(CCESAN!$D:$D,MATCH($D115,CCESAN!$A:$A,0)),
IF($C115="SCORIO",INDEX(CSCORIO!$D:$D,MATCH($D115,CSCORIO!$A:$A,0)),
IF($C115="MERC",INDEX(MERCADO!$E:$E,MATCH($D115,MERCADO!$A:$A,0)),
IF($C115="COMP",INDEX(COMPOSICAO!$I:$I,MATCH($D115,COMPOSICAO!$A:$A,0)),
0)))))),0)</f>
        <v>0</v>
      </c>
      <c r="I115" s="124">
        <f t="shared" si="125"/>
        <v>0</v>
      </c>
      <c r="J115" s="201">
        <f t="shared" si="1"/>
        <v>0</v>
      </c>
      <c r="K115" s="202"/>
      <c r="L115" s="203"/>
      <c r="M115" s="204"/>
      <c r="N115" s="205"/>
      <c r="O115" s="204"/>
      <c r="P115" s="202"/>
    </row>
    <row r="116" spans="1:16" ht="12.75" customHeight="1">
      <c r="A116" s="81" t="str">
        <f t="shared" si="124"/>
        <v/>
      </c>
      <c r="C116" s="195"/>
      <c r="D116" s="195"/>
      <c r="E116" s="196"/>
      <c r="F116" s="197"/>
      <c r="G116" s="198"/>
      <c r="H116" s="200"/>
      <c r="I116" s="124"/>
      <c r="J116" s="201"/>
      <c r="K116" s="202"/>
      <c r="L116" s="203"/>
      <c r="M116" s="204"/>
      <c r="N116" s="205"/>
      <c r="O116" s="204"/>
      <c r="P116" s="202"/>
    </row>
    <row r="117" spans="1:16" ht="12.75" customHeight="1">
      <c r="A117" s="81" t="str">
        <f t="shared" si="124"/>
        <v/>
      </c>
      <c r="C117" s="195"/>
      <c r="D117" s="195"/>
      <c r="E117" s="196" t="str">
        <f>IFERROR(PROPER(
IF($C117="IOPES",INDEX(CIOPES!$B:$B,MATCH($D117,CIOPES!$A:$A,0)),
IF($C117="SINAPI",INDEX(CSINAPI!$B:$B,MATCH($D117,CSINAPI!$A:$A,0)),
IF($C117="CESAN",INDEX(CCESAN!$B:$B,MATCH($D117,CCESAN!$A:$A,0)),
IF($C117="SCORIO",INDEX(CSCORIO!$B:$B,MATCH($D117,CSCORIO!$A:$A,0)),
IF($C117="MERC",INDEX(MERCADO!$B:$B,MATCH($D117,MERCADO!$A:$A,0)),
IF($C117="COMP",INDEX(COMPOSICAO!$B:$B,MATCH($D117,COMPOSICAO!$A:$A,0)),
""))))))),"*Verificar código*")</f>
        <v/>
      </c>
      <c r="F117" s="197" t="str">
        <f>IFERROR(LOWER(
IF($C117="IOPES",INDEX(CIOPES!$C:$C,MATCH($D117,CIOPES!$A:$A,0)),
IF($C117="SINAPI",INDEX(CSINAPI!$C:$C,MATCH($D117,CSINAPI!$A:$A,0)),
IF($C117="CESAN",INDEX(CCESAN!$C:$C,MATCH($D117,CCESAN!$A:$A,0)),
IF($C117="SCORIO",INDEX(CSCORIO!$C:$C,MATCH($D117,CSCORIO!$A:$A,0)),
IF($C117="MERC",INDEX(MERCADO!$D:$D,MATCH($D117,MERCADO!$A:$A,0)),
IF($C117="COMP",INDEX(COMPOSICAO!$H:$H,MATCH($D117,COMPOSICAO!$A:$A,0)),
""))))))),"")</f>
        <v/>
      </c>
      <c r="G117" s="198"/>
      <c r="H117" s="200">
        <f>IFERROR(
IF($C117="IOPES",INDEX(CIOPES!$D:$D,MATCH($D117,CIOPES!$A:$A,0)),
IF($C117="SINAPI",INDEX(CSINAPI!$D:$D,MATCH($D117,CSINAPI!$A:$A,0)),
IF($C117="CESAN",INDEX(CCESAN!$D:$D,MATCH($D117,CCESAN!$A:$A,0)),
IF($C117="SCORIO",INDEX(CSCORIO!$D:$D,MATCH($D117,CSCORIO!$A:$A,0)),
IF($C117="MERC",INDEX(MERCADO!$E:$E,MATCH($D117,MERCADO!$A:$A,0)),
IF($C117="COMP",INDEX(COMPOSICAO!$I:$I,MATCH($D117,COMPOSICAO!$A:$A,0)),
0)))))),0)</f>
        <v>0</v>
      </c>
      <c r="I117" s="124">
        <f t="shared" ref="I117:I122" si="126">IFERROR(ROUND(H117*(1+$I$2),2),"")</f>
        <v>0</v>
      </c>
      <c r="J117" s="201">
        <f t="shared" si="1"/>
        <v>0</v>
      </c>
      <c r="K117" s="202"/>
      <c r="L117" s="203">
        <f>IF((COUNTIF($A$5:$A117,$A117))&gt;1,0,SUMIF(A:A,$A117,G:G))</f>
        <v>0</v>
      </c>
      <c r="M117" s="204">
        <f t="shared" ref="M117:M122" si="127">ROUND(L117*I117,2)</f>
        <v>0</v>
      </c>
      <c r="N117" s="205" t="e">
        <f>M117/#REF!</f>
        <v>#REF!</v>
      </c>
      <c r="O117" s="204" t="e">
        <f t="shared" ref="O117:O119" si="128">VLOOKUP(M117,$Z$2:$AA$4,2,1)</f>
        <v>#N/A</v>
      </c>
      <c r="P117" s="202"/>
    </row>
    <row r="118" spans="1:16" ht="12.75" customHeight="1">
      <c r="A118" s="81" t="str">
        <f t="shared" ref="A118:A149" si="129">CONCATENATE(C118,D118)</f>
        <v/>
      </c>
      <c r="C118" s="195"/>
      <c r="D118" s="195"/>
      <c r="E118" s="196" t="str">
        <f>IFERROR(PROPER(
IF($C118="IOPES",INDEX(CIOPES!$B:$B,MATCH($D118,CIOPES!$A:$A,0)),
IF($C118="SINAPI",INDEX(CSINAPI!$B:$B,MATCH($D118,CSINAPI!$A:$A,0)),
IF($C118="CESAN",INDEX(CCESAN!$B:$B,MATCH($D118,CCESAN!$A:$A,0)),
IF($C118="SCORIO",INDEX(CSCORIO!$B:$B,MATCH($D118,CSCORIO!$A:$A,0)),
IF($C118="MERC",INDEX(MERCADO!$B:$B,MATCH($D118,MERCADO!$A:$A,0)),
IF($C118="COMP",INDEX(COMPOSICAO!$B:$B,MATCH($D118,COMPOSICAO!$A:$A,0)),
""))))))),"*Verificar código*")</f>
        <v/>
      </c>
      <c r="F118" s="197" t="str">
        <f>IFERROR(LOWER(
IF($C118="IOPES",INDEX(CIOPES!$C:$C,MATCH($D118,CIOPES!$A:$A,0)),
IF($C118="SINAPI",INDEX(CSINAPI!$C:$C,MATCH($D118,CSINAPI!$A:$A,0)),
IF($C118="CESAN",INDEX(CCESAN!$C:$C,MATCH($D118,CCESAN!$A:$A,0)),
IF($C118="SCORIO",INDEX(CSCORIO!$C:$C,MATCH($D118,CSCORIO!$A:$A,0)),
IF($C118="MERC",INDEX(MERCADO!$D:$D,MATCH($D118,MERCADO!$A:$A,0)),
IF($C118="COMP",INDEX(COMPOSICAO!$H:$H,MATCH($D118,COMPOSICAO!$A:$A,0)),
""))))))),"")</f>
        <v/>
      </c>
      <c r="G118" s="198"/>
      <c r="H118" s="200">
        <f>IFERROR(
IF($C118="IOPES",INDEX(CIOPES!$D:$D,MATCH($D118,CIOPES!$A:$A,0)),
IF($C118="SINAPI",INDEX(CSINAPI!$D:$D,MATCH($D118,CSINAPI!$A:$A,0)),
IF($C118="CESAN",INDEX(CCESAN!$D:$D,MATCH($D118,CCESAN!$A:$A,0)),
IF($C118="SCORIO",INDEX(CSCORIO!$D:$D,MATCH($D118,CSCORIO!$A:$A,0)),
IF($C118="MERC",INDEX(MERCADO!$E:$E,MATCH($D118,MERCADO!$A:$A,0)),
IF($C118="COMP",INDEX(COMPOSICAO!$I:$I,MATCH($D118,COMPOSICAO!$A:$A,0)),
0)))))),0)</f>
        <v>0</v>
      </c>
      <c r="I118" s="124">
        <f t="shared" si="126"/>
        <v>0</v>
      </c>
      <c r="J118" s="201">
        <f t="shared" si="1"/>
        <v>0</v>
      </c>
      <c r="K118" s="202"/>
      <c r="L118" s="203">
        <f>IF((COUNTIF($A$5:$A118,$A118))&gt;1,0,SUMIF(A:A,$A118,G:G))</f>
        <v>0</v>
      </c>
      <c r="M118" s="204">
        <f t="shared" si="127"/>
        <v>0</v>
      </c>
      <c r="N118" s="205" t="e">
        <f>M118/#REF!</f>
        <v>#REF!</v>
      </c>
      <c r="O118" s="204" t="e">
        <f t="shared" si="128"/>
        <v>#N/A</v>
      </c>
      <c r="P118" s="202"/>
    </row>
    <row r="119" spans="1:16" ht="12.75" customHeight="1">
      <c r="A119" s="81" t="str">
        <f t="shared" si="129"/>
        <v/>
      </c>
      <c r="C119" s="195"/>
      <c r="D119" s="195"/>
      <c r="E119" s="196" t="str">
        <f>IFERROR(PROPER(
IF($C119="IOPES",INDEX(CIOPES!$B:$B,MATCH($D119,CIOPES!$A:$A,0)),
IF($C119="SINAPI",INDEX(CSINAPI!$B:$B,MATCH($D119,CSINAPI!$A:$A,0)),
IF($C119="CESAN",INDEX(CCESAN!$B:$B,MATCH($D119,CCESAN!$A:$A,0)),
IF($C119="SCORIO",INDEX(CSCORIO!$B:$B,MATCH($D119,CSCORIO!$A:$A,0)),
IF($C119="MERC",INDEX(MERCADO!$B:$B,MATCH($D119,MERCADO!$A:$A,0)),
IF($C119="COMP",INDEX(COMPOSICAO!$B:$B,MATCH($D119,COMPOSICAO!$A:$A,0)),
""))))))),"*Verificar código*")</f>
        <v/>
      </c>
      <c r="F119" s="197" t="str">
        <f>IFERROR(LOWER(
IF($C119="IOPES",INDEX(CIOPES!$C:$C,MATCH($D119,CIOPES!$A:$A,0)),
IF($C119="SINAPI",INDEX(CSINAPI!$C:$C,MATCH($D119,CSINAPI!$A:$A,0)),
IF($C119="CESAN",INDEX(CCESAN!$C:$C,MATCH($D119,CCESAN!$A:$A,0)),
IF($C119="SCORIO",INDEX(CSCORIO!$C:$C,MATCH($D119,CSCORIO!$A:$A,0)),
IF($C119="MERC",INDEX(MERCADO!$D:$D,MATCH($D119,MERCADO!$A:$A,0)),
IF($C119="COMP",INDEX(COMPOSICAO!$H:$H,MATCH($D119,COMPOSICAO!$A:$A,0)),
""))))))),"")</f>
        <v/>
      </c>
      <c r="G119" s="198"/>
      <c r="H119" s="200">
        <f>IFERROR(
IF($C119="IOPES",INDEX(CIOPES!$D:$D,MATCH($D119,CIOPES!$A:$A,0)),
IF($C119="SINAPI",INDEX(CSINAPI!$D:$D,MATCH($D119,CSINAPI!$A:$A,0)),
IF($C119="CESAN",INDEX(CCESAN!$D:$D,MATCH($D119,CCESAN!$A:$A,0)),
IF($C119="SCORIO",INDEX(CSCORIO!$D:$D,MATCH($D119,CSCORIO!$A:$A,0)),
IF($C119="MERC",INDEX(MERCADO!$E:$E,MATCH($D119,MERCADO!$A:$A,0)),
IF($C119="COMP",INDEX(COMPOSICAO!$I:$I,MATCH($D119,COMPOSICAO!$A:$A,0)),
0)))))),0)</f>
        <v>0</v>
      </c>
      <c r="I119" s="124">
        <f t="shared" si="126"/>
        <v>0</v>
      </c>
      <c r="J119" s="201">
        <f t="shared" si="1"/>
        <v>0</v>
      </c>
      <c r="K119" s="202"/>
      <c r="L119" s="203">
        <f>IF((COUNTIF($A$5:$A119,$A119))&gt;1,0,SUMIF(A:A,$A119,G:G))</f>
        <v>0</v>
      </c>
      <c r="M119" s="204">
        <f t="shared" si="127"/>
        <v>0</v>
      </c>
      <c r="N119" s="205" t="e">
        <f>M119/#REF!</f>
        <v>#REF!</v>
      </c>
      <c r="O119" s="204" t="e">
        <f t="shared" si="128"/>
        <v>#N/A</v>
      </c>
      <c r="P119" s="202"/>
    </row>
    <row r="120" spans="1:16" ht="12.75" customHeight="1">
      <c r="A120" s="81" t="str">
        <f t="shared" si="129"/>
        <v/>
      </c>
      <c r="C120" s="195"/>
      <c r="D120" s="195"/>
      <c r="E120" s="196" t="str">
        <f>IFERROR(PROPER(
IF($C120="IOPES",INDEX(CIOPES!$B:$B,MATCH($D120,CIOPES!$A:$A,0)),
IF($C120="SINAPI",INDEX(CSINAPI!$B:$B,MATCH($D120,CSINAPI!$A:$A,0)),
IF($C120="CESAN",INDEX(CCESAN!$B:$B,MATCH($D120,CCESAN!$A:$A,0)),
IF($C120="SCORIO",INDEX(CSCORIO!$B:$B,MATCH($D120,CSCORIO!$A:$A,0)),
IF($C120="MERC",INDEX(MERCADO!$B:$B,MATCH($D120,MERCADO!$A:$A,0)),
IF($C120="COMP",INDEX(COMPOSICAO!$B:$B,MATCH($D120,COMPOSICAO!$A:$A,0)),
""))))))),"*Verificar código*")</f>
        <v/>
      </c>
      <c r="F120" s="197" t="str">
        <f>IFERROR(LOWER(
IF($C120="IOPES",INDEX(CIOPES!$C:$C,MATCH($D120,CIOPES!$A:$A,0)),
IF($C120="SINAPI",INDEX(CSINAPI!$C:$C,MATCH($D120,CSINAPI!$A:$A,0)),
IF($C120="CESAN",INDEX(CCESAN!$C:$C,MATCH($D120,CCESAN!$A:$A,0)),
IF($C120="SCORIO",INDEX(CSCORIO!$C:$C,MATCH($D120,CSCORIO!$A:$A,0)),
IF($C120="MERC",INDEX(MERCADO!$D:$D,MATCH($D120,MERCADO!$A:$A,0)),
IF($C120="COMP",INDEX(COMPOSICAO!$H:$H,MATCH($D120,COMPOSICAO!$A:$A,0)),
""))))))),"")</f>
        <v/>
      </c>
      <c r="G120" s="198"/>
      <c r="H120" s="200">
        <f>IFERROR(
IF($C120="IOPES",INDEX(CIOPES!$D:$D,MATCH($D120,CIOPES!$A:$A,0)),
IF($C120="SINAPI",INDEX(CSINAPI!$D:$D,MATCH($D120,CSINAPI!$A:$A,0)),
IF($C120="CESAN",INDEX(CCESAN!$D:$D,MATCH($D120,CCESAN!$A:$A,0)),
IF($C120="SCORIO",INDEX(CSCORIO!$D:$D,MATCH($D120,CSCORIO!$A:$A,0)),
IF($C120="MERC",INDEX(MERCADO!$E:$E,MATCH($D120,MERCADO!$A:$A,0)),
IF($C120="COMP",INDEX(COMPOSICAO!$I:$I,MATCH($D120,COMPOSICAO!$A:$A,0)),
0)))))),0)</f>
        <v>0</v>
      </c>
      <c r="I120" s="124">
        <f t="shared" si="126"/>
        <v>0</v>
      </c>
      <c r="J120" s="201">
        <f t="shared" si="1"/>
        <v>0</v>
      </c>
      <c r="K120" s="202"/>
      <c r="L120" s="203">
        <f>IF((COUNTIF($A$5:$A120,$A120))&gt;1,0,SUMIF(A:A,$A120,G:G))</f>
        <v>0</v>
      </c>
      <c r="M120" s="204">
        <f t="shared" si="127"/>
        <v>0</v>
      </c>
      <c r="N120" s="205" t="e">
        <f>M120/#REF!</f>
        <v>#REF!</v>
      </c>
      <c r="O120" s="204" t="e">
        <f t="shared" ref="O120:O160" si="130">VLOOKUP(M120,$Z$2:$AA$4,2,1)</f>
        <v>#N/A</v>
      </c>
      <c r="P120" s="202"/>
    </row>
    <row r="121" spans="1:16" ht="12.75" customHeight="1">
      <c r="A121" s="81" t="str">
        <f t="shared" si="129"/>
        <v/>
      </c>
      <c r="C121" s="195"/>
      <c r="D121" s="195"/>
      <c r="E121" s="196" t="str">
        <f>IFERROR(PROPER(
IF($C121="IOPES",INDEX(CIOPES!$B:$B,MATCH($D121,CIOPES!$A:$A,0)),
IF($C121="SINAPI",INDEX(CSINAPI!$B:$B,MATCH($D121,CSINAPI!$A:$A,0)),
IF($C121="CESAN",INDEX(CCESAN!$B:$B,MATCH($D121,CCESAN!$A:$A,0)),
IF($C121="SCORIO",INDEX(CSCORIO!$B:$B,MATCH($D121,CSCORIO!$A:$A,0)),
IF($C121="MERC",INDEX(MERCADO!$B:$B,MATCH($D121,MERCADO!$A:$A,0)),
IF($C121="COMP",INDEX(COMPOSICAO!$B:$B,MATCH($D121,COMPOSICAO!$A:$A,0)),
""))))))),"*Verificar código*")</f>
        <v/>
      </c>
      <c r="F121" s="197" t="str">
        <f>IFERROR(LOWER(
IF($C121="IOPES",INDEX(CIOPES!$C:$C,MATCH($D121,CIOPES!$A:$A,0)),
IF($C121="SINAPI",INDEX(CSINAPI!$C:$C,MATCH($D121,CSINAPI!$A:$A,0)),
IF($C121="CESAN",INDEX(CCESAN!$C:$C,MATCH($D121,CCESAN!$A:$A,0)),
IF($C121="SCORIO",INDEX(CSCORIO!$C:$C,MATCH($D121,CSCORIO!$A:$A,0)),
IF($C121="MERC",INDEX(MERCADO!$D:$D,MATCH($D121,MERCADO!$A:$A,0)),
IF($C121="COMP",INDEX(COMPOSICAO!$H:$H,MATCH($D121,COMPOSICAO!$A:$A,0)),
""))))))),"")</f>
        <v/>
      </c>
      <c r="G121" s="198"/>
      <c r="H121" s="200">
        <f>IFERROR(
IF($C121="IOPES",INDEX(CIOPES!$D:$D,MATCH($D121,CIOPES!$A:$A,0)),
IF($C121="SINAPI",INDEX(CSINAPI!$D:$D,MATCH($D121,CSINAPI!$A:$A,0)),
IF($C121="CESAN",INDEX(CCESAN!$D:$D,MATCH($D121,CCESAN!$A:$A,0)),
IF($C121="SCORIO",INDEX(CSCORIO!$D:$D,MATCH($D121,CSCORIO!$A:$A,0)),
IF($C121="MERC",INDEX(MERCADO!$E:$E,MATCH($D121,MERCADO!$A:$A,0)),
IF($C121="COMP",INDEX(COMPOSICAO!$I:$I,MATCH($D121,COMPOSICAO!$A:$A,0)),
0)))))),0)</f>
        <v>0</v>
      </c>
      <c r="I121" s="124">
        <f t="shared" si="126"/>
        <v>0</v>
      </c>
      <c r="J121" s="201">
        <f t="shared" si="1"/>
        <v>0</v>
      </c>
      <c r="K121" s="202"/>
      <c r="L121" s="203">
        <f>IF((COUNTIF($A$5:$A121,$A121))&gt;1,0,SUMIF(A:A,$A121,G:G))</f>
        <v>0</v>
      </c>
      <c r="M121" s="204">
        <f t="shared" si="127"/>
        <v>0</v>
      </c>
      <c r="N121" s="205" t="e">
        <f>M121/#REF!</f>
        <v>#REF!</v>
      </c>
      <c r="O121" s="204" t="e">
        <f t="shared" si="130"/>
        <v>#N/A</v>
      </c>
      <c r="P121" s="202"/>
    </row>
    <row r="122" spans="1:16" ht="12.75" customHeight="1">
      <c r="A122" s="81" t="str">
        <f t="shared" si="129"/>
        <v/>
      </c>
      <c r="C122" s="195"/>
      <c r="D122" s="195"/>
      <c r="E122" s="196" t="str">
        <f>IFERROR(PROPER(
IF($C122="IOPES",INDEX(CIOPES!$B:$B,MATCH($D122,CIOPES!$A:$A,0)),
IF($C122="SINAPI",INDEX(CSINAPI!$B:$B,MATCH($D122,CSINAPI!$A:$A,0)),
IF($C122="CESAN",INDEX(CCESAN!$B:$B,MATCH($D122,CCESAN!$A:$A,0)),
IF($C122="SCORIO",INDEX(CSCORIO!$B:$B,MATCH($D122,CSCORIO!$A:$A,0)),
IF($C122="MERC",INDEX(MERCADO!$B:$B,MATCH($D122,MERCADO!$A:$A,0)),
IF($C122="COMP",INDEX(COMPOSICAO!$B:$B,MATCH($D122,COMPOSICAO!$A:$A,0)),
""))))))),"*Verificar código*")</f>
        <v/>
      </c>
      <c r="F122" s="197" t="str">
        <f>IFERROR(LOWER(
IF($C122="IOPES",INDEX(CIOPES!$C:$C,MATCH($D122,CIOPES!$A:$A,0)),
IF($C122="SINAPI",INDEX(CSINAPI!$C:$C,MATCH($D122,CSINAPI!$A:$A,0)),
IF($C122="CESAN",INDEX(CCESAN!$C:$C,MATCH($D122,CCESAN!$A:$A,0)),
IF($C122="SCORIO",INDEX(CSCORIO!$C:$C,MATCH($D122,CSCORIO!$A:$A,0)),
IF($C122="MERC",INDEX(MERCADO!$D:$D,MATCH($D122,MERCADO!$A:$A,0)),
IF($C122="COMP",INDEX(COMPOSICAO!$H:$H,MATCH($D122,COMPOSICAO!$A:$A,0)),
""))))))),"")</f>
        <v/>
      </c>
      <c r="G122" s="198"/>
      <c r="H122" s="200">
        <f>IFERROR(
IF($C122="IOPES",INDEX(CIOPES!$D:$D,MATCH($D122,CIOPES!$A:$A,0)),
IF($C122="SINAPI",INDEX(CSINAPI!$D:$D,MATCH($D122,CSINAPI!$A:$A,0)),
IF($C122="CESAN",INDEX(CCESAN!$D:$D,MATCH($D122,CCESAN!$A:$A,0)),
IF($C122="SCORIO",INDEX(CSCORIO!$D:$D,MATCH($D122,CSCORIO!$A:$A,0)),
IF($C122="MERC",INDEX(MERCADO!$E:$E,MATCH($D122,MERCADO!$A:$A,0)),
IF($C122="COMP",INDEX(COMPOSICAO!$I:$I,MATCH($D122,COMPOSICAO!$A:$A,0)),
0)))))),0)</f>
        <v>0</v>
      </c>
      <c r="I122" s="124">
        <f t="shared" si="126"/>
        <v>0</v>
      </c>
      <c r="J122" s="201">
        <f t="shared" si="1"/>
        <v>0</v>
      </c>
      <c r="K122" s="202"/>
      <c r="L122" s="203">
        <f>IF((COUNTIF($A$5:$A122,$A122))&gt;1,0,SUMIF(A:A,$A122,G:G))</f>
        <v>0</v>
      </c>
      <c r="M122" s="204">
        <f t="shared" si="127"/>
        <v>0</v>
      </c>
      <c r="N122" s="205" t="e">
        <f>M122/#REF!</f>
        <v>#REF!</v>
      </c>
      <c r="O122" s="204" t="e">
        <f t="shared" si="130"/>
        <v>#N/A</v>
      </c>
      <c r="P122" s="202"/>
    </row>
    <row r="123" spans="1:16" ht="12.75" customHeight="1">
      <c r="A123" s="81" t="str">
        <f t="shared" si="129"/>
        <v/>
      </c>
      <c r="C123" s="195"/>
      <c r="D123" s="195"/>
      <c r="E123" s="196"/>
      <c r="F123" s="197"/>
      <c r="G123" s="198"/>
      <c r="H123" s="200"/>
      <c r="I123" s="124"/>
      <c r="J123" s="201"/>
      <c r="K123" s="202"/>
      <c r="L123" s="203"/>
      <c r="M123" s="204"/>
      <c r="N123" s="205"/>
      <c r="O123" s="204"/>
      <c r="P123" s="202"/>
    </row>
    <row r="124" spans="1:16" ht="12.75" customHeight="1">
      <c r="A124" s="81" t="str">
        <f t="shared" si="129"/>
        <v/>
      </c>
      <c r="C124" s="195"/>
      <c r="D124" s="195"/>
      <c r="E124" s="196" t="str">
        <f>IFERROR(PROPER(
IF($C124="IOPES",INDEX(CIOPES!$B:$B,MATCH($D124,CIOPES!$A:$A,0)),
IF($C124="SINAPI",INDEX(CSINAPI!$B:$B,MATCH($D124,CSINAPI!$A:$A,0)),
IF($C124="CESAN",INDEX(CCESAN!$B:$B,MATCH($D124,CCESAN!$A:$A,0)),
IF($C124="SCORIO",INDEX(CSCORIO!$B:$B,MATCH($D124,CSCORIO!$A:$A,0)),
IF($C124="MERC",INDEX(MERCADO!$B:$B,MATCH($D124,MERCADO!$A:$A,0)),
IF($C124="COMP",INDEX(COMPOSICAO!$B:$B,MATCH($D124,COMPOSICAO!$A:$A,0)),
""))))))),"*Verificar código*")</f>
        <v/>
      </c>
      <c r="F124" s="197" t="str">
        <f>IFERROR(LOWER(
IF($C124="IOPES",INDEX(CIOPES!$C:$C,MATCH($D124,CIOPES!$A:$A,0)),
IF($C124="SINAPI",INDEX(CSINAPI!$C:$C,MATCH($D124,CSINAPI!$A:$A,0)),
IF($C124="CESAN",INDEX(CCESAN!$C:$C,MATCH($D124,CCESAN!$A:$A,0)),
IF($C124="SCORIO",INDEX(CSCORIO!$C:$C,MATCH($D124,CSCORIO!$A:$A,0)),
IF($C124="MERC",INDEX(MERCADO!$D:$D,MATCH($D124,MERCADO!$A:$A,0)),
IF($C124="COMP",INDEX(COMPOSICAO!$H:$H,MATCH($D124,COMPOSICAO!$A:$A,0)),
""))))))),"")</f>
        <v/>
      </c>
      <c r="G124" s="198"/>
      <c r="H124" s="200">
        <f>IFERROR(
IF($C124="IOPES",INDEX(CIOPES!$D:$D,MATCH($D124,CIOPES!$A:$A,0)),
IF($C124="SINAPI",INDEX(CSINAPI!$D:$D,MATCH($D124,CSINAPI!$A:$A,0)),
IF($C124="CESAN",INDEX(CCESAN!$D:$D,MATCH($D124,CCESAN!$A:$A,0)),
IF($C124="SCORIO",INDEX(CSCORIO!$D:$D,MATCH($D124,CSCORIO!$A:$A,0)),
IF($C124="MERC",INDEX(MERCADO!$E:$E,MATCH($D124,MERCADO!$A:$A,0)),
IF($C124="COMP",INDEX(COMPOSICAO!$I:$I,MATCH($D124,COMPOSICAO!$A:$A,0)),
0)))))),0)</f>
        <v>0</v>
      </c>
      <c r="I124" s="124">
        <f>IFERROR(ROUND(H124*(1+$I$2),2),"")</f>
        <v>0</v>
      </c>
      <c r="J124" s="201">
        <f t="shared" si="1"/>
        <v>0</v>
      </c>
      <c r="K124" s="202"/>
      <c r="L124" s="203">
        <f>IF((COUNTIF($A$5:$A124,$A124))&gt;1,0,SUMIF(A:A,$A124,G:G))</f>
        <v>0</v>
      </c>
      <c r="M124" s="204">
        <f>ROUND(L124*I124,2)</f>
        <v>0</v>
      </c>
      <c r="N124" s="205" t="e">
        <f>M124/#REF!</f>
        <v>#REF!</v>
      </c>
      <c r="O124" s="204" t="e">
        <f t="shared" si="130"/>
        <v>#N/A</v>
      </c>
      <c r="P124" s="202"/>
    </row>
    <row r="125" spans="1:16" ht="12.75" customHeight="1">
      <c r="A125" s="81" t="str">
        <f t="shared" si="129"/>
        <v/>
      </c>
      <c r="C125" s="195"/>
      <c r="D125" s="195"/>
      <c r="E125" s="196" t="str">
        <f>IFERROR(PROPER(
IF($C125="IOPES",INDEX(CIOPES!$B:$B,MATCH($D125,CIOPES!$A:$A,0)),
IF($C125="SINAPI",INDEX(CSINAPI!$B:$B,MATCH($D125,CSINAPI!$A:$A,0)),
IF($C125="CESAN",INDEX(CCESAN!$B:$B,MATCH($D125,CCESAN!$A:$A,0)),
IF($C125="SCORIO",INDEX(CSCORIO!$B:$B,MATCH($D125,CSCORIO!$A:$A,0)),
IF($C125="MERC",INDEX(MERCADO!$B:$B,MATCH($D125,MERCADO!$A:$A,0)),
IF($C125="COMP",INDEX(COMPOSICAO!$B:$B,MATCH($D125,COMPOSICAO!$A:$A,0)),
""))))))),"*Verificar código*")</f>
        <v/>
      </c>
      <c r="F125" s="197" t="str">
        <f>IFERROR(LOWER(
IF($C125="IOPES",INDEX(CIOPES!$C:$C,MATCH($D125,CIOPES!$A:$A,0)),
IF($C125="SINAPI",INDEX(CSINAPI!$C:$C,MATCH($D125,CSINAPI!$A:$A,0)),
IF($C125="CESAN",INDEX(CCESAN!$C:$C,MATCH($D125,CCESAN!$A:$A,0)),
IF($C125="SCORIO",INDEX(CSCORIO!$C:$C,MATCH($D125,CSCORIO!$A:$A,0)),
IF($C125="MERC",INDEX(MERCADO!$D:$D,MATCH($D125,MERCADO!$A:$A,0)),
IF($C125="COMP",INDEX(COMPOSICAO!$H:$H,MATCH($D125,COMPOSICAO!$A:$A,0)),
""))))))),"")</f>
        <v/>
      </c>
      <c r="G125" s="198"/>
      <c r="H125" s="200">
        <f>IFERROR(
IF($C125="IOPES",INDEX(CIOPES!$D:$D,MATCH($D125,CIOPES!$A:$A,0)),
IF($C125="SINAPI",INDEX(CSINAPI!$D:$D,MATCH($D125,CSINAPI!$A:$A,0)),
IF($C125="CESAN",INDEX(CCESAN!$D:$D,MATCH($D125,CCESAN!$A:$A,0)),
IF($C125="SCORIO",INDEX(CSCORIO!$D:$D,MATCH($D125,CSCORIO!$A:$A,0)),
IF($C125="MERC",INDEX(MERCADO!$E:$E,MATCH($D125,MERCADO!$A:$A,0)),
IF($C125="COMP",INDEX(COMPOSICAO!$I:$I,MATCH($D125,COMPOSICAO!$A:$A,0)),
0)))))),0)</f>
        <v>0</v>
      </c>
      <c r="I125" s="124">
        <f>IFERROR(ROUND(H125*(1+$I$2),2),"")</f>
        <v>0</v>
      </c>
      <c r="J125" s="201">
        <f t="shared" si="1"/>
        <v>0</v>
      </c>
      <c r="K125" s="202"/>
      <c r="L125" s="203">
        <f>IF((COUNTIF($A$5:$A125,$A125))&gt;1,0,SUMIF(A:A,$A125,G:G))</f>
        <v>0</v>
      </c>
      <c r="M125" s="204">
        <f>ROUND(L125*I125,2)</f>
        <v>0</v>
      </c>
      <c r="N125" s="205" t="e">
        <f>M125/#REF!</f>
        <v>#REF!</v>
      </c>
      <c r="O125" s="204" t="e">
        <f t="shared" si="130"/>
        <v>#N/A</v>
      </c>
      <c r="P125" s="202"/>
    </row>
    <row r="126" spans="1:16" ht="12.75" customHeight="1">
      <c r="A126" s="81" t="str">
        <f t="shared" si="129"/>
        <v/>
      </c>
      <c r="C126" s="195"/>
      <c r="D126" s="195"/>
      <c r="E126" s="196" t="str">
        <f>IFERROR(PROPER(
IF($C126="IOPES",INDEX(CIOPES!$B:$B,MATCH($D126,CIOPES!$A:$A,0)),
IF($C126="SINAPI",INDEX(CSINAPI!$B:$B,MATCH($D126,CSINAPI!$A:$A,0)),
IF($C126="CESAN",INDEX(CCESAN!$B:$B,MATCH($D126,CCESAN!$A:$A,0)),
IF($C126="SCORIO",INDEX(CSCORIO!$B:$B,MATCH($D126,CSCORIO!$A:$A,0)),
IF($C126="MERC",INDEX(MERCADO!$B:$B,MATCH($D126,MERCADO!$A:$A,0)),
IF($C126="COMP",INDEX(COMPOSICAO!$B:$B,MATCH($D126,COMPOSICAO!$A:$A,0)),
""))))))),"*Verificar código*")</f>
        <v/>
      </c>
      <c r="F126" s="197" t="str">
        <f>IFERROR(LOWER(
IF($C126="IOPES",INDEX(CIOPES!$C:$C,MATCH($D126,CIOPES!$A:$A,0)),
IF($C126="SINAPI",INDEX(CSINAPI!$C:$C,MATCH($D126,CSINAPI!$A:$A,0)),
IF($C126="CESAN",INDEX(CCESAN!$C:$C,MATCH($D126,CCESAN!$A:$A,0)),
IF($C126="SCORIO",INDEX(CSCORIO!$C:$C,MATCH($D126,CSCORIO!$A:$A,0)),
IF($C126="MERC",INDEX(MERCADO!$D:$D,MATCH($D126,MERCADO!$A:$A,0)),
IF($C126="COMP",INDEX(COMPOSICAO!$H:$H,MATCH($D126,COMPOSICAO!$A:$A,0)),
""))))))),"")</f>
        <v/>
      </c>
      <c r="G126" s="198"/>
      <c r="H126" s="200">
        <f>IFERROR(
IF($C126="IOPES",INDEX(CIOPES!$D:$D,MATCH($D126,CIOPES!$A:$A,0)),
IF($C126="SINAPI",INDEX(CSINAPI!$D:$D,MATCH($D126,CSINAPI!$A:$A,0)),
IF($C126="CESAN",INDEX(CCESAN!$D:$D,MATCH($D126,CCESAN!$A:$A,0)),
IF($C126="SCORIO",INDEX(CSCORIO!$D:$D,MATCH($D126,CSCORIO!$A:$A,0)),
IF($C126="MERC",INDEX(MERCADO!$E:$E,MATCH($D126,MERCADO!$A:$A,0)),
IF($C126="COMP",INDEX(COMPOSICAO!$I:$I,MATCH($D126,COMPOSICAO!$A:$A,0)),
0)))))),0)</f>
        <v>0</v>
      </c>
      <c r="I126" s="124">
        <f>IFERROR(ROUND(H126*(1+$I$2),2),"")</f>
        <v>0</v>
      </c>
      <c r="J126" s="201">
        <f t="shared" si="1"/>
        <v>0</v>
      </c>
      <c r="K126" s="202"/>
      <c r="L126" s="203">
        <f>IF((COUNTIF($A$5:$A126,$A126))&gt;1,0,SUMIF(A:A,$A126,G:G))</f>
        <v>0</v>
      </c>
      <c r="M126" s="204">
        <f>ROUND(L126*I126,2)</f>
        <v>0</v>
      </c>
      <c r="N126" s="205" t="e">
        <f>M126/#REF!</f>
        <v>#REF!</v>
      </c>
      <c r="O126" s="204" t="e">
        <f t="shared" si="130"/>
        <v>#N/A</v>
      </c>
      <c r="P126" s="202"/>
    </row>
    <row r="127" spans="1:16" ht="12.75" customHeight="1">
      <c r="A127" s="81" t="str">
        <f t="shared" si="129"/>
        <v/>
      </c>
      <c r="C127" s="195"/>
      <c r="D127" s="195"/>
      <c r="E127" s="196" t="str">
        <f>IFERROR(PROPER(
IF($C127="IOPES",INDEX(CIOPES!$B:$B,MATCH($D127,CIOPES!$A:$A,0)),
IF($C127="SINAPI",INDEX(CSINAPI!$B:$B,MATCH($D127,CSINAPI!$A:$A,0)),
IF($C127="CESAN",INDEX(CCESAN!$B:$B,MATCH($D127,CCESAN!$A:$A,0)),
IF($C127="SCORIO",INDEX(CSCORIO!$B:$B,MATCH($D127,CSCORIO!$A:$A,0)),
IF($C127="MERC",INDEX(MERCADO!$B:$B,MATCH($D127,MERCADO!$A:$A,0)),
IF($C127="COMP",INDEX(COMPOSICAO!$B:$B,MATCH($D127,COMPOSICAO!$A:$A,0)),
""))))))),"*Verificar código*")</f>
        <v/>
      </c>
      <c r="F127" s="197" t="str">
        <f>IFERROR(LOWER(
IF($C127="IOPES",INDEX(CIOPES!$C:$C,MATCH($D127,CIOPES!$A:$A,0)),
IF($C127="SINAPI",INDEX(CSINAPI!$C:$C,MATCH($D127,CSINAPI!$A:$A,0)),
IF($C127="CESAN",INDEX(CCESAN!$C:$C,MATCH($D127,CCESAN!$A:$A,0)),
IF($C127="SCORIO",INDEX(CSCORIO!$C:$C,MATCH($D127,CSCORIO!$A:$A,0)),
IF($C127="MERC",INDEX(MERCADO!$D:$D,MATCH($D127,MERCADO!$A:$A,0)),
IF($C127="COMP",INDEX(COMPOSICAO!$H:$H,MATCH($D127,COMPOSICAO!$A:$A,0)),
""))))))),"")</f>
        <v/>
      </c>
      <c r="G127" s="198"/>
      <c r="H127" s="200">
        <f>IFERROR(
IF($C127="IOPES",INDEX(CIOPES!$D:$D,MATCH($D127,CIOPES!$A:$A,0)),
IF($C127="SINAPI",INDEX(CSINAPI!$D:$D,MATCH($D127,CSINAPI!$A:$A,0)),
IF($C127="CESAN",INDEX(CCESAN!$D:$D,MATCH($D127,CCESAN!$A:$A,0)),
IF($C127="SCORIO",INDEX(CSCORIO!$D:$D,MATCH($D127,CSCORIO!$A:$A,0)),
IF($C127="MERC",INDEX(MERCADO!$E:$E,MATCH($D127,MERCADO!$A:$A,0)),
IF($C127="COMP",INDEX(COMPOSICAO!$I:$I,MATCH($D127,COMPOSICAO!$A:$A,0)),
0)))))),0)</f>
        <v>0</v>
      </c>
      <c r="I127" s="124">
        <f>IFERROR(ROUND(H127*(1+$I$2),2),"")</f>
        <v>0</v>
      </c>
      <c r="J127" s="201">
        <f t="shared" si="1"/>
        <v>0</v>
      </c>
      <c r="K127" s="202"/>
      <c r="L127" s="203">
        <f>IF((COUNTIF($A$5:$A127,$A127))&gt;1,0,SUMIF(A:A,$A127,G:G))</f>
        <v>0</v>
      </c>
      <c r="M127" s="204">
        <f>ROUND(L127*I127,2)</f>
        <v>0</v>
      </c>
      <c r="N127" s="205" t="e">
        <f>M127/#REF!</f>
        <v>#REF!</v>
      </c>
      <c r="O127" s="204" t="e">
        <f t="shared" si="130"/>
        <v>#N/A</v>
      </c>
      <c r="P127" s="202"/>
    </row>
    <row r="128" spans="1:16" ht="12.75" customHeight="1">
      <c r="A128" s="81" t="str">
        <f t="shared" si="129"/>
        <v/>
      </c>
      <c r="C128" s="195"/>
      <c r="D128" s="195"/>
      <c r="E128" s="196"/>
      <c r="F128" s="197"/>
      <c r="G128" s="198"/>
      <c r="H128" s="200"/>
      <c r="I128" s="124"/>
      <c r="J128" s="201"/>
      <c r="K128" s="202"/>
      <c r="L128" s="203"/>
      <c r="M128" s="204"/>
      <c r="N128" s="205"/>
      <c r="O128" s="204"/>
      <c r="P128" s="202"/>
    </row>
    <row r="129" spans="1:16" ht="12.75" customHeight="1">
      <c r="A129" s="81" t="str">
        <f t="shared" si="129"/>
        <v/>
      </c>
      <c r="C129" s="195"/>
      <c r="D129" s="195"/>
      <c r="E129" s="196" t="str">
        <f>IFERROR(PROPER(
IF($C129="IOPES",INDEX(CIOPES!$B:$B,MATCH($D129,CIOPES!$A:$A,0)),
IF($C129="SINAPI",INDEX(CSINAPI!$B:$B,MATCH($D129,CSINAPI!$A:$A,0)),
IF($C129="CESAN",INDEX(CCESAN!$B:$B,MATCH($D129,CCESAN!$A:$A,0)),
IF($C129="SCORIO",INDEX(CSCORIO!$B:$B,MATCH($D129,CSCORIO!$A:$A,0)),
IF($C129="MERC",INDEX(MERCADO!$B:$B,MATCH($D129,MERCADO!$A:$A,0)),
IF($C129="COMP",INDEX(COMPOSICAO!$B:$B,MATCH($D129,COMPOSICAO!$A:$A,0)),
""))))))),"*Verificar código*")</f>
        <v/>
      </c>
      <c r="F129" s="197" t="str">
        <f>IFERROR(LOWER(
IF($C129="IOPES",INDEX(CIOPES!$C:$C,MATCH($D129,CIOPES!$A:$A,0)),
IF($C129="SINAPI",INDEX(CSINAPI!$C:$C,MATCH($D129,CSINAPI!$A:$A,0)),
IF($C129="CESAN",INDEX(CCESAN!$C:$C,MATCH($D129,CCESAN!$A:$A,0)),
IF($C129="SCORIO",INDEX(CSCORIO!$C:$C,MATCH($D129,CSCORIO!$A:$A,0)),
IF($C129="MERC",INDEX(MERCADO!$D:$D,MATCH($D129,MERCADO!$A:$A,0)),
IF($C129="COMP",INDEX(COMPOSICAO!$H:$H,MATCH($D129,COMPOSICAO!$A:$A,0)),
""))))))),"")</f>
        <v/>
      </c>
      <c r="G129" s="198"/>
      <c r="H129" s="200">
        <f>IFERROR(
IF($C129="IOPES",INDEX(CIOPES!$D:$D,MATCH($D129,CIOPES!$A:$A,0)),
IF($C129="SINAPI",INDEX(CSINAPI!$D:$D,MATCH($D129,CSINAPI!$A:$A,0)),
IF($C129="CESAN",INDEX(CCESAN!$D:$D,MATCH($D129,CCESAN!$A:$A,0)),
IF($C129="SCORIO",INDEX(CSCORIO!$D:$D,MATCH($D129,CSCORIO!$A:$A,0)),
IF($C129="MERC",INDEX(MERCADO!$E:$E,MATCH($D129,MERCADO!$A:$A,0)),
IF($C129="COMP",INDEX(COMPOSICAO!$I:$I,MATCH($D129,COMPOSICAO!$A:$A,0)),
0)))))),0)</f>
        <v>0</v>
      </c>
      <c r="I129" s="124">
        <f t="shared" ref="I129:I156" si="131">IFERROR(ROUND(H129*(1+$I$2),2),"")</f>
        <v>0</v>
      </c>
      <c r="J129" s="201">
        <f t="shared" si="1"/>
        <v>0</v>
      </c>
      <c r="K129" s="202"/>
      <c r="L129" s="203">
        <f>IF((COUNTIF($A$5:$A129,$A129))&gt;1,0,SUMIF(A:A,$A129,G:G))</f>
        <v>0</v>
      </c>
      <c r="M129" s="204">
        <f t="shared" ref="M129:M156" si="132">ROUND(L129*I129,2)</f>
        <v>0</v>
      </c>
      <c r="N129" s="205" t="e">
        <f>M129/#REF!</f>
        <v>#REF!</v>
      </c>
      <c r="O129" s="204" t="e">
        <f t="shared" si="130"/>
        <v>#N/A</v>
      </c>
      <c r="P129" s="202"/>
    </row>
    <row r="130" spans="1:16" ht="12.75" customHeight="1">
      <c r="A130" s="81" t="str">
        <f t="shared" si="129"/>
        <v/>
      </c>
      <c r="C130" s="195"/>
      <c r="D130" s="195"/>
      <c r="E130" s="196" t="str">
        <f>IFERROR(PROPER(
IF($C130="IOPES",INDEX(CIOPES!$B:$B,MATCH($D130,CIOPES!$A:$A,0)),
IF($C130="SINAPI",INDEX(CSINAPI!$B:$B,MATCH($D130,CSINAPI!$A:$A,0)),
IF($C130="CESAN",INDEX(CCESAN!$B:$B,MATCH($D130,CCESAN!$A:$A,0)),
IF($C130="SCORIO",INDEX(CSCORIO!$B:$B,MATCH($D130,CSCORIO!$A:$A,0)),
IF($C130="MERC",INDEX(MERCADO!$B:$B,MATCH($D130,MERCADO!$A:$A,0)),
IF($C130="COMP",INDEX(COMPOSICAO!$B:$B,MATCH($D130,COMPOSICAO!$A:$A,0)),
""))))))),"*Verificar código*")</f>
        <v/>
      </c>
      <c r="F130" s="197" t="str">
        <f>IFERROR(LOWER(
IF($C130="IOPES",INDEX(CIOPES!$C:$C,MATCH($D130,CIOPES!$A:$A,0)),
IF($C130="SINAPI",INDEX(CSINAPI!$C:$C,MATCH($D130,CSINAPI!$A:$A,0)),
IF($C130="CESAN",INDEX(CCESAN!$C:$C,MATCH($D130,CCESAN!$A:$A,0)),
IF($C130="SCORIO",INDEX(CSCORIO!$C:$C,MATCH($D130,CSCORIO!$A:$A,0)),
IF($C130="MERC",INDEX(MERCADO!$D:$D,MATCH($D130,MERCADO!$A:$A,0)),
IF($C130="COMP",INDEX(COMPOSICAO!$H:$H,MATCH($D130,COMPOSICAO!$A:$A,0)),
""))))))),"")</f>
        <v/>
      </c>
      <c r="G130" s="198"/>
      <c r="H130" s="200">
        <f>IFERROR(
IF($C130="IOPES",INDEX(CIOPES!$D:$D,MATCH($D130,CIOPES!$A:$A,0)),
IF($C130="SINAPI",INDEX(CSINAPI!$D:$D,MATCH($D130,CSINAPI!$A:$A,0)),
IF($C130="CESAN",INDEX(CCESAN!$D:$D,MATCH($D130,CCESAN!$A:$A,0)),
IF($C130="SCORIO",INDEX(CSCORIO!$D:$D,MATCH($D130,CSCORIO!$A:$A,0)),
IF($C130="MERC",INDEX(MERCADO!$E:$E,MATCH($D130,MERCADO!$A:$A,0)),
IF($C130="COMP",INDEX(COMPOSICAO!$I:$I,MATCH($D130,COMPOSICAO!$A:$A,0)),
0)))))),0)</f>
        <v>0</v>
      </c>
      <c r="I130" s="124">
        <f t="shared" si="131"/>
        <v>0</v>
      </c>
      <c r="J130" s="201">
        <f t="shared" si="1"/>
        <v>0</v>
      </c>
      <c r="K130" s="202"/>
      <c r="L130" s="203">
        <f>IF((COUNTIF($A$5:$A130,$A130))&gt;1,0,SUMIF(A:A,$A130,G:G))</f>
        <v>0</v>
      </c>
      <c r="M130" s="204">
        <f t="shared" si="132"/>
        <v>0</v>
      </c>
      <c r="N130" s="205" t="e">
        <f>M130/#REF!</f>
        <v>#REF!</v>
      </c>
      <c r="O130" s="204" t="e">
        <f t="shared" si="130"/>
        <v>#N/A</v>
      </c>
      <c r="P130" s="202"/>
    </row>
    <row r="131" spans="1:16" ht="12.75" customHeight="1">
      <c r="A131" s="81" t="str">
        <f t="shared" si="129"/>
        <v/>
      </c>
      <c r="C131" s="195"/>
      <c r="D131" s="195"/>
      <c r="E131" s="196" t="str">
        <f>IFERROR(PROPER(
IF($C131="IOPES",INDEX(CIOPES!$B:$B,MATCH($D131,CIOPES!$A:$A,0)),
IF($C131="SINAPI",INDEX(CSINAPI!$B:$B,MATCH($D131,CSINAPI!$A:$A,0)),
IF($C131="CESAN",INDEX(CCESAN!$B:$B,MATCH($D131,CCESAN!$A:$A,0)),
IF($C131="SCORIO",INDEX(CSCORIO!$B:$B,MATCH($D131,CSCORIO!$A:$A,0)),
IF($C131="MERC",INDEX(MERCADO!$B:$B,MATCH($D131,MERCADO!$A:$A,0)),
IF($C131="COMP",INDEX(COMPOSICAO!$B:$B,MATCH($D131,COMPOSICAO!$A:$A,0)),
""))))))),"*Verificar código*")</f>
        <v/>
      </c>
      <c r="F131" s="197" t="str">
        <f>IFERROR(LOWER(
IF($C131="IOPES",INDEX(CIOPES!$C:$C,MATCH($D131,CIOPES!$A:$A,0)),
IF($C131="SINAPI",INDEX(CSINAPI!$C:$C,MATCH($D131,CSINAPI!$A:$A,0)),
IF($C131="CESAN",INDEX(CCESAN!$C:$C,MATCH($D131,CCESAN!$A:$A,0)),
IF($C131="SCORIO",INDEX(CSCORIO!$C:$C,MATCH($D131,CSCORIO!$A:$A,0)),
IF($C131="MERC",INDEX(MERCADO!$D:$D,MATCH($D131,MERCADO!$A:$A,0)),
IF($C131="COMP",INDEX(COMPOSICAO!$H:$H,MATCH($D131,COMPOSICAO!$A:$A,0)),
""))))))),"")</f>
        <v/>
      </c>
      <c r="G131" s="198"/>
      <c r="H131" s="200">
        <f>IFERROR(
IF($C131="IOPES",INDEX(CIOPES!$D:$D,MATCH($D131,CIOPES!$A:$A,0)),
IF($C131="SINAPI",INDEX(CSINAPI!$D:$D,MATCH($D131,CSINAPI!$A:$A,0)),
IF($C131="CESAN",INDEX(CCESAN!$D:$D,MATCH($D131,CCESAN!$A:$A,0)),
IF($C131="SCORIO",INDEX(CSCORIO!$D:$D,MATCH($D131,CSCORIO!$A:$A,0)),
IF($C131="MERC",INDEX(MERCADO!$E:$E,MATCH($D131,MERCADO!$A:$A,0)),
IF($C131="COMP",INDEX(COMPOSICAO!$I:$I,MATCH($D131,COMPOSICAO!$A:$A,0)),
0)))))),0)</f>
        <v>0</v>
      </c>
      <c r="I131" s="124">
        <f t="shared" si="131"/>
        <v>0</v>
      </c>
      <c r="J131" s="201">
        <f t="shared" si="1"/>
        <v>0</v>
      </c>
      <c r="K131" s="202"/>
      <c r="L131" s="203">
        <f>IF((COUNTIF($A$5:$A131,$A131))&gt;1,0,SUMIF(A:A,$A131,G:G))</f>
        <v>0</v>
      </c>
      <c r="M131" s="204">
        <f t="shared" si="132"/>
        <v>0</v>
      </c>
      <c r="N131" s="205" t="e">
        <f>M131/#REF!</f>
        <v>#REF!</v>
      </c>
      <c r="O131" s="204" t="e">
        <f t="shared" si="130"/>
        <v>#N/A</v>
      </c>
      <c r="P131" s="202"/>
    </row>
    <row r="132" spans="1:16" ht="12.75" customHeight="1">
      <c r="A132" s="81" t="str">
        <f t="shared" si="129"/>
        <v/>
      </c>
      <c r="C132" s="195"/>
      <c r="D132" s="195"/>
      <c r="E132" s="196" t="str">
        <f>IFERROR(PROPER(
IF($C132="IOPES",INDEX(CIOPES!$B:$B,MATCH($D132,CIOPES!$A:$A,0)),
IF($C132="SINAPI",INDEX(CSINAPI!$B:$B,MATCH($D132,CSINAPI!$A:$A,0)),
IF($C132="CESAN",INDEX(CCESAN!$B:$B,MATCH($D132,CCESAN!$A:$A,0)),
IF($C132="SCORIO",INDEX(CSCORIO!$B:$B,MATCH($D132,CSCORIO!$A:$A,0)),
IF($C132="MERC",INDEX(MERCADO!$B:$B,MATCH($D132,MERCADO!$A:$A,0)),
IF($C132="COMP",INDEX(COMPOSICAO!$B:$B,MATCH($D132,COMPOSICAO!$A:$A,0)),
""))))))),"*Verificar código*")</f>
        <v/>
      </c>
      <c r="F132" s="197" t="str">
        <f>IFERROR(LOWER(
IF($C132="IOPES",INDEX(CIOPES!$C:$C,MATCH($D132,CIOPES!$A:$A,0)),
IF($C132="SINAPI",INDEX(CSINAPI!$C:$C,MATCH($D132,CSINAPI!$A:$A,0)),
IF($C132="CESAN",INDEX(CCESAN!$C:$C,MATCH($D132,CCESAN!$A:$A,0)),
IF($C132="SCORIO",INDEX(CSCORIO!$C:$C,MATCH($D132,CSCORIO!$A:$A,0)),
IF($C132="MERC",INDEX(MERCADO!$D:$D,MATCH($D132,MERCADO!$A:$A,0)),
IF($C132="COMP",INDEX(COMPOSICAO!$H:$H,MATCH($D132,COMPOSICAO!$A:$A,0)),
""))))))),"")</f>
        <v/>
      </c>
      <c r="G132" s="198"/>
      <c r="H132" s="200">
        <f>IFERROR(
IF($C132="IOPES",INDEX(CIOPES!$D:$D,MATCH($D132,CIOPES!$A:$A,0)),
IF($C132="SINAPI",INDEX(CSINAPI!$D:$D,MATCH($D132,CSINAPI!$A:$A,0)),
IF($C132="CESAN",INDEX(CCESAN!$D:$D,MATCH($D132,CCESAN!$A:$A,0)),
IF($C132="SCORIO",INDEX(CSCORIO!$D:$D,MATCH($D132,CSCORIO!$A:$A,0)),
IF($C132="MERC",INDEX(MERCADO!$E:$E,MATCH($D132,MERCADO!$A:$A,0)),
IF($C132="COMP",INDEX(COMPOSICAO!$I:$I,MATCH($D132,COMPOSICAO!$A:$A,0)),
0)))))),0)</f>
        <v>0</v>
      </c>
      <c r="I132" s="124">
        <f t="shared" si="131"/>
        <v>0</v>
      </c>
      <c r="J132" s="201">
        <f t="shared" si="1"/>
        <v>0</v>
      </c>
      <c r="K132" s="202"/>
      <c r="L132" s="203">
        <f>IF((COUNTIF($A$5:$A132,$A132))&gt;1,0,SUMIF(A:A,$A132,G:G))</f>
        <v>0</v>
      </c>
      <c r="M132" s="204">
        <f t="shared" si="132"/>
        <v>0</v>
      </c>
      <c r="N132" s="205" t="e">
        <f>M132/#REF!</f>
        <v>#REF!</v>
      </c>
      <c r="O132" s="204" t="e">
        <f t="shared" si="130"/>
        <v>#N/A</v>
      </c>
      <c r="P132" s="202"/>
    </row>
    <row r="133" spans="1:16" ht="12.75" customHeight="1">
      <c r="A133" s="81" t="str">
        <f t="shared" si="129"/>
        <v/>
      </c>
      <c r="C133" s="195"/>
      <c r="D133" s="195"/>
      <c r="E133" s="196" t="str">
        <f>IFERROR(PROPER(
IF($C133="IOPES",INDEX(CIOPES!$B:$B,MATCH($D133,CIOPES!$A:$A,0)),
IF($C133="SINAPI",INDEX(CSINAPI!$B:$B,MATCH($D133,CSINAPI!$A:$A,0)),
IF($C133="CESAN",INDEX(CCESAN!$B:$B,MATCH($D133,CCESAN!$A:$A,0)),
IF($C133="SCORIO",INDEX(CSCORIO!$B:$B,MATCH($D133,CSCORIO!$A:$A,0)),
IF($C133="MERC",INDEX(MERCADO!$B:$B,MATCH($D133,MERCADO!$A:$A,0)),
IF($C133="COMP",INDEX(COMPOSICAO!$B:$B,MATCH($D133,COMPOSICAO!$A:$A,0)),
""))))))),"*Verificar código*")</f>
        <v/>
      </c>
      <c r="F133" s="197" t="str">
        <f>IFERROR(LOWER(
IF($C133="IOPES",INDEX(CIOPES!$C:$C,MATCH($D133,CIOPES!$A:$A,0)),
IF($C133="SINAPI",INDEX(CSINAPI!$C:$C,MATCH($D133,CSINAPI!$A:$A,0)),
IF($C133="CESAN",INDEX(CCESAN!$C:$C,MATCH($D133,CCESAN!$A:$A,0)),
IF($C133="SCORIO",INDEX(CSCORIO!$C:$C,MATCH($D133,CSCORIO!$A:$A,0)),
IF($C133="MERC",INDEX(MERCADO!$D:$D,MATCH($D133,MERCADO!$A:$A,0)),
IF($C133="COMP",INDEX(COMPOSICAO!$H:$H,MATCH($D133,COMPOSICAO!$A:$A,0)),
""))))))),"")</f>
        <v/>
      </c>
      <c r="G133" s="198"/>
      <c r="H133" s="200">
        <f>IFERROR(
IF($C133="IOPES",INDEX(CIOPES!$D:$D,MATCH($D133,CIOPES!$A:$A,0)),
IF($C133="SINAPI",INDEX(CSINAPI!$D:$D,MATCH($D133,CSINAPI!$A:$A,0)),
IF($C133="CESAN",INDEX(CCESAN!$D:$D,MATCH($D133,CCESAN!$A:$A,0)),
IF($C133="SCORIO",INDEX(CSCORIO!$D:$D,MATCH($D133,CSCORIO!$A:$A,0)),
IF($C133="MERC",INDEX(MERCADO!$E:$E,MATCH($D133,MERCADO!$A:$A,0)),
IF($C133="COMP",INDEX(COMPOSICAO!$I:$I,MATCH($D133,COMPOSICAO!$A:$A,0)),
0)))))),0)</f>
        <v>0</v>
      </c>
      <c r="I133" s="124">
        <f t="shared" si="131"/>
        <v>0</v>
      </c>
      <c r="J133" s="201">
        <f t="shared" si="1"/>
        <v>0</v>
      </c>
      <c r="K133" s="202"/>
      <c r="L133" s="203">
        <f>IF((COUNTIF($A$5:$A133,$A133))&gt;1,0,SUMIF(A:A,$A133,G:G))</f>
        <v>0</v>
      </c>
      <c r="M133" s="204">
        <f t="shared" si="132"/>
        <v>0</v>
      </c>
      <c r="N133" s="205" t="e">
        <f>M133/#REF!</f>
        <v>#REF!</v>
      </c>
      <c r="O133" s="204" t="e">
        <f t="shared" si="130"/>
        <v>#N/A</v>
      </c>
      <c r="P133" s="202"/>
    </row>
    <row r="134" spans="1:16" ht="12.75" customHeight="1">
      <c r="A134" s="81" t="str">
        <f t="shared" si="129"/>
        <v/>
      </c>
      <c r="C134" s="195"/>
      <c r="D134" s="195"/>
      <c r="E134" s="196" t="str">
        <f>IFERROR(PROPER(
IF($C134="IOPES",INDEX(CIOPES!$B:$B,MATCH($D134,CIOPES!$A:$A,0)),
IF($C134="SINAPI",INDEX(CSINAPI!$B:$B,MATCH($D134,CSINAPI!$A:$A,0)),
IF($C134="CESAN",INDEX(CCESAN!$B:$B,MATCH($D134,CCESAN!$A:$A,0)),
IF($C134="SCORIO",INDEX(CSCORIO!$B:$B,MATCH($D134,CSCORIO!$A:$A,0)),
IF($C134="MERC",INDEX(MERCADO!$B:$B,MATCH($D134,MERCADO!$A:$A,0)),
IF($C134="COMP",INDEX(COMPOSICAO!$B:$B,MATCH($D134,COMPOSICAO!$A:$A,0)),
""))))))),"*Verificar código*")</f>
        <v/>
      </c>
      <c r="F134" s="197" t="str">
        <f>IFERROR(LOWER(
IF($C134="IOPES",INDEX(CIOPES!$C:$C,MATCH($D134,CIOPES!$A:$A,0)),
IF($C134="SINAPI",INDEX(CSINAPI!$C:$C,MATCH($D134,CSINAPI!$A:$A,0)),
IF($C134="CESAN",INDEX(CCESAN!$C:$C,MATCH($D134,CCESAN!$A:$A,0)),
IF($C134="SCORIO",INDEX(CSCORIO!$C:$C,MATCH($D134,CSCORIO!$A:$A,0)),
IF($C134="MERC",INDEX(MERCADO!$D:$D,MATCH($D134,MERCADO!$A:$A,0)),
IF($C134="COMP",INDEX(COMPOSICAO!$H:$H,MATCH($D134,COMPOSICAO!$A:$A,0)),
""))))))),"")</f>
        <v/>
      </c>
      <c r="G134" s="198"/>
      <c r="H134" s="200">
        <f>IFERROR(
IF($C134="IOPES",INDEX(CIOPES!$D:$D,MATCH($D134,CIOPES!$A:$A,0)),
IF($C134="SINAPI",INDEX(CSINAPI!$D:$D,MATCH($D134,CSINAPI!$A:$A,0)),
IF($C134="CESAN",INDEX(CCESAN!$D:$D,MATCH($D134,CCESAN!$A:$A,0)),
IF($C134="SCORIO",INDEX(CSCORIO!$D:$D,MATCH($D134,CSCORIO!$A:$A,0)),
IF($C134="MERC",INDEX(MERCADO!$E:$E,MATCH($D134,MERCADO!$A:$A,0)),
IF($C134="COMP",INDEX(COMPOSICAO!$I:$I,MATCH($D134,COMPOSICAO!$A:$A,0)),
0)))))),0)</f>
        <v>0</v>
      </c>
      <c r="I134" s="124">
        <f t="shared" si="131"/>
        <v>0</v>
      </c>
      <c r="J134" s="201">
        <f t="shared" si="1"/>
        <v>0</v>
      </c>
      <c r="K134" s="202"/>
      <c r="L134" s="203">
        <f>IF((COUNTIF($A$5:$A134,$A134))&gt;1,0,SUMIF(A:A,$A134,G:G))</f>
        <v>0</v>
      </c>
      <c r="M134" s="204">
        <f t="shared" si="132"/>
        <v>0</v>
      </c>
      <c r="N134" s="205" t="e">
        <f>M134/#REF!</f>
        <v>#REF!</v>
      </c>
      <c r="O134" s="204" t="e">
        <f t="shared" si="130"/>
        <v>#N/A</v>
      </c>
      <c r="P134" s="202"/>
    </row>
    <row r="135" spans="1:16" ht="12.75" customHeight="1">
      <c r="A135" s="81" t="str">
        <f t="shared" si="129"/>
        <v/>
      </c>
      <c r="C135" s="195"/>
      <c r="D135" s="195"/>
      <c r="E135" s="196" t="str">
        <f>IFERROR(PROPER(
IF($C135="IOPES",INDEX(CIOPES!$B:$B,MATCH($D135,CIOPES!$A:$A,0)),
IF($C135="SINAPI",INDEX(CSINAPI!$B:$B,MATCH($D135,CSINAPI!$A:$A,0)),
IF($C135="CESAN",INDEX(CCESAN!$B:$B,MATCH($D135,CCESAN!$A:$A,0)),
IF($C135="SCORIO",INDEX(CSCORIO!$B:$B,MATCH($D135,CSCORIO!$A:$A,0)),
IF($C135="MERC",INDEX(MERCADO!$B:$B,MATCH($D135,MERCADO!$A:$A,0)),
IF($C135="COMP",INDEX(COMPOSICAO!$B:$B,MATCH($D135,COMPOSICAO!$A:$A,0)),
""))))))),"*Verificar código*")</f>
        <v/>
      </c>
      <c r="F135" s="197" t="str">
        <f>IFERROR(LOWER(
IF($C135="IOPES",INDEX(CIOPES!$C:$C,MATCH($D135,CIOPES!$A:$A,0)),
IF($C135="SINAPI",INDEX(CSINAPI!$C:$C,MATCH($D135,CSINAPI!$A:$A,0)),
IF($C135="CESAN",INDEX(CCESAN!$C:$C,MATCH($D135,CCESAN!$A:$A,0)),
IF($C135="SCORIO",INDEX(CSCORIO!$C:$C,MATCH($D135,CSCORIO!$A:$A,0)),
IF($C135="MERC",INDEX(MERCADO!$D:$D,MATCH($D135,MERCADO!$A:$A,0)),
IF($C135="COMP",INDEX(COMPOSICAO!$H:$H,MATCH($D135,COMPOSICAO!$A:$A,0)),
""))))))),"")</f>
        <v/>
      </c>
      <c r="G135" s="198"/>
      <c r="H135" s="200">
        <f>IFERROR(
IF($C135="IOPES",INDEX(CIOPES!$D:$D,MATCH($D135,CIOPES!$A:$A,0)),
IF($C135="SINAPI",INDEX(CSINAPI!$D:$D,MATCH($D135,CSINAPI!$A:$A,0)),
IF($C135="CESAN",INDEX(CCESAN!$D:$D,MATCH($D135,CCESAN!$A:$A,0)),
IF($C135="SCORIO",INDEX(CSCORIO!$D:$D,MATCH($D135,CSCORIO!$A:$A,0)),
IF($C135="MERC",INDEX(MERCADO!$E:$E,MATCH($D135,MERCADO!$A:$A,0)),
IF($C135="COMP",INDEX(COMPOSICAO!$I:$I,MATCH($D135,COMPOSICAO!$A:$A,0)),
0)))))),0)</f>
        <v>0</v>
      </c>
      <c r="I135" s="124">
        <f t="shared" si="131"/>
        <v>0</v>
      </c>
      <c r="J135" s="201">
        <f t="shared" si="1"/>
        <v>0</v>
      </c>
      <c r="K135" s="202"/>
      <c r="L135" s="203">
        <f>IF((COUNTIF($A$5:$A135,$A135))&gt;1,0,SUMIF(A:A,$A135,G:G))</f>
        <v>0</v>
      </c>
      <c r="M135" s="204">
        <f t="shared" si="132"/>
        <v>0</v>
      </c>
      <c r="N135" s="205" t="e">
        <f>M135/#REF!</f>
        <v>#REF!</v>
      </c>
      <c r="O135" s="204" t="e">
        <f t="shared" si="130"/>
        <v>#N/A</v>
      </c>
      <c r="P135" s="202"/>
    </row>
    <row r="136" spans="1:16" ht="12.75" customHeight="1">
      <c r="A136" s="81" t="str">
        <f t="shared" si="129"/>
        <v/>
      </c>
      <c r="C136" s="195"/>
      <c r="D136" s="195"/>
      <c r="E136" s="196" t="str">
        <f>IFERROR(PROPER(
IF($C136="IOPES",INDEX(CIOPES!$B:$B,MATCH($D136,CIOPES!$A:$A,0)),
IF($C136="SINAPI",INDEX(CSINAPI!$B:$B,MATCH($D136,CSINAPI!$A:$A,0)),
IF($C136="CESAN",INDEX(CCESAN!$B:$B,MATCH($D136,CCESAN!$A:$A,0)),
IF($C136="SCORIO",INDEX(CSCORIO!$B:$B,MATCH($D136,CSCORIO!$A:$A,0)),
IF($C136="MERC",INDEX(MERCADO!$B:$B,MATCH($D136,MERCADO!$A:$A,0)),
IF($C136="COMP",INDEX(COMPOSICAO!$B:$B,MATCH($D136,COMPOSICAO!$A:$A,0)),
""))))))),"*Verificar código*")</f>
        <v/>
      </c>
      <c r="F136" s="197" t="str">
        <f>IFERROR(LOWER(
IF($C136="IOPES",INDEX(CIOPES!$C:$C,MATCH($D136,CIOPES!$A:$A,0)),
IF($C136="SINAPI",INDEX(CSINAPI!$C:$C,MATCH($D136,CSINAPI!$A:$A,0)),
IF($C136="CESAN",INDEX(CCESAN!$C:$C,MATCH($D136,CCESAN!$A:$A,0)),
IF($C136="SCORIO",INDEX(CSCORIO!$C:$C,MATCH($D136,CSCORIO!$A:$A,0)),
IF($C136="MERC",INDEX(MERCADO!$D:$D,MATCH($D136,MERCADO!$A:$A,0)),
IF($C136="COMP",INDEX(COMPOSICAO!$H:$H,MATCH($D136,COMPOSICAO!$A:$A,0)),
""))))))),"")</f>
        <v/>
      </c>
      <c r="G136" s="198"/>
      <c r="H136" s="200">
        <f>IFERROR(
IF($C136="IOPES",INDEX(CIOPES!$D:$D,MATCH($D136,CIOPES!$A:$A,0)),
IF($C136="SINAPI",INDEX(CSINAPI!$D:$D,MATCH($D136,CSINAPI!$A:$A,0)),
IF($C136="CESAN",INDEX(CCESAN!$D:$D,MATCH($D136,CCESAN!$A:$A,0)),
IF($C136="SCORIO",INDEX(CSCORIO!$D:$D,MATCH($D136,CSCORIO!$A:$A,0)),
IF($C136="MERC",INDEX(MERCADO!$E:$E,MATCH($D136,MERCADO!$A:$A,0)),
IF($C136="COMP",INDEX(COMPOSICAO!$I:$I,MATCH($D136,COMPOSICAO!$A:$A,0)),
0)))))),0)</f>
        <v>0</v>
      </c>
      <c r="I136" s="124">
        <f t="shared" si="131"/>
        <v>0</v>
      </c>
      <c r="J136" s="201">
        <f t="shared" si="1"/>
        <v>0</v>
      </c>
      <c r="K136" s="202"/>
      <c r="L136" s="203">
        <f>IF((COUNTIF($A$5:$A136,$A136))&gt;1,0,SUMIF(A:A,$A136,G:G))</f>
        <v>0</v>
      </c>
      <c r="M136" s="204">
        <f t="shared" si="132"/>
        <v>0</v>
      </c>
      <c r="N136" s="205" t="e">
        <f>M136/#REF!</f>
        <v>#REF!</v>
      </c>
      <c r="O136" s="204" t="e">
        <f t="shared" si="130"/>
        <v>#N/A</v>
      </c>
      <c r="P136" s="202"/>
    </row>
    <row r="137" spans="1:16" ht="12.75" customHeight="1">
      <c r="A137" s="81" t="str">
        <f t="shared" si="129"/>
        <v/>
      </c>
      <c r="C137" s="195"/>
      <c r="D137" s="195"/>
      <c r="E137" s="196" t="str">
        <f>IFERROR(PROPER(
IF($C137="IOPES",INDEX(CIOPES!$B:$B,MATCH($D137,CIOPES!$A:$A,0)),
IF($C137="SINAPI",INDEX(CSINAPI!$B:$B,MATCH($D137,CSINAPI!$A:$A,0)),
IF($C137="CESAN",INDEX(CCESAN!$B:$B,MATCH($D137,CCESAN!$A:$A,0)),
IF($C137="SCORIO",INDEX(CSCORIO!$B:$B,MATCH($D137,CSCORIO!$A:$A,0)),
IF($C137="MERC",INDEX(MERCADO!$B:$B,MATCH($D137,MERCADO!$A:$A,0)),
IF($C137="COMP",INDEX(COMPOSICAO!$B:$B,MATCH($D137,COMPOSICAO!$A:$A,0)),
""))))))),"*Verificar código*")</f>
        <v/>
      </c>
      <c r="F137" s="197" t="str">
        <f>IFERROR(LOWER(
IF($C137="IOPES",INDEX(CIOPES!$C:$C,MATCH($D137,CIOPES!$A:$A,0)),
IF($C137="SINAPI",INDEX(CSINAPI!$C:$C,MATCH($D137,CSINAPI!$A:$A,0)),
IF($C137="CESAN",INDEX(CCESAN!$C:$C,MATCH($D137,CCESAN!$A:$A,0)),
IF($C137="SCORIO",INDEX(CSCORIO!$C:$C,MATCH($D137,CSCORIO!$A:$A,0)),
IF($C137="MERC",INDEX(MERCADO!$D:$D,MATCH($D137,MERCADO!$A:$A,0)),
IF($C137="COMP",INDEX(COMPOSICAO!$H:$H,MATCH($D137,COMPOSICAO!$A:$A,0)),
""))))))),"")</f>
        <v/>
      </c>
      <c r="G137" s="198"/>
      <c r="H137" s="200">
        <f>IFERROR(
IF($C137="IOPES",INDEX(CIOPES!$D:$D,MATCH($D137,CIOPES!$A:$A,0)),
IF($C137="SINAPI",INDEX(CSINAPI!$D:$D,MATCH($D137,CSINAPI!$A:$A,0)),
IF($C137="CESAN",INDEX(CCESAN!$D:$D,MATCH($D137,CCESAN!$A:$A,0)),
IF($C137="SCORIO",INDEX(CSCORIO!$D:$D,MATCH($D137,CSCORIO!$A:$A,0)),
IF($C137="MERC",INDEX(MERCADO!$E:$E,MATCH($D137,MERCADO!$A:$A,0)),
IF($C137="COMP",INDEX(COMPOSICAO!$I:$I,MATCH($D137,COMPOSICAO!$A:$A,0)),
0)))))),0)</f>
        <v>0</v>
      </c>
      <c r="I137" s="124">
        <f t="shared" si="131"/>
        <v>0</v>
      </c>
      <c r="J137" s="201">
        <f t="shared" si="1"/>
        <v>0</v>
      </c>
      <c r="K137" s="202"/>
      <c r="L137" s="203">
        <f>IF((COUNTIF($A$5:$A137,$A137))&gt;1,0,SUMIF(A:A,$A137,G:G))</f>
        <v>0</v>
      </c>
      <c r="M137" s="204">
        <f t="shared" si="132"/>
        <v>0</v>
      </c>
      <c r="N137" s="205" t="e">
        <f>M137/#REF!</f>
        <v>#REF!</v>
      </c>
      <c r="O137" s="204" t="e">
        <f t="shared" si="130"/>
        <v>#N/A</v>
      </c>
      <c r="P137" s="202"/>
    </row>
    <row r="138" spans="1:16" ht="12.75" customHeight="1">
      <c r="A138" s="81" t="str">
        <f t="shared" si="129"/>
        <v/>
      </c>
      <c r="C138" s="195"/>
      <c r="D138" s="195"/>
      <c r="E138" s="196" t="str">
        <f>IFERROR(PROPER(
IF($C138="IOPES",INDEX(CIOPES!$B:$B,MATCH($D138,CIOPES!$A:$A,0)),
IF($C138="SINAPI",INDEX(CSINAPI!$B:$B,MATCH($D138,CSINAPI!$A:$A,0)),
IF($C138="CESAN",INDEX(CCESAN!$B:$B,MATCH($D138,CCESAN!$A:$A,0)),
IF($C138="SCORIO",INDEX(CSCORIO!$B:$B,MATCH($D138,CSCORIO!$A:$A,0)),
IF($C138="MERC",INDEX(MERCADO!$B:$B,MATCH($D138,MERCADO!$A:$A,0)),
IF($C138="COMP",INDEX(COMPOSICAO!$B:$B,MATCH($D138,COMPOSICAO!$A:$A,0)),
""))))))),"*Verificar código*")</f>
        <v/>
      </c>
      <c r="F138" s="197" t="str">
        <f>IFERROR(LOWER(
IF($C138="IOPES",INDEX(CIOPES!$C:$C,MATCH($D138,CIOPES!$A:$A,0)),
IF($C138="SINAPI",INDEX(CSINAPI!$C:$C,MATCH($D138,CSINAPI!$A:$A,0)),
IF($C138="CESAN",INDEX(CCESAN!$C:$C,MATCH($D138,CCESAN!$A:$A,0)),
IF($C138="SCORIO",INDEX(CSCORIO!$C:$C,MATCH($D138,CSCORIO!$A:$A,0)),
IF($C138="MERC",INDEX(MERCADO!$D:$D,MATCH($D138,MERCADO!$A:$A,0)),
IF($C138="COMP",INDEX(COMPOSICAO!$H:$H,MATCH($D138,COMPOSICAO!$A:$A,0)),
""))))))),"")</f>
        <v/>
      </c>
      <c r="G138" s="198"/>
      <c r="H138" s="200">
        <f>IFERROR(
IF($C138="IOPES",INDEX(CIOPES!$D:$D,MATCH($D138,CIOPES!$A:$A,0)),
IF($C138="SINAPI",INDEX(CSINAPI!$D:$D,MATCH($D138,CSINAPI!$A:$A,0)),
IF($C138="CESAN",INDEX(CCESAN!$D:$D,MATCH($D138,CCESAN!$A:$A,0)),
IF($C138="SCORIO",INDEX(CSCORIO!$D:$D,MATCH($D138,CSCORIO!$A:$A,0)),
IF($C138="MERC",INDEX(MERCADO!$E:$E,MATCH($D138,MERCADO!$A:$A,0)),
IF($C138="COMP",INDEX(COMPOSICAO!$I:$I,MATCH($D138,COMPOSICAO!$A:$A,0)),
0)))))),0)</f>
        <v>0</v>
      </c>
      <c r="I138" s="124">
        <f t="shared" si="131"/>
        <v>0</v>
      </c>
      <c r="J138" s="201">
        <f t="shared" si="1"/>
        <v>0</v>
      </c>
      <c r="K138" s="202"/>
      <c r="L138" s="203">
        <f>IF((COUNTIF($A$5:$A138,$A138))&gt;1,0,SUMIF(A:A,$A138,G:G))</f>
        <v>0</v>
      </c>
      <c r="M138" s="204">
        <f t="shared" si="132"/>
        <v>0</v>
      </c>
      <c r="N138" s="205" t="e">
        <f>M138/#REF!</f>
        <v>#REF!</v>
      </c>
      <c r="O138" s="204" t="e">
        <f t="shared" si="130"/>
        <v>#N/A</v>
      </c>
      <c r="P138" s="202"/>
    </row>
    <row r="139" spans="1:16" ht="12.75" customHeight="1">
      <c r="A139" s="81" t="str">
        <f t="shared" si="129"/>
        <v/>
      </c>
      <c r="C139" s="195"/>
      <c r="D139" s="195"/>
      <c r="E139" s="196" t="str">
        <f>IFERROR(PROPER(
IF($C139="IOPES",INDEX(CIOPES!$B:$B,MATCH($D139,CIOPES!$A:$A,0)),
IF($C139="SINAPI",INDEX(CSINAPI!$B:$B,MATCH($D139,CSINAPI!$A:$A,0)),
IF($C139="CESAN",INDEX(CCESAN!$B:$B,MATCH($D139,CCESAN!$A:$A,0)),
IF($C139="SCORIO",INDEX(CSCORIO!$B:$B,MATCH($D139,CSCORIO!$A:$A,0)),
IF($C139="MERC",INDEX(MERCADO!$B:$B,MATCH($D139,MERCADO!$A:$A,0)),
IF($C139="COMP",INDEX(COMPOSICAO!$B:$B,MATCH($D139,COMPOSICAO!$A:$A,0)),
""))))))),"*Verificar código*")</f>
        <v/>
      </c>
      <c r="F139" s="197" t="str">
        <f>IFERROR(LOWER(
IF($C139="IOPES",INDEX(CIOPES!$C:$C,MATCH($D139,CIOPES!$A:$A,0)),
IF($C139="SINAPI",INDEX(CSINAPI!$C:$C,MATCH($D139,CSINAPI!$A:$A,0)),
IF($C139="CESAN",INDEX(CCESAN!$C:$C,MATCH($D139,CCESAN!$A:$A,0)),
IF($C139="SCORIO",INDEX(CSCORIO!$C:$C,MATCH($D139,CSCORIO!$A:$A,0)),
IF($C139="MERC",INDEX(MERCADO!$D:$D,MATCH($D139,MERCADO!$A:$A,0)),
IF($C139="COMP",INDEX(COMPOSICAO!$H:$H,MATCH($D139,COMPOSICAO!$A:$A,0)),
""))))))),"")</f>
        <v/>
      </c>
      <c r="G139" s="198"/>
      <c r="H139" s="200">
        <f>IFERROR(
IF($C139="IOPES",INDEX(CIOPES!$D:$D,MATCH($D139,CIOPES!$A:$A,0)),
IF($C139="SINAPI",INDEX(CSINAPI!$D:$D,MATCH($D139,CSINAPI!$A:$A,0)),
IF($C139="CESAN",INDEX(CCESAN!$D:$D,MATCH($D139,CCESAN!$A:$A,0)),
IF($C139="SCORIO",INDEX(CSCORIO!$D:$D,MATCH($D139,CSCORIO!$A:$A,0)),
IF($C139="MERC",INDEX(MERCADO!$E:$E,MATCH($D139,MERCADO!$A:$A,0)),
IF($C139="COMP",INDEX(COMPOSICAO!$I:$I,MATCH($D139,COMPOSICAO!$A:$A,0)),
0)))))),0)</f>
        <v>0</v>
      </c>
      <c r="I139" s="124">
        <f t="shared" si="131"/>
        <v>0</v>
      </c>
      <c r="J139" s="201">
        <f t="shared" si="1"/>
        <v>0</v>
      </c>
      <c r="K139" s="202"/>
      <c r="L139" s="203">
        <f>IF((COUNTIF($A$5:$A139,$A139))&gt;1,0,SUMIF(A:A,$A139,G:G))</f>
        <v>0</v>
      </c>
      <c r="M139" s="204">
        <f t="shared" si="132"/>
        <v>0</v>
      </c>
      <c r="N139" s="205" t="e">
        <f>M139/#REF!</f>
        <v>#REF!</v>
      </c>
      <c r="O139" s="204" t="e">
        <f t="shared" si="130"/>
        <v>#N/A</v>
      </c>
      <c r="P139" s="202"/>
    </row>
    <row r="140" spans="1:16" ht="12.75" customHeight="1">
      <c r="A140" s="81" t="str">
        <f t="shared" si="129"/>
        <v/>
      </c>
      <c r="C140" s="195"/>
      <c r="D140" s="195"/>
      <c r="E140" s="196" t="str">
        <f>IFERROR(PROPER(
IF($C140="IOPES",INDEX(CIOPES!$B:$B,MATCH($D140,CIOPES!$A:$A,0)),
IF($C140="SINAPI",INDEX(CSINAPI!$B:$B,MATCH($D140,CSINAPI!$A:$A,0)),
IF($C140="CESAN",INDEX(CCESAN!$B:$B,MATCH($D140,CCESAN!$A:$A,0)),
IF($C140="SCORIO",INDEX(CSCORIO!$B:$B,MATCH($D140,CSCORIO!$A:$A,0)),
IF($C140="MERC",INDEX(MERCADO!$B:$B,MATCH($D140,MERCADO!$A:$A,0)),
IF($C140="COMP",INDEX(COMPOSICAO!$B:$B,MATCH($D140,COMPOSICAO!$A:$A,0)),
""))))))),"*Verificar código*")</f>
        <v/>
      </c>
      <c r="F140" s="197" t="str">
        <f>IFERROR(LOWER(
IF($C140="IOPES",INDEX(CIOPES!$C:$C,MATCH($D140,CIOPES!$A:$A,0)),
IF($C140="SINAPI",INDEX(CSINAPI!$C:$C,MATCH($D140,CSINAPI!$A:$A,0)),
IF($C140="CESAN",INDEX(CCESAN!$C:$C,MATCH($D140,CCESAN!$A:$A,0)),
IF($C140="SCORIO",INDEX(CSCORIO!$C:$C,MATCH($D140,CSCORIO!$A:$A,0)),
IF($C140="MERC",INDEX(MERCADO!$D:$D,MATCH($D140,MERCADO!$A:$A,0)),
IF($C140="COMP",INDEX(COMPOSICAO!$H:$H,MATCH($D140,COMPOSICAO!$A:$A,0)),
""))))))),"")</f>
        <v/>
      </c>
      <c r="G140" s="198"/>
      <c r="H140" s="200">
        <f>IFERROR(
IF($C140="IOPES",INDEX(CIOPES!$D:$D,MATCH($D140,CIOPES!$A:$A,0)),
IF($C140="SINAPI",INDEX(CSINAPI!$D:$D,MATCH($D140,CSINAPI!$A:$A,0)),
IF($C140="CESAN",INDEX(CCESAN!$D:$D,MATCH($D140,CCESAN!$A:$A,0)),
IF($C140="SCORIO",INDEX(CSCORIO!$D:$D,MATCH($D140,CSCORIO!$A:$A,0)),
IF($C140="MERC",INDEX(MERCADO!$E:$E,MATCH($D140,MERCADO!$A:$A,0)),
IF($C140="COMP",INDEX(COMPOSICAO!$I:$I,MATCH($D140,COMPOSICAO!$A:$A,0)),
0)))))),0)</f>
        <v>0</v>
      </c>
      <c r="I140" s="124">
        <f t="shared" si="131"/>
        <v>0</v>
      </c>
      <c r="J140" s="201">
        <f t="shared" si="1"/>
        <v>0</v>
      </c>
      <c r="K140" s="202"/>
      <c r="L140" s="203">
        <f>IF((COUNTIF($A$5:$A140,$A140))&gt;1,0,SUMIF(A:A,$A140,G:G))</f>
        <v>0</v>
      </c>
      <c r="M140" s="204">
        <f t="shared" si="132"/>
        <v>0</v>
      </c>
      <c r="N140" s="205" t="e">
        <f>M140/#REF!</f>
        <v>#REF!</v>
      </c>
      <c r="O140" s="204" t="e">
        <f t="shared" si="130"/>
        <v>#N/A</v>
      </c>
      <c r="P140" s="202"/>
    </row>
    <row r="141" spans="1:16" ht="12.75" customHeight="1">
      <c r="A141" s="81" t="str">
        <f t="shared" si="129"/>
        <v/>
      </c>
      <c r="C141" s="195"/>
      <c r="D141" s="195"/>
      <c r="E141" s="196" t="str">
        <f>IFERROR(PROPER(
IF($C141="IOPES",INDEX(CIOPES!$B:$B,MATCH($D141,CIOPES!$A:$A,0)),
IF($C141="SINAPI",INDEX(CSINAPI!$B:$B,MATCH($D141,CSINAPI!$A:$A,0)),
IF($C141="CESAN",INDEX(CCESAN!$B:$B,MATCH($D141,CCESAN!$A:$A,0)),
IF($C141="SCORIO",INDEX(CSCORIO!$B:$B,MATCH($D141,CSCORIO!$A:$A,0)),
IF($C141="MERC",INDEX(MERCADO!$B:$B,MATCH($D141,MERCADO!$A:$A,0)),
IF($C141="COMP",INDEX(COMPOSICAO!$B:$B,MATCH($D141,COMPOSICAO!$A:$A,0)),
""))))))),"*Verificar código*")</f>
        <v/>
      </c>
      <c r="F141" s="197" t="str">
        <f>IFERROR(LOWER(
IF($C141="IOPES",INDEX(CIOPES!$C:$C,MATCH($D141,CIOPES!$A:$A,0)),
IF($C141="SINAPI",INDEX(CSINAPI!$C:$C,MATCH($D141,CSINAPI!$A:$A,0)),
IF($C141="CESAN",INDEX(CCESAN!$C:$C,MATCH($D141,CCESAN!$A:$A,0)),
IF($C141="SCORIO",INDEX(CSCORIO!$C:$C,MATCH($D141,CSCORIO!$A:$A,0)),
IF($C141="MERC",INDEX(MERCADO!$D:$D,MATCH($D141,MERCADO!$A:$A,0)),
IF($C141="COMP",INDEX(COMPOSICAO!$H:$H,MATCH($D141,COMPOSICAO!$A:$A,0)),
""))))))),"")</f>
        <v/>
      </c>
      <c r="G141" s="198"/>
      <c r="H141" s="200">
        <f>IFERROR(
IF($C141="IOPES",INDEX(CIOPES!$D:$D,MATCH($D141,CIOPES!$A:$A,0)),
IF($C141="SINAPI",INDEX(CSINAPI!$D:$D,MATCH($D141,CSINAPI!$A:$A,0)),
IF($C141="CESAN",INDEX(CCESAN!$D:$D,MATCH($D141,CCESAN!$A:$A,0)),
IF($C141="SCORIO",INDEX(CSCORIO!$D:$D,MATCH($D141,CSCORIO!$A:$A,0)),
IF($C141="MERC",INDEX(MERCADO!$E:$E,MATCH($D141,MERCADO!$A:$A,0)),
IF($C141="COMP",INDEX(COMPOSICAO!$I:$I,MATCH($D141,COMPOSICAO!$A:$A,0)),
0)))))),0)</f>
        <v>0</v>
      </c>
      <c r="I141" s="124">
        <f t="shared" si="131"/>
        <v>0</v>
      </c>
      <c r="J141" s="201">
        <f t="shared" si="1"/>
        <v>0</v>
      </c>
      <c r="K141" s="202"/>
      <c r="L141" s="203">
        <f>IF((COUNTIF($A$5:$A141,$A141))&gt;1,0,SUMIF(A:A,$A141,G:G))</f>
        <v>0</v>
      </c>
      <c r="M141" s="204">
        <f t="shared" si="132"/>
        <v>0</v>
      </c>
      <c r="N141" s="205" t="e">
        <f>M141/#REF!</f>
        <v>#REF!</v>
      </c>
      <c r="O141" s="204" t="e">
        <f t="shared" si="130"/>
        <v>#N/A</v>
      </c>
      <c r="P141" s="202"/>
    </row>
    <row r="142" spans="1:16" ht="12.75" customHeight="1">
      <c r="A142" s="81" t="str">
        <f t="shared" si="129"/>
        <v/>
      </c>
      <c r="C142" s="195"/>
      <c r="D142" s="195"/>
      <c r="E142" s="196" t="str">
        <f>IFERROR(PROPER(
IF($C142="IOPES",INDEX(CIOPES!$B:$B,MATCH($D142,CIOPES!$A:$A,0)),
IF($C142="SINAPI",INDEX(CSINAPI!$B:$B,MATCH($D142,CSINAPI!$A:$A,0)),
IF($C142="CESAN",INDEX(CCESAN!$B:$B,MATCH($D142,CCESAN!$A:$A,0)),
IF($C142="SCORIO",INDEX(CSCORIO!$B:$B,MATCH($D142,CSCORIO!$A:$A,0)),
IF($C142="MERC",INDEX(MERCADO!$B:$B,MATCH($D142,MERCADO!$A:$A,0)),
IF($C142="COMP",INDEX(COMPOSICAO!$B:$B,MATCH($D142,COMPOSICAO!$A:$A,0)),
""))))))),"*Verificar código*")</f>
        <v/>
      </c>
      <c r="F142" s="197" t="str">
        <f>IFERROR(LOWER(
IF($C142="IOPES",INDEX(CIOPES!$C:$C,MATCH($D142,CIOPES!$A:$A,0)),
IF($C142="SINAPI",INDEX(CSINAPI!$C:$C,MATCH($D142,CSINAPI!$A:$A,0)),
IF($C142="CESAN",INDEX(CCESAN!$C:$C,MATCH($D142,CCESAN!$A:$A,0)),
IF($C142="SCORIO",INDEX(CSCORIO!$C:$C,MATCH($D142,CSCORIO!$A:$A,0)),
IF($C142="MERC",INDEX(MERCADO!$D:$D,MATCH($D142,MERCADO!$A:$A,0)),
IF($C142="COMP",INDEX(COMPOSICAO!$H:$H,MATCH($D142,COMPOSICAO!$A:$A,0)),
""))))))),"")</f>
        <v/>
      </c>
      <c r="G142" s="198"/>
      <c r="H142" s="200">
        <f>IFERROR(
IF($C142="IOPES",INDEX(CIOPES!$D:$D,MATCH($D142,CIOPES!$A:$A,0)),
IF($C142="SINAPI",INDEX(CSINAPI!$D:$D,MATCH($D142,CSINAPI!$A:$A,0)),
IF($C142="CESAN",INDEX(CCESAN!$D:$D,MATCH($D142,CCESAN!$A:$A,0)),
IF($C142="SCORIO",INDEX(CSCORIO!$D:$D,MATCH($D142,CSCORIO!$A:$A,0)),
IF($C142="MERC",INDEX(MERCADO!$E:$E,MATCH($D142,MERCADO!$A:$A,0)),
IF($C142="COMP",INDEX(COMPOSICAO!$I:$I,MATCH($D142,COMPOSICAO!$A:$A,0)),
0)))))),0)</f>
        <v>0</v>
      </c>
      <c r="I142" s="124">
        <f t="shared" si="131"/>
        <v>0</v>
      </c>
      <c r="J142" s="201">
        <f t="shared" si="1"/>
        <v>0</v>
      </c>
      <c r="K142" s="202"/>
      <c r="L142" s="203">
        <f>IF((COUNTIF($A$5:$A142,$A142))&gt;1,0,SUMIF(A:A,$A142,G:G))</f>
        <v>0</v>
      </c>
      <c r="M142" s="204">
        <f t="shared" si="132"/>
        <v>0</v>
      </c>
      <c r="N142" s="205" t="e">
        <f>M142/#REF!</f>
        <v>#REF!</v>
      </c>
      <c r="O142" s="204" t="e">
        <f t="shared" si="130"/>
        <v>#N/A</v>
      </c>
      <c r="P142" s="202"/>
    </row>
    <row r="143" spans="1:16" ht="12.75" customHeight="1">
      <c r="A143" s="81" t="str">
        <f t="shared" si="129"/>
        <v/>
      </c>
      <c r="C143" s="195"/>
      <c r="D143" s="195"/>
      <c r="E143" s="196" t="str">
        <f>IFERROR(PROPER(
IF($C143="IOPES",INDEX(CIOPES!$B:$B,MATCH($D143,CIOPES!$A:$A,0)),
IF($C143="SINAPI",INDEX(CSINAPI!$B:$B,MATCH($D143,CSINAPI!$A:$A,0)),
IF($C143="CESAN",INDEX(CCESAN!$B:$B,MATCH($D143,CCESAN!$A:$A,0)),
IF($C143="SCORIO",INDEX(CSCORIO!$B:$B,MATCH($D143,CSCORIO!$A:$A,0)),
IF($C143="MERC",INDEX(MERCADO!$B:$B,MATCH($D143,MERCADO!$A:$A,0)),
IF($C143="COMP",INDEX(COMPOSICAO!$B:$B,MATCH($D143,COMPOSICAO!$A:$A,0)),
""))))))),"*Verificar código*")</f>
        <v/>
      </c>
      <c r="F143" s="197" t="str">
        <f>IFERROR(LOWER(
IF($C143="IOPES",INDEX(CIOPES!$C:$C,MATCH($D143,CIOPES!$A:$A,0)),
IF($C143="SINAPI",INDEX(CSINAPI!$C:$C,MATCH($D143,CSINAPI!$A:$A,0)),
IF($C143="CESAN",INDEX(CCESAN!$C:$C,MATCH($D143,CCESAN!$A:$A,0)),
IF($C143="SCORIO",INDEX(CSCORIO!$C:$C,MATCH($D143,CSCORIO!$A:$A,0)),
IF($C143="MERC",INDEX(MERCADO!$D:$D,MATCH($D143,MERCADO!$A:$A,0)),
IF($C143="COMP",INDEX(COMPOSICAO!$H:$H,MATCH($D143,COMPOSICAO!$A:$A,0)),
""))))))),"")</f>
        <v/>
      </c>
      <c r="G143" s="198"/>
      <c r="H143" s="200">
        <f>IFERROR(
IF($C143="IOPES",INDEX(CIOPES!$D:$D,MATCH($D143,CIOPES!$A:$A,0)),
IF($C143="SINAPI",INDEX(CSINAPI!$D:$D,MATCH($D143,CSINAPI!$A:$A,0)),
IF($C143="CESAN",INDEX(CCESAN!$D:$D,MATCH($D143,CCESAN!$A:$A,0)),
IF($C143="SCORIO",INDEX(CSCORIO!$D:$D,MATCH($D143,CSCORIO!$A:$A,0)),
IF($C143="MERC",INDEX(MERCADO!$E:$E,MATCH($D143,MERCADO!$A:$A,0)),
IF($C143="COMP",INDEX(COMPOSICAO!$I:$I,MATCH($D143,COMPOSICAO!$A:$A,0)),
0)))))),0)</f>
        <v>0</v>
      </c>
      <c r="I143" s="124">
        <f t="shared" si="131"/>
        <v>0</v>
      </c>
      <c r="J143" s="201">
        <f t="shared" si="1"/>
        <v>0</v>
      </c>
      <c r="K143" s="202"/>
      <c r="L143" s="203">
        <f>IF((COUNTIF($A$5:$A143,$A143))&gt;1,0,SUMIF(A:A,$A143,G:G))</f>
        <v>0</v>
      </c>
      <c r="M143" s="204">
        <f t="shared" si="132"/>
        <v>0</v>
      </c>
      <c r="N143" s="205" t="e">
        <f>M143/#REF!</f>
        <v>#REF!</v>
      </c>
      <c r="O143" s="204" t="e">
        <f t="shared" si="130"/>
        <v>#N/A</v>
      </c>
      <c r="P143" s="202"/>
    </row>
    <row r="144" spans="1:16" ht="12.75" customHeight="1">
      <c r="A144" s="81" t="str">
        <f t="shared" si="129"/>
        <v/>
      </c>
      <c r="C144" s="195"/>
      <c r="D144" s="195"/>
      <c r="E144" s="196" t="str">
        <f>IFERROR(PROPER(
IF($C144="IOPES",INDEX(CIOPES!$B:$B,MATCH($D144,CIOPES!$A:$A,0)),
IF($C144="SINAPI",INDEX(CSINAPI!$B:$B,MATCH($D144,CSINAPI!$A:$A,0)),
IF($C144="CESAN",INDEX(CCESAN!$B:$B,MATCH($D144,CCESAN!$A:$A,0)),
IF($C144="SCORIO",INDEX(CSCORIO!$B:$B,MATCH($D144,CSCORIO!$A:$A,0)),
IF($C144="MERC",INDEX(MERCADO!$B:$B,MATCH($D144,MERCADO!$A:$A,0)),
IF($C144="COMP",INDEX(COMPOSICAO!$B:$B,MATCH($D144,COMPOSICAO!$A:$A,0)),
""))))))),"*Verificar código*")</f>
        <v/>
      </c>
      <c r="F144" s="197" t="str">
        <f>IFERROR(LOWER(
IF($C144="IOPES",INDEX(CIOPES!$C:$C,MATCH($D144,CIOPES!$A:$A,0)),
IF($C144="SINAPI",INDEX(CSINAPI!$C:$C,MATCH($D144,CSINAPI!$A:$A,0)),
IF($C144="CESAN",INDEX(CCESAN!$C:$C,MATCH($D144,CCESAN!$A:$A,0)),
IF($C144="SCORIO",INDEX(CSCORIO!$C:$C,MATCH($D144,CSCORIO!$A:$A,0)),
IF($C144="MERC",INDEX(MERCADO!$D:$D,MATCH($D144,MERCADO!$A:$A,0)),
IF($C144="COMP",INDEX(COMPOSICAO!$H:$H,MATCH($D144,COMPOSICAO!$A:$A,0)),
""))))))),"")</f>
        <v/>
      </c>
      <c r="G144" s="198"/>
      <c r="H144" s="200">
        <f>IFERROR(
IF($C144="IOPES",INDEX(CIOPES!$D:$D,MATCH($D144,CIOPES!$A:$A,0)),
IF($C144="SINAPI",INDEX(CSINAPI!$D:$D,MATCH($D144,CSINAPI!$A:$A,0)),
IF($C144="CESAN",INDEX(CCESAN!$D:$D,MATCH($D144,CCESAN!$A:$A,0)),
IF($C144="SCORIO",INDEX(CSCORIO!$D:$D,MATCH($D144,CSCORIO!$A:$A,0)),
IF($C144="MERC",INDEX(MERCADO!$E:$E,MATCH($D144,MERCADO!$A:$A,0)),
IF($C144="COMP",INDEX(COMPOSICAO!$I:$I,MATCH($D144,COMPOSICAO!$A:$A,0)),
0)))))),0)</f>
        <v>0</v>
      </c>
      <c r="I144" s="124">
        <f t="shared" si="131"/>
        <v>0</v>
      </c>
      <c r="J144" s="201">
        <f t="shared" si="1"/>
        <v>0</v>
      </c>
      <c r="K144" s="202"/>
      <c r="L144" s="203">
        <f>IF((COUNTIF($A$5:$A144,$A144))&gt;1,0,SUMIF(A:A,$A144,G:G))</f>
        <v>0</v>
      </c>
      <c r="M144" s="204">
        <f t="shared" si="132"/>
        <v>0</v>
      </c>
      <c r="N144" s="205" t="e">
        <f>M144/#REF!</f>
        <v>#REF!</v>
      </c>
      <c r="O144" s="204" t="e">
        <f t="shared" si="130"/>
        <v>#N/A</v>
      </c>
      <c r="P144" s="202"/>
    </row>
    <row r="145" spans="1:16" ht="12.75" customHeight="1">
      <c r="A145" s="81" t="str">
        <f t="shared" si="129"/>
        <v/>
      </c>
      <c r="C145" s="195"/>
      <c r="D145" s="195"/>
      <c r="E145" s="196" t="str">
        <f>IFERROR(PROPER(
IF($C145="IOPES",INDEX(CIOPES!$B:$B,MATCH($D145,CIOPES!$A:$A,0)),
IF($C145="SINAPI",INDEX(CSINAPI!$B:$B,MATCH($D145,CSINAPI!$A:$A,0)),
IF($C145="CESAN",INDEX(CCESAN!$B:$B,MATCH($D145,CCESAN!$A:$A,0)),
IF($C145="SCORIO",INDEX(CSCORIO!$B:$B,MATCH($D145,CSCORIO!$A:$A,0)),
IF($C145="MERC",INDEX(MERCADO!$B:$B,MATCH($D145,MERCADO!$A:$A,0)),
IF($C145="COMP",INDEX(COMPOSICAO!$B:$B,MATCH($D145,COMPOSICAO!$A:$A,0)),
""))))))),"*Verificar código*")</f>
        <v/>
      </c>
      <c r="F145" s="197" t="str">
        <f>IFERROR(LOWER(
IF($C145="IOPES",INDEX(CIOPES!$C:$C,MATCH($D145,CIOPES!$A:$A,0)),
IF($C145="SINAPI",INDEX(CSINAPI!$C:$C,MATCH($D145,CSINAPI!$A:$A,0)),
IF($C145="CESAN",INDEX(CCESAN!$C:$C,MATCH($D145,CCESAN!$A:$A,0)),
IF($C145="SCORIO",INDEX(CSCORIO!$C:$C,MATCH($D145,CSCORIO!$A:$A,0)),
IF($C145="MERC",INDEX(MERCADO!$D:$D,MATCH($D145,MERCADO!$A:$A,0)),
IF($C145="COMP",INDEX(COMPOSICAO!$H:$H,MATCH($D145,COMPOSICAO!$A:$A,0)),
""))))))),"")</f>
        <v/>
      </c>
      <c r="G145" s="198"/>
      <c r="H145" s="200">
        <f>IFERROR(
IF($C145="IOPES",INDEX(CIOPES!$D:$D,MATCH($D145,CIOPES!$A:$A,0)),
IF($C145="SINAPI",INDEX(CSINAPI!$D:$D,MATCH($D145,CSINAPI!$A:$A,0)),
IF($C145="CESAN",INDEX(CCESAN!$D:$D,MATCH($D145,CCESAN!$A:$A,0)),
IF($C145="SCORIO",INDEX(CSCORIO!$D:$D,MATCH($D145,CSCORIO!$A:$A,0)),
IF($C145="MERC",INDEX(MERCADO!$E:$E,MATCH($D145,MERCADO!$A:$A,0)),
IF($C145="COMP",INDEX(COMPOSICAO!$I:$I,MATCH($D145,COMPOSICAO!$A:$A,0)),
0)))))),0)</f>
        <v>0</v>
      </c>
      <c r="I145" s="124">
        <f t="shared" si="131"/>
        <v>0</v>
      </c>
      <c r="J145" s="201">
        <f t="shared" si="1"/>
        <v>0</v>
      </c>
      <c r="K145" s="202"/>
      <c r="L145" s="203">
        <f>IF((COUNTIF($A$5:$A145,$A145))&gt;1,0,SUMIF(A:A,$A145,G:G))</f>
        <v>0</v>
      </c>
      <c r="M145" s="204">
        <f t="shared" si="132"/>
        <v>0</v>
      </c>
      <c r="N145" s="205" t="e">
        <f>M145/#REF!</f>
        <v>#REF!</v>
      </c>
      <c r="O145" s="204" t="e">
        <f t="shared" si="130"/>
        <v>#N/A</v>
      </c>
      <c r="P145" s="202"/>
    </row>
    <row r="146" spans="1:16" ht="12.75" customHeight="1">
      <c r="A146" s="81" t="str">
        <f t="shared" si="129"/>
        <v/>
      </c>
      <c r="C146" s="195"/>
      <c r="D146" s="195"/>
      <c r="E146" s="196" t="str">
        <f>IFERROR(PROPER(
IF($C146="IOPES",INDEX(CIOPES!$B:$B,MATCH($D146,CIOPES!$A:$A,0)),
IF($C146="SINAPI",INDEX(CSINAPI!$B:$B,MATCH($D146,CSINAPI!$A:$A,0)),
IF($C146="CESAN",INDEX(CCESAN!$B:$B,MATCH($D146,CCESAN!$A:$A,0)),
IF($C146="SCORIO",INDEX(CSCORIO!$B:$B,MATCH($D146,CSCORIO!$A:$A,0)),
IF($C146="MERC",INDEX(MERCADO!$B:$B,MATCH($D146,MERCADO!$A:$A,0)),
IF($C146="COMP",INDEX(COMPOSICAO!$B:$B,MATCH($D146,COMPOSICAO!$A:$A,0)),
""))))))),"*Verificar código*")</f>
        <v/>
      </c>
      <c r="F146" s="197" t="str">
        <f>IFERROR(LOWER(
IF($C146="IOPES",INDEX(CIOPES!$C:$C,MATCH($D146,CIOPES!$A:$A,0)),
IF($C146="SINAPI",INDEX(CSINAPI!$C:$C,MATCH($D146,CSINAPI!$A:$A,0)),
IF($C146="CESAN",INDEX(CCESAN!$C:$C,MATCH($D146,CCESAN!$A:$A,0)),
IF($C146="SCORIO",INDEX(CSCORIO!$C:$C,MATCH($D146,CSCORIO!$A:$A,0)),
IF($C146="MERC",INDEX(MERCADO!$D:$D,MATCH($D146,MERCADO!$A:$A,0)),
IF($C146="COMP",INDEX(COMPOSICAO!$H:$H,MATCH($D146,COMPOSICAO!$A:$A,0)),
""))))))),"")</f>
        <v/>
      </c>
      <c r="G146" s="198"/>
      <c r="H146" s="200">
        <f>IFERROR(
IF($C146="IOPES",INDEX(CIOPES!$D:$D,MATCH($D146,CIOPES!$A:$A,0)),
IF($C146="SINAPI",INDEX(CSINAPI!$D:$D,MATCH($D146,CSINAPI!$A:$A,0)),
IF($C146="CESAN",INDEX(CCESAN!$D:$D,MATCH($D146,CCESAN!$A:$A,0)),
IF($C146="SCORIO",INDEX(CSCORIO!$D:$D,MATCH($D146,CSCORIO!$A:$A,0)),
IF($C146="MERC",INDEX(MERCADO!$E:$E,MATCH($D146,MERCADO!$A:$A,0)),
IF($C146="COMP",INDEX(COMPOSICAO!$I:$I,MATCH($D146,COMPOSICAO!$A:$A,0)),
0)))))),0)</f>
        <v>0</v>
      </c>
      <c r="I146" s="124">
        <f t="shared" si="131"/>
        <v>0</v>
      </c>
      <c r="J146" s="201">
        <f t="shared" si="1"/>
        <v>0</v>
      </c>
      <c r="K146" s="202"/>
      <c r="L146" s="203">
        <f>IF((COUNTIF($A$5:$A146,$A146))&gt;1,0,SUMIF(A:A,$A146,G:G))</f>
        <v>0</v>
      </c>
      <c r="M146" s="204">
        <f t="shared" si="132"/>
        <v>0</v>
      </c>
      <c r="N146" s="205" t="e">
        <f>M146/#REF!</f>
        <v>#REF!</v>
      </c>
      <c r="O146" s="204" t="e">
        <f t="shared" si="130"/>
        <v>#N/A</v>
      </c>
      <c r="P146" s="202"/>
    </row>
    <row r="147" spans="1:16" ht="12.75" customHeight="1">
      <c r="A147" s="81" t="str">
        <f t="shared" si="129"/>
        <v/>
      </c>
      <c r="C147" s="195"/>
      <c r="D147" s="195"/>
      <c r="E147" s="196" t="str">
        <f>IFERROR(PROPER(
IF($C147="IOPES",INDEX(CIOPES!$B:$B,MATCH($D147,CIOPES!$A:$A,0)),
IF($C147="SINAPI",INDEX(CSINAPI!$B:$B,MATCH($D147,CSINAPI!$A:$A,0)),
IF($C147="CESAN",INDEX(CCESAN!$B:$B,MATCH($D147,CCESAN!$A:$A,0)),
IF($C147="SCORIO",INDEX(CSCORIO!$B:$B,MATCH($D147,CSCORIO!$A:$A,0)),
IF($C147="MERC",INDEX(MERCADO!$B:$B,MATCH($D147,MERCADO!$A:$A,0)),
IF($C147="COMP",INDEX(COMPOSICAO!$B:$B,MATCH($D147,COMPOSICAO!$A:$A,0)),
""))))))),"*Verificar código*")</f>
        <v/>
      </c>
      <c r="F147" s="197" t="str">
        <f>IFERROR(LOWER(
IF($C147="IOPES",INDEX(CIOPES!$C:$C,MATCH($D147,CIOPES!$A:$A,0)),
IF($C147="SINAPI",INDEX(CSINAPI!$C:$C,MATCH($D147,CSINAPI!$A:$A,0)),
IF($C147="CESAN",INDEX(CCESAN!$C:$C,MATCH($D147,CCESAN!$A:$A,0)),
IF($C147="SCORIO",INDEX(CSCORIO!$C:$C,MATCH($D147,CSCORIO!$A:$A,0)),
IF($C147="MERC",INDEX(MERCADO!$D:$D,MATCH($D147,MERCADO!$A:$A,0)),
IF($C147="COMP",INDEX(COMPOSICAO!$H:$H,MATCH($D147,COMPOSICAO!$A:$A,0)),
""))))))),"")</f>
        <v/>
      </c>
      <c r="G147" s="198"/>
      <c r="H147" s="200">
        <f>IFERROR(
IF($C147="IOPES",INDEX(CIOPES!$D:$D,MATCH($D147,CIOPES!$A:$A,0)),
IF($C147="SINAPI",INDEX(CSINAPI!$D:$D,MATCH($D147,CSINAPI!$A:$A,0)),
IF($C147="CESAN",INDEX(CCESAN!$D:$D,MATCH($D147,CCESAN!$A:$A,0)),
IF($C147="SCORIO",INDEX(CSCORIO!$D:$D,MATCH($D147,CSCORIO!$A:$A,0)),
IF($C147="MERC",INDEX(MERCADO!$E:$E,MATCH($D147,MERCADO!$A:$A,0)),
IF($C147="COMP",INDEX(COMPOSICAO!$I:$I,MATCH($D147,COMPOSICAO!$A:$A,0)),
0)))))),0)</f>
        <v>0</v>
      </c>
      <c r="I147" s="124">
        <f t="shared" si="131"/>
        <v>0</v>
      </c>
      <c r="J147" s="201">
        <f t="shared" si="1"/>
        <v>0</v>
      </c>
      <c r="K147" s="202"/>
      <c r="L147" s="203">
        <f>IF((COUNTIF($A$5:$A147,$A147))&gt;1,0,SUMIF(A:A,$A147,G:G))</f>
        <v>0</v>
      </c>
      <c r="M147" s="204">
        <f t="shared" si="132"/>
        <v>0</v>
      </c>
      <c r="N147" s="205" t="e">
        <f>M147/#REF!</f>
        <v>#REF!</v>
      </c>
      <c r="O147" s="204" t="e">
        <f t="shared" si="130"/>
        <v>#N/A</v>
      </c>
      <c r="P147" s="202"/>
    </row>
    <row r="148" spans="1:16" ht="12.75" customHeight="1">
      <c r="A148" s="81" t="str">
        <f t="shared" si="129"/>
        <v/>
      </c>
      <c r="C148" s="195"/>
      <c r="D148" s="195"/>
      <c r="E148" s="196" t="str">
        <f>IFERROR(PROPER(
IF($C148="IOPES",INDEX(CIOPES!$B:$B,MATCH($D148,CIOPES!$A:$A,0)),
IF($C148="SINAPI",INDEX(CSINAPI!$B:$B,MATCH($D148,CSINAPI!$A:$A,0)),
IF($C148="CESAN",INDEX(CCESAN!$B:$B,MATCH($D148,CCESAN!$A:$A,0)),
IF($C148="SCORIO",INDEX(CSCORIO!$B:$B,MATCH($D148,CSCORIO!$A:$A,0)),
IF($C148="MERC",INDEX(MERCADO!$B:$B,MATCH($D148,MERCADO!$A:$A,0)),
IF($C148="COMP",INDEX(COMPOSICAO!$B:$B,MATCH($D148,COMPOSICAO!$A:$A,0)),
""))))))),"*Verificar código*")</f>
        <v/>
      </c>
      <c r="F148" s="197" t="str">
        <f>IFERROR(LOWER(
IF($C148="IOPES",INDEX(CIOPES!$C:$C,MATCH($D148,CIOPES!$A:$A,0)),
IF($C148="SINAPI",INDEX(CSINAPI!$C:$C,MATCH($D148,CSINAPI!$A:$A,0)),
IF($C148="CESAN",INDEX(CCESAN!$C:$C,MATCH($D148,CCESAN!$A:$A,0)),
IF($C148="SCORIO",INDEX(CSCORIO!$C:$C,MATCH($D148,CSCORIO!$A:$A,0)),
IF($C148="MERC",INDEX(MERCADO!$D:$D,MATCH($D148,MERCADO!$A:$A,0)),
IF($C148="COMP",INDEX(COMPOSICAO!$H:$H,MATCH($D148,COMPOSICAO!$A:$A,0)),
""))))))),"")</f>
        <v/>
      </c>
      <c r="G148" s="198"/>
      <c r="H148" s="200">
        <f>IFERROR(
IF($C148="IOPES",INDEX(CIOPES!$D:$D,MATCH($D148,CIOPES!$A:$A,0)),
IF($C148="SINAPI",INDEX(CSINAPI!$D:$D,MATCH($D148,CSINAPI!$A:$A,0)),
IF($C148="CESAN",INDEX(CCESAN!$D:$D,MATCH($D148,CCESAN!$A:$A,0)),
IF($C148="SCORIO",INDEX(CSCORIO!$D:$D,MATCH($D148,CSCORIO!$A:$A,0)),
IF($C148="MERC",INDEX(MERCADO!$E:$E,MATCH($D148,MERCADO!$A:$A,0)),
IF($C148="COMP",INDEX(COMPOSICAO!$I:$I,MATCH($D148,COMPOSICAO!$A:$A,0)),
0)))))),0)</f>
        <v>0</v>
      </c>
      <c r="I148" s="124">
        <f t="shared" si="131"/>
        <v>0</v>
      </c>
      <c r="J148" s="201">
        <f t="shared" si="1"/>
        <v>0</v>
      </c>
      <c r="K148" s="202"/>
      <c r="L148" s="203">
        <f>IF((COUNTIF($A$5:$A148,$A148))&gt;1,0,SUMIF(A:A,$A148,G:G))</f>
        <v>0</v>
      </c>
      <c r="M148" s="204">
        <f t="shared" si="132"/>
        <v>0</v>
      </c>
      <c r="N148" s="205" t="e">
        <f>M148/#REF!</f>
        <v>#REF!</v>
      </c>
      <c r="O148" s="204" t="e">
        <f t="shared" si="130"/>
        <v>#N/A</v>
      </c>
      <c r="P148" s="202"/>
    </row>
    <row r="149" spans="1:16" ht="12.75" customHeight="1">
      <c r="A149" s="81" t="str">
        <f t="shared" si="129"/>
        <v/>
      </c>
      <c r="C149" s="195"/>
      <c r="D149" s="195"/>
      <c r="E149" s="196" t="str">
        <f>IFERROR(PROPER(
IF($C149="IOPES",INDEX(CIOPES!$B:$B,MATCH($D149,CIOPES!$A:$A,0)),
IF($C149="SINAPI",INDEX(CSINAPI!$B:$B,MATCH($D149,CSINAPI!$A:$A,0)),
IF($C149="CESAN",INDEX(CCESAN!$B:$B,MATCH($D149,CCESAN!$A:$A,0)),
IF($C149="SCORIO",INDEX(CSCORIO!$B:$B,MATCH($D149,CSCORIO!$A:$A,0)),
IF($C149="MERC",INDEX(MERCADO!$B:$B,MATCH($D149,MERCADO!$A:$A,0)),
IF($C149="COMP",INDEX(COMPOSICAO!$B:$B,MATCH($D149,COMPOSICAO!$A:$A,0)),
""))))))),"*Verificar código*")</f>
        <v/>
      </c>
      <c r="F149" s="197" t="str">
        <f>IFERROR(LOWER(
IF($C149="IOPES",INDEX(CIOPES!$C:$C,MATCH($D149,CIOPES!$A:$A,0)),
IF($C149="SINAPI",INDEX(CSINAPI!$C:$C,MATCH($D149,CSINAPI!$A:$A,0)),
IF($C149="CESAN",INDEX(CCESAN!$C:$C,MATCH($D149,CCESAN!$A:$A,0)),
IF($C149="SCORIO",INDEX(CSCORIO!$C:$C,MATCH($D149,CSCORIO!$A:$A,0)),
IF($C149="MERC",INDEX(MERCADO!$D:$D,MATCH($D149,MERCADO!$A:$A,0)),
IF($C149="COMP",INDEX(COMPOSICAO!$H:$H,MATCH($D149,COMPOSICAO!$A:$A,0)),
""))))))),"")</f>
        <v/>
      </c>
      <c r="G149" s="198"/>
      <c r="H149" s="200">
        <f>IFERROR(
IF($C149="IOPES",INDEX(CIOPES!$D:$D,MATCH($D149,CIOPES!$A:$A,0)),
IF($C149="SINAPI",INDEX(CSINAPI!$D:$D,MATCH($D149,CSINAPI!$A:$A,0)),
IF($C149="CESAN",INDEX(CCESAN!$D:$D,MATCH($D149,CCESAN!$A:$A,0)),
IF($C149="SCORIO",INDEX(CSCORIO!$D:$D,MATCH($D149,CSCORIO!$A:$A,0)),
IF($C149="MERC",INDEX(MERCADO!$E:$E,MATCH($D149,MERCADO!$A:$A,0)),
IF($C149="COMP",INDEX(COMPOSICAO!$I:$I,MATCH($D149,COMPOSICAO!$A:$A,0)),
0)))))),0)</f>
        <v>0</v>
      </c>
      <c r="I149" s="124">
        <f t="shared" si="131"/>
        <v>0</v>
      </c>
      <c r="J149" s="201">
        <f t="shared" si="1"/>
        <v>0</v>
      </c>
      <c r="K149" s="202"/>
      <c r="L149" s="203">
        <f>IF((COUNTIF($A$5:$A149,$A149))&gt;1,0,SUMIF(A:A,$A149,G:G))</f>
        <v>0</v>
      </c>
      <c r="M149" s="204">
        <f t="shared" si="132"/>
        <v>0</v>
      </c>
      <c r="N149" s="205" t="e">
        <f>M149/#REF!</f>
        <v>#REF!</v>
      </c>
      <c r="O149" s="204" t="e">
        <f t="shared" si="130"/>
        <v>#N/A</v>
      </c>
      <c r="P149" s="202"/>
    </row>
    <row r="150" spans="1:16" ht="12.75" customHeight="1">
      <c r="A150" s="81" t="str">
        <f t="shared" ref="A150:A161" si="133">CONCATENATE(C150,D150)</f>
        <v/>
      </c>
      <c r="C150" s="195"/>
      <c r="D150" s="195"/>
      <c r="E150" s="196" t="str">
        <f>IFERROR(PROPER(
IF($C150="IOPES",INDEX(CIOPES!$B:$B,MATCH($D150,CIOPES!$A:$A,0)),
IF($C150="SINAPI",INDEX(CSINAPI!$B:$B,MATCH($D150,CSINAPI!$A:$A,0)),
IF($C150="CESAN",INDEX(CCESAN!$B:$B,MATCH($D150,CCESAN!$A:$A,0)),
IF($C150="SCORIO",INDEX(CSCORIO!$B:$B,MATCH($D150,CSCORIO!$A:$A,0)),
IF($C150="MERC",INDEX(MERCADO!$B:$B,MATCH($D150,MERCADO!$A:$A,0)),
IF($C150="COMP",INDEX(COMPOSICAO!$B:$B,MATCH($D150,COMPOSICAO!$A:$A,0)),
""))))))),"*Verificar código*")</f>
        <v/>
      </c>
      <c r="F150" s="197" t="str">
        <f>IFERROR(LOWER(
IF($C150="IOPES",INDEX(CIOPES!$C:$C,MATCH($D150,CIOPES!$A:$A,0)),
IF($C150="SINAPI",INDEX(CSINAPI!$C:$C,MATCH($D150,CSINAPI!$A:$A,0)),
IF($C150="CESAN",INDEX(CCESAN!$C:$C,MATCH($D150,CCESAN!$A:$A,0)),
IF($C150="SCORIO",INDEX(CSCORIO!$C:$C,MATCH($D150,CSCORIO!$A:$A,0)),
IF($C150="MERC",INDEX(MERCADO!$D:$D,MATCH($D150,MERCADO!$A:$A,0)),
IF($C150="COMP",INDEX(COMPOSICAO!$H:$H,MATCH($D150,COMPOSICAO!$A:$A,0)),
""))))))),"")</f>
        <v/>
      </c>
      <c r="G150" s="198"/>
      <c r="H150" s="200">
        <f>IFERROR(
IF($C150="IOPES",INDEX(CIOPES!$D:$D,MATCH($D150,CIOPES!$A:$A,0)),
IF($C150="SINAPI",INDEX(CSINAPI!$D:$D,MATCH($D150,CSINAPI!$A:$A,0)),
IF($C150="CESAN",INDEX(CCESAN!$D:$D,MATCH($D150,CCESAN!$A:$A,0)),
IF($C150="SCORIO",INDEX(CSCORIO!$D:$D,MATCH($D150,CSCORIO!$A:$A,0)),
IF($C150="MERC",INDEX(MERCADO!$E:$E,MATCH($D150,MERCADO!$A:$A,0)),
IF($C150="COMP",INDEX(COMPOSICAO!$I:$I,MATCH($D150,COMPOSICAO!$A:$A,0)),
0)))))),0)</f>
        <v>0</v>
      </c>
      <c r="I150" s="124">
        <f t="shared" si="131"/>
        <v>0</v>
      </c>
      <c r="J150" s="201">
        <f t="shared" si="1"/>
        <v>0</v>
      </c>
      <c r="K150" s="202"/>
      <c r="L150" s="203">
        <f>IF((COUNTIF($A$5:$A150,$A150))&gt;1,0,SUMIF(A:A,$A150,G:G))</f>
        <v>0</v>
      </c>
      <c r="M150" s="204">
        <f t="shared" si="132"/>
        <v>0</v>
      </c>
      <c r="N150" s="205" t="e">
        <f>M150/#REF!</f>
        <v>#REF!</v>
      </c>
      <c r="O150" s="204" t="e">
        <f t="shared" si="130"/>
        <v>#N/A</v>
      </c>
      <c r="P150" s="202"/>
    </row>
    <row r="151" spans="1:16" ht="12.75" customHeight="1">
      <c r="A151" s="81" t="str">
        <f t="shared" si="133"/>
        <v/>
      </c>
      <c r="C151" s="195"/>
      <c r="D151" s="195"/>
      <c r="E151" s="196" t="str">
        <f>IFERROR(PROPER(
IF($C151="IOPES",INDEX(CIOPES!$B:$B,MATCH($D151,CIOPES!$A:$A,0)),
IF($C151="SINAPI",INDEX(CSINAPI!$B:$B,MATCH($D151,CSINAPI!$A:$A,0)),
IF($C151="CESAN",INDEX(CCESAN!$B:$B,MATCH($D151,CCESAN!$A:$A,0)),
IF($C151="SCORIO",INDEX(CSCORIO!$B:$B,MATCH($D151,CSCORIO!$A:$A,0)),
IF($C151="MERC",INDEX(MERCADO!$B:$B,MATCH($D151,MERCADO!$A:$A,0)),
IF($C151="COMP",INDEX(COMPOSICAO!$B:$B,MATCH($D151,COMPOSICAO!$A:$A,0)),
""))))))),"*Verificar código*")</f>
        <v/>
      </c>
      <c r="F151" s="197" t="str">
        <f>IFERROR(LOWER(
IF($C151="IOPES",INDEX(CIOPES!$C:$C,MATCH($D151,CIOPES!$A:$A,0)),
IF($C151="SINAPI",INDEX(CSINAPI!$C:$C,MATCH($D151,CSINAPI!$A:$A,0)),
IF($C151="CESAN",INDEX(CCESAN!$C:$C,MATCH($D151,CCESAN!$A:$A,0)),
IF($C151="SCORIO",INDEX(CSCORIO!$C:$C,MATCH($D151,CSCORIO!$A:$A,0)),
IF($C151="MERC",INDEX(MERCADO!$D:$D,MATCH($D151,MERCADO!$A:$A,0)),
IF($C151="COMP",INDEX(COMPOSICAO!$H:$H,MATCH($D151,COMPOSICAO!$A:$A,0)),
""))))))),"")</f>
        <v/>
      </c>
      <c r="G151" s="198"/>
      <c r="H151" s="200">
        <f>IFERROR(
IF($C151="IOPES",INDEX(CIOPES!$D:$D,MATCH($D151,CIOPES!$A:$A,0)),
IF($C151="SINAPI",INDEX(CSINAPI!$D:$D,MATCH($D151,CSINAPI!$A:$A,0)),
IF($C151="CESAN",INDEX(CCESAN!$D:$D,MATCH($D151,CCESAN!$A:$A,0)),
IF($C151="SCORIO",INDEX(CSCORIO!$D:$D,MATCH($D151,CSCORIO!$A:$A,0)),
IF($C151="MERC",INDEX(MERCADO!$E:$E,MATCH($D151,MERCADO!$A:$A,0)),
IF($C151="COMP",INDEX(COMPOSICAO!$I:$I,MATCH($D151,COMPOSICAO!$A:$A,0)),
0)))))),0)</f>
        <v>0</v>
      </c>
      <c r="I151" s="124">
        <f t="shared" si="131"/>
        <v>0</v>
      </c>
      <c r="J151" s="201">
        <f t="shared" si="1"/>
        <v>0</v>
      </c>
      <c r="K151" s="202"/>
      <c r="L151" s="203">
        <f>IF((COUNTIF($A$5:$A151,$A151))&gt;1,0,SUMIF(A:A,$A151,G:G))</f>
        <v>0</v>
      </c>
      <c r="M151" s="204">
        <f t="shared" si="132"/>
        <v>0</v>
      </c>
      <c r="N151" s="205" t="e">
        <f>M151/#REF!</f>
        <v>#REF!</v>
      </c>
      <c r="O151" s="204" t="e">
        <f t="shared" si="130"/>
        <v>#N/A</v>
      </c>
      <c r="P151" s="202"/>
    </row>
    <row r="152" spans="1:16" ht="12.75" customHeight="1">
      <c r="A152" s="81" t="str">
        <f t="shared" si="133"/>
        <v/>
      </c>
      <c r="C152" s="195"/>
      <c r="D152" s="195"/>
      <c r="E152" s="196" t="str">
        <f>IFERROR(PROPER(
IF($C152="IOPES",INDEX(CIOPES!$B:$B,MATCH($D152,CIOPES!$A:$A,0)),
IF($C152="SINAPI",INDEX(CSINAPI!$B:$B,MATCH($D152,CSINAPI!$A:$A,0)),
IF($C152="CESAN",INDEX(CCESAN!$B:$B,MATCH($D152,CCESAN!$A:$A,0)),
IF($C152="SCORIO",INDEX(CSCORIO!$B:$B,MATCH($D152,CSCORIO!$A:$A,0)),
IF($C152="MERC",INDEX(MERCADO!$B:$B,MATCH($D152,MERCADO!$A:$A,0)),
IF($C152="COMP",INDEX(COMPOSICAO!$B:$B,MATCH($D152,COMPOSICAO!$A:$A,0)),
""))))))),"*Verificar código*")</f>
        <v/>
      </c>
      <c r="F152" s="197" t="str">
        <f>IFERROR(LOWER(
IF($C152="IOPES",INDEX(CIOPES!$C:$C,MATCH($D152,CIOPES!$A:$A,0)),
IF($C152="SINAPI",INDEX(CSINAPI!$C:$C,MATCH($D152,CSINAPI!$A:$A,0)),
IF($C152="CESAN",INDEX(CCESAN!$C:$C,MATCH($D152,CCESAN!$A:$A,0)),
IF($C152="SCORIO",INDEX(CSCORIO!$C:$C,MATCH($D152,CSCORIO!$A:$A,0)),
IF($C152="MERC",INDEX(MERCADO!$D:$D,MATCH($D152,MERCADO!$A:$A,0)),
IF($C152="COMP",INDEX(COMPOSICAO!$H:$H,MATCH($D152,COMPOSICAO!$A:$A,0)),
""))))))),"")</f>
        <v/>
      </c>
      <c r="G152" s="198"/>
      <c r="H152" s="200">
        <f>IFERROR(
IF($C152="IOPES",INDEX(CIOPES!$D:$D,MATCH($D152,CIOPES!$A:$A,0)),
IF($C152="SINAPI",INDEX(CSINAPI!$D:$D,MATCH($D152,CSINAPI!$A:$A,0)),
IF($C152="CESAN",INDEX(CCESAN!$D:$D,MATCH($D152,CCESAN!$A:$A,0)),
IF($C152="SCORIO",INDEX(CSCORIO!$D:$D,MATCH($D152,CSCORIO!$A:$A,0)),
IF($C152="MERC",INDEX(MERCADO!$E:$E,MATCH($D152,MERCADO!$A:$A,0)),
IF($C152="COMP",INDEX(COMPOSICAO!$I:$I,MATCH($D152,COMPOSICAO!$A:$A,0)),
0)))))),0)</f>
        <v>0</v>
      </c>
      <c r="I152" s="124">
        <f t="shared" si="131"/>
        <v>0</v>
      </c>
      <c r="J152" s="201">
        <f t="shared" si="1"/>
        <v>0</v>
      </c>
      <c r="K152" s="202"/>
      <c r="L152" s="203">
        <f>IF((COUNTIF($A$5:$A152,$A152))&gt;1,0,SUMIF(A:A,$A152,G:G))</f>
        <v>0</v>
      </c>
      <c r="M152" s="204">
        <f t="shared" si="132"/>
        <v>0</v>
      </c>
      <c r="N152" s="205" t="e">
        <f>M152/#REF!</f>
        <v>#REF!</v>
      </c>
      <c r="O152" s="204" t="e">
        <f t="shared" si="130"/>
        <v>#N/A</v>
      </c>
      <c r="P152" s="202"/>
    </row>
    <row r="153" spans="1:16" ht="12.75" customHeight="1">
      <c r="A153" s="81" t="str">
        <f t="shared" si="133"/>
        <v/>
      </c>
      <c r="C153" s="195"/>
      <c r="D153" s="195"/>
      <c r="E153" s="196" t="str">
        <f>IFERROR(PROPER(
IF($C153="IOPES",INDEX(CIOPES!$B:$B,MATCH($D153,CIOPES!$A:$A,0)),
IF($C153="SINAPI",INDEX(CSINAPI!$B:$B,MATCH($D153,CSINAPI!$A:$A,0)),
IF($C153="CESAN",INDEX(CCESAN!$B:$B,MATCH($D153,CCESAN!$A:$A,0)),
IF($C153="SCORIO",INDEX(CSCORIO!$B:$B,MATCH($D153,CSCORIO!$A:$A,0)),
IF($C153="MERC",INDEX(MERCADO!$B:$B,MATCH($D153,MERCADO!$A:$A,0)),
IF($C153="COMP",INDEX(COMPOSICAO!$B:$B,MATCH($D153,COMPOSICAO!$A:$A,0)),
""))))))),"*Verificar código*")</f>
        <v/>
      </c>
      <c r="F153" s="197" t="str">
        <f>IFERROR(LOWER(
IF($C153="IOPES",INDEX(CIOPES!$C:$C,MATCH($D153,CIOPES!$A:$A,0)),
IF($C153="SINAPI",INDEX(CSINAPI!$C:$C,MATCH($D153,CSINAPI!$A:$A,0)),
IF($C153="CESAN",INDEX(CCESAN!$C:$C,MATCH($D153,CCESAN!$A:$A,0)),
IF($C153="SCORIO",INDEX(CSCORIO!$C:$C,MATCH($D153,CSCORIO!$A:$A,0)),
IF($C153="MERC",INDEX(MERCADO!$D:$D,MATCH($D153,MERCADO!$A:$A,0)),
IF($C153="COMP",INDEX(COMPOSICAO!$H:$H,MATCH($D153,COMPOSICAO!$A:$A,0)),
""))))))),"")</f>
        <v/>
      </c>
      <c r="G153" s="198"/>
      <c r="H153" s="200">
        <f>IFERROR(
IF($C153="IOPES",INDEX(CIOPES!$D:$D,MATCH($D153,CIOPES!$A:$A,0)),
IF($C153="SINAPI",INDEX(CSINAPI!$D:$D,MATCH($D153,CSINAPI!$A:$A,0)),
IF($C153="CESAN",INDEX(CCESAN!$D:$D,MATCH($D153,CCESAN!$A:$A,0)),
IF($C153="SCORIO",INDEX(CSCORIO!$D:$D,MATCH($D153,CSCORIO!$A:$A,0)),
IF($C153="MERC",INDEX(MERCADO!$E:$E,MATCH($D153,MERCADO!$A:$A,0)),
IF($C153="COMP",INDEX(COMPOSICAO!$I:$I,MATCH($D153,COMPOSICAO!$A:$A,0)),
0)))))),0)</f>
        <v>0</v>
      </c>
      <c r="I153" s="124">
        <f t="shared" si="131"/>
        <v>0</v>
      </c>
      <c r="J153" s="201">
        <f t="shared" si="1"/>
        <v>0</v>
      </c>
      <c r="K153" s="202"/>
      <c r="L153" s="203">
        <f>IF((COUNTIF($A$5:$A153,$A153))&gt;1,0,SUMIF(A:A,$A153,G:G))</f>
        <v>0</v>
      </c>
      <c r="M153" s="204">
        <f t="shared" si="132"/>
        <v>0</v>
      </c>
      <c r="N153" s="205" t="e">
        <f>M153/#REF!</f>
        <v>#REF!</v>
      </c>
      <c r="O153" s="204" t="e">
        <f t="shared" si="130"/>
        <v>#N/A</v>
      </c>
      <c r="P153" s="202"/>
    </row>
    <row r="154" spans="1:16" ht="12.75" customHeight="1">
      <c r="A154" s="81" t="str">
        <f t="shared" si="133"/>
        <v/>
      </c>
      <c r="C154" s="195"/>
      <c r="D154" s="195"/>
      <c r="E154" s="196" t="str">
        <f>IFERROR(PROPER(
IF($C154="IOPES",INDEX(CIOPES!$B:$B,MATCH($D154,CIOPES!$A:$A,0)),
IF($C154="SINAPI",INDEX(CSINAPI!$B:$B,MATCH($D154,CSINAPI!$A:$A,0)),
IF($C154="CESAN",INDEX(CCESAN!$B:$B,MATCH($D154,CCESAN!$A:$A,0)),
IF($C154="SCORIO",INDEX(CSCORIO!$B:$B,MATCH($D154,CSCORIO!$A:$A,0)),
IF($C154="MERC",INDEX(MERCADO!$B:$B,MATCH($D154,MERCADO!$A:$A,0)),
IF($C154="COMP",INDEX(COMPOSICAO!$B:$B,MATCH($D154,COMPOSICAO!$A:$A,0)),
""))))))),"*Verificar código*")</f>
        <v/>
      </c>
      <c r="F154" s="197" t="str">
        <f>IFERROR(LOWER(
IF($C154="IOPES",INDEX(CIOPES!$C:$C,MATCH($D154,CIOPES!$A:$A,0)),
IF($C154="SINAPI",INDEX(CSINAPI!$C:$C,MATCH($D154,CSINAPI!$A:$A,0)),
IF($C154="CESAN",INDEX(CCESAN!$C:$C,MATCH($D154,CCESAN!$A:$A,0)),
IF($C154="SCORIO",INDEX(CSCORIO!$C:$C,MATCH($D154,CSCORIO!$A:$A,0)),
IF($C154="MERC",INDEX(MERCADO!$D:$D,MATCH($D154,MERCADO!$A:$A,0)),
IF($C154="COMP",INDEX(COMPOSICAO!$H:$H,MATCH($D154,COMPOSICAO!$A:$A,0)),
""))))))),"")</f>
        <v/>
      </c>
      <c r="G154" s="198"/>
      <c r="H154" s="200">
        <f>IFERROR(
IF($C154="IOPES",INDEX(CIOPES!$D:$D,MATCH($D154,CIOPES!$A:$A,0)),
IF($C154="SINAPI",INDEX(CSINAPI!$D:$D,MATCH($D154,CSINAPI!$A:$A,0)),
IF($C154="CESAN",INDEX(CCESAN!$D:$D,MATCH($D154,CCESAN!$A:$A,0)),
IF($C154="SCORIO",INDEX(CSCORIO!$D:$D,MATCH($D154,CSCORIO!$A:$A,0)),
IF($C154="MERC",INDEX(MERCADO!$E:$E,MATCH($D154,MERCADO!$A:$A,0)),
IF($C154="COMP",INDEX(COMPOSICAO!$I:$I,MATCH($D154,COMPOSICAO!$A:$A,0)),
0)))))),0)</f>
        <v>0</v>
      </c>
      <c r="I154" s="124">
        <f t="shared" si="131"/>
        <v>0</v>
      </c>
      <c r="J154" s="201">
        <f t="shared" si="1"/>
        <v>0</v>
      </c>
      <c r="K154" s="202"/>
      <c r="L154" s="203">
        <f>IF((COUNTIF($A$5:$A154,$A154))&gt;1,0,SUMIF(A:A,$A154,G:G))</f>
        <v>0</v>
      </c>
      <c r="M154" s="204">
        <f t="shared" si="132"/>
        <v>0</v>
      </c>
      <c r="N154" s="205" t="e">
        <f>M154/#REF!</f>
        <v>#REF!</v>
      </c>
      <c r="O154" s="204" t="e">
        <f t="shared" si="130"/>
        <v>#N/A</v>
      </c>
      <c r="P154" s="202"/>
    </row>
    <row r="155" spans="1:16" ht="12.75" customHeight="1">
      <c r="A155" s="81" t="str">
        <f t="shared" si="133"/>
        <v/>
      </c>
      <c r="C155" s="195"/>
      <c r="D155" s="195"/>
      <c r="E155" s="196" t="str">
        <f>IFERROR(PROPER(
IF($C155="IOPES",INDEX(CIOPES!$B:$B,MATCH($D155,CIOPES!$A:$A,0)),
IF($C155="SINAPI",INDEX(CSINAPI!$B:$B,MATCH($D155,CSINAPI!$A:$A,0)),
IF($C155="CESAN",INDEX(CCESAN!$B:$B,MATCH($D155,CCESAN!$A:$A,0)),
IF($C155="SCORIO",INDEX(CSCORIO!$B:$B,MATCH($D155,CSCORIO!$A:$A,0)),
IF($C155="MERC",INDEX(MERCADO!$B:$B,MATCH($D155,MERCADO!$A:$A,0)),
IF($C155="COMP",INDEX(COMPOSICAO!$B:$B,MATCH($D155,COMPOSICAO!$A:$A,0)),
""))))))),"*Verificar código*")</f>
        <v/>
      </c>
      <c r="F155" s="197" t="str">
        <f>IFERROR(LOWER(
IF($C155="IOPES",INDEX(CIOPES!$C:$C,MATCH($D155,CIOPES!$A:$A,0)),
IF($C155="SINAPI",INDEX(CSINAPI!$C:$C,MATCH($D155,CSINAPI!$A:$A,0)),
IF($C155="CESAN",INDEX(CCESAN!$C:$C,MATCH($D155,CCESAN!$A:$A,0)),
IF($C155="SCORIO",INDEX(CSCORIO!$C:$C,MATCH($D155,CSCORIO!$A:$A,0)),
IF($C155="MERC",INDEX(MERCADO!$D:$D,MATCH($D155,MERCADO!$A:$A,0)),
IF($C155="COMP",INDEX(COMPOSICAO!$H:$H,MATCH($D155,COMPOSICAO!$A:$A,0)),
""))))))),"")</f>
        <v/>
      </c>
      <c r="G155" s="198"/>
      <c r="H155" s="200">
        <f>IFERROR(
IF($C155="IOPES",INDEX(CIOPES!$D:$D,MATCH($D155,CIOPES!$A:$A,0)),
IF($C155="SINAPI",INDEX(CSINAPI!$D:$D,MATCH($D155,CSINAPI!$A:$A,0)),
IF($C155="CESAN",INDEX(CCESAN!$D:$D,MATCH($D155,CCESAN!$A:$A,0)),
IF($C155="SCORIO",INDEX(CSCORIO!$D:$D,MATCH($D155,CSCORIO!$A:$A,0)),
IF($C155="MERC",INDEX(MERCADO!$E:$E,MATCH($D155,MERCADO!$A:$A,0)),
IF($C155="COMP",INDEX(COMPOSICAO!$I:$I,MATCH($D155,COMPOSICAO!$A:$A,0)),
0)))))),0)</f>
        <v>0</v>
      </c>
      <c r="I155" s="124">
        <f t="shared" si="131"/>
        <v>0</v>
      </c>
      <c r="J155" s="201">
        <f t="shared" si="1"/>
        <v>0</v>
      </c>
      <c r="K155" s="202"/>
      <c r="L155" s="203">
        <f>IF((COUNTIF($A$5:$A155,$A155))&gt;1,0,SUMIF(A:A,$A155,G:G))</f>
        <v>0</v>
      </c>
      <c r="M155" s="204">
        <f t="shared" si="132"/>
        <v>0</v>
      </c>
      <c r="N155" s="205" t="e">
        <f>M155/#REF!</f>
        <v>#REF!</v>
      </c>
      <c r="O155" s="204" t="e">
        <f t="shared" si="130"/>
        <v>#N/A</v>
      </c>
      <c r="P155" s="202"/>
    </row>
    <row r="156" spans="1:16" ht="12.75" customHeight="1">
      <c r="A156" s="81" t="str">
        <f t="shared" si="133"/>
        <v/>
      </c>
      <c r="C156" s="195"/>
      <c r="D156" s="195"/>
      <c r="E156" s="196" t="str">
        <f>IFERROR(PROPER(
IF($C156="IOPES",INDEX(CIOPES!$B:$B,MATCH($D156,CIOPES!$A:$A,0)),
IF($C156="SINAPI",INDEX(CSINAPI!$B:$B,MATCH($D156,CSINAPI!$A:$A,0)),
IF($C156="CESAN",INDEX(CCESAN!$B:$B,MATCH($D156,CCESAN!$A:$A,0)),
IF($C156="SCORIO",INDEX(CSCORIO!$B:$B,MATCH($D156,CSCORIO!$A:$A,0)),
IF($C156="MERC",INDEX(MERCADO!$B:$B,MATCH($D156,MERCADO!$A:$A,0)),
IF($C156="COMP",INDEX(COMPOSICAO!$B:$B,MATCH($D156,COMPOSICAO!$A:$A,0)),
""))))))),"*Verificar código*")</f>
        <v/>
      </c>
      <c r="F156" s="197" t="str">
        <f>IFERROR(LOWER(
IF($C156="IOPES",INDEX(CIOPES!$C:$C,MATCH($D156,CIOPES!$A:$A,0)),
IF($C156="SINAPI",INDEX(CSINAPI!$C:$C,MATCH($D156,CSINAPI!$A:$A,0)),
IF($C156="CESAN",INDEX(CCESAN!$C:$C,MATCH($D156,CCESAN!$A:$A,0)),
IF($C156="SCORIO",INDEX(CSCORIO!$C:$C,MATCH($D156,CSCORIO!$A:$A,0)),
IF($C156="MERC",INDEX(MERCADO!$D:$D,MATCH($D156,MERCADO!$A:$A,0)),
IF($C156="COMP",INDEX(COMPOSICAO!$H:$H,MATCH($D156,COMPOSICAO!$A:$A,0)),
""))))))),"")</f>
        <v/>
      </c>
      <c r="G156" s="198"/>
      <c r="H156" s="200">
        <f>IFERROR(
IF($C156="IOPES",INDEX(CIOPES!$D:$D,MATCH($D156,CIOPES!$A:$A,0)),
IF($C156="SINAPI",INDEX(CSINAPI!$D:$D,MATCH($D156,CSINAPI!$A:$A,0)),
IF($C156="CESAN",INDEX(CCESAN!$D:$D,MATCH($D156,CCESAN!$A:$A,0)),
IF($C156="SCORIO",INDEX(CSCORIO!$D:$D,MATCH($D156,CSCORIO!$A:$A,0)),
IF($C156="MERC",INDEX(MERCADO!$E:$E,MATCH($D156,MERCADO!$A:$A,0)),
IF($C156="COMP",INDEX(COMPOSICAO!$I:$I,MATCH($D156,COMPOSICAO!$A:$A,0)),
0)))))),0)</f>
        <v>0</v>
      </c>
      <c r="I156" s="124">
        <f t="shared" si="131"/>
        <v>0</v>
      </c>
      <c r="J156" s="201">
        <f t="shared" si="1"/>
        <v>0</v>
      </c>
      <c r="K156" s="202"/>
      <c r="L156" s="203">
        <f>IF((COUNTIF($A$5:$A156,$A156))&gt;1,0,SUMIF(A:A,$A156,G:G))</f>
        <v>0</v>
      </c>
      <c r="M156" s="204">
        <f t="shared" si="132"/>
        <v>0</v>
      </c>
      <c r="N156" s="205" t="e">
        <f>M156/#REF!</f>
        <v>#REF!</v>
      </c>
      <c r="O156" s="204" t="e">
        <f t="shared" si="130"/>
        <v>#N/A</v>
      </c>
      <c r="P156" s="202"/>
    </row>
    <row r="157" spans="1:16" ht="12.75" customHeight="1">
      <c r="A157" s="81" t="str">
        <f t="shared" si="133"/>
        <v/>
      </c>
      <c r="C157" s="195"/>
      <c r="D157" s="195"/>
      <c r="E157" s="196"/>
      <c r="F157" s="197"/>
      <c r="G157" s="198"/>
      <c r="H157" s="200"/>
      <c r="I157" s="124"/>
      <c r="J157" s="201"/>
      <c r="K157" s="202"/>
      <c r="L157" s="203"/>
      <c r="M157" s="204"/>
      <c r="N157" s="205"/>
      <c r="O157" s="204"/>
      <c r="P157" s="202"/>
    </row>
    <row r="158" spans="1:16" ht="12.75" customHeight="1">
      <c r="A158" s="81" t="str">
        <f t="shared" si="133"/>
        <v/>
      </c>
      <c r="C158" s="195"/>
      <c r="D158" s="195"/>
      <c r="E158" s="196" t="str">
        <f>IFERROR(PROPER(
IF($C158="IOPES",INDEX(CIOPES!$B:$B,MATCH($D158,CIOPES!$A:$A,0)),
IF($C158="SINAPI",INDEX(CSINAPI!$B:$B,MATCH($D158,CSINAPI!$A:$A,0)),
IF($C158="CESAN",INDEX(CCESAN!$B:$B,MATCH($D158,CCESAN!$A:$A,0)),
IF($C158="SCORIO",INDEX(CSCORIO!$B:$B,MATCH($D158,CSCORIO!$A:$A,0)),
IF($C158="MERC",INDEX(MERCADO!$B:$B,MATCH($D158,MERCADO!$A:$A,0)),
IF($C158="COMP",INDEX(COMPOSICAO!$B:$B,MATCH($D158,COMPOSICAO!$A:$A,0)),
""))))))),"*Verificar código*")</f>
        <v/>
      </c>
      <c r="F158" s="197" t="str">
        <f>IFERROR(LOWER(
IF($C158="IOPES",INDEX(CIOPES!$C:$C,MATCH($D158,CIOPES!$A:$A,0)),
IF($C158="SINAPI",INDEX(CSINAPI!$C:$C,MATCH($D158,CSINAPI!$A:$A,0)),
IF($C158="CESAN",INDEX(CCESAN!$C:$C,MATCH($D158,CCESAN!$A:$A,0)),
IF($C158="SCORIO",INDEX(CSCORIO!$C:$C,MATCH($D158,CSCORIO!$A:$A,0)),
IF($C158="MERC",INDEX(MERCADO!$D:$D,MATCH($D158,MERCADO!$A:$A,0)),
IF($C158="COMP",INDEX(COMPOSICAO!$H:$H,MATCH($D158,COMPOSICAO!$A:$A,0)),
""))))))),"")</f>
        <v/>
      </c>
      <c r="G158" s="198"/>
      <c r="H158" s="200">
        <f>IFERROR(
IF($C158="IOPES",INDEX(CIOPES!$D:$D,MATCH($D158,CIOPES!$A:$A,0)),
IF($C158="SINAPI",INDEX(CSINAPI!$D:$D,MATCH($D158,CSINAPI!$A:$A,0)),
IF($C158="CESAN",INDEX(CCESAN!$D:$D,MATCH($D158,CCESAN!$A:$A,0)),
IF($C158="SCORIO",INDEX(CSCORIO!$D:$D,MATCH($D158,CSCORIO!$A:$A,0)),
IF($C158="MERC",INDEX(MERCADO!$E:$E,MATCH($D158,MERCADO!$A:$A,0)),
IF($C158="COMP",INDEX(COMPOSICAO!$I:$I,MATCH($D158,COMPOSICAO!$A:$A,0)),
0)))))),0)</f>
        <v>0</v>
      </c>
      <c r="I158" s="124">
        <f>IFERROR(ROUND(H158*(1+$I$2),2),"")</f>
        <v>0</v>
      </c>
      <c r="J158" s="201">
        <f t="shared" si="1"/>
        <v>0</v>
      </c>
      <c r="K158" s="202"/>
      <c r="L158" s="203">
        <f>IF((COUNTIF($A$5:$A158,$A158))&gt;1,0,SUMIF(A:A,$A158,G:G))</f>
        <v>0</v>
      </c>
      <c r="M158" s="204">
        <f>ROUND(L158*I158,2)</f>
        <v>0</v>
      </c>
      <c r="N158" s="205" t="e">
        <f>M158/#REF!</f>
        <v>#REF!</v>
      </c>
      <c r="O158" s="204" t="e">
        <f t="shared" si="130"/>
        <v>#N/A</v>
      </c>
      <c r="P158" s="202"/>
    </row>
    <row r="159" spans="1:16" ht="12.75" customHeight="1">
      <c r="A159" s="81" t="str">
        <f t="shared" si="133"/>
        <v/>
      </c>
      <c r="C159" s="195"/>
      <c r="D159" s="195"/>
      <c r="E159" s="196"/>
      <c r="F159" s="197"/>
      <c r="G159" s="198"/>
      <c r="H159" s="200"/>
      <c r="I159" s="124"/>
      <c r="J159" s="201"/>
      <c r="K159" s="202"/>
      <c r="L159" s="203"/>
      <c r="M159" s="204"/>
      <c r="N159" s="205"/>
      <c r="O159" s="204"/>
      <c r="P159" s="202"/>
    </row>
    <row r="160" spans="1:16" ht="12.75" customHeight="1">
      <c r="A160" s="81" t="str">
        <f t="shared" si="133"/>
        <v/>
      </c>
      <c r="C160" s="195"/>
      <c r="D160" s="195"/>
      <c r="E160" s="196" t="str">
        <f>IFERROR(PROPER(
IF($C160="IOPES",INDEX(CIOPES!$B:$B,MATCH($D160,CIOPES!$A:$A,0)),
IF($C160="SINAPI",INDEX(CSINAPI!$B:$B,MATCH($D160,CSINAPI!$A:$A,0)),
IF($C160="CESAN",INDEX(CCESAN!$B:$B,MATCH($D160,CCESAN!$A:$A,0)),
IF($C160="SCORIO",INDEX(CSCORIO!$B:$B,MATCH($D160,CSCORIO!$A:$A,0)),
IF($C160="MERC",INDEX(MERCADO!$B:$B,MATCH($D160,MERCADO!$A:$A,0)),
IF($C160="COMP",INDEX(COMPOSICAO!$B:$B,MATCH($D160,COMPOSICAO!$A:$A,0)),
""))))))),"*Verificar código*")</f>
        <v/>
      </c>
      <c r="F160" s="197" t="str">
        <f>IFERROR(LOWER(
IF($C160="IOPES",INDEX(CIOPES!$C:$C,MATCH($D160,CIOPES!$A:$A,0)),
IF($C160="SINAPI",INDEX(CSINAPI!$C:$C,MATCH($D160,CSINAPI!$A:$A,0)),
IF($C160="CESAN",INDEX(CCESAN!$C:$C,MATCH($D160,CCESAN!$A:$A,0)),
IF($C160="SCORIO",INDEX(CSCORIO!$C:$C,MATCH($D160,CSCORIO!$A:$A,0)),
IF($C160="MERC",INDEX(MERCADO!$D:$D,MATCH($D160,MERCADO!$A:$A,0)),
IF($C160="COMP",INDEX(COMPOSICAO!$H:$H,MATCH($D160,COMPOSICAO!$A:$A,0)),
""))))))),"")</f>
        <v/>
      </c>
      <c r="G160" s="198"/>
      <c r="H160" s="200">
        <f>IFERROR(
IF($C160="IOPES",INDEX(CIOPES!$D:$D,MATCH($D160,CIOPES!$A:$A,0)),
IF($C160="SINAPI",INDEX(CSINAPI!$D:$D,MATCH($D160,CSINAPI!$A:$A,0)),
IF($C160="CESAN",INDEX(CCESAN!$D:$D,MATCH($D160,CCESAN!$A:$A,0)),
IF($C160="SCORIO",INDEX(CSCORIO!$D:$D,MATCH($D160,CSCORIO!$A:$A,0)),
IF($C160="MERC",INDEX(MERCADO!$E:$E,MATCH($D160,MERCADO!$A:$A,0)),
IF($C160="COMP",INDEX(COMPOSICAO!$I:$I,MATCH($D160,COMPOSICAO!$A:$A,0)),
0)))))),0)</f>
        <v>0</v>
      </c>
      <c r="I160" s="124">
        <f>IFERROR(ROUND(H160*(1+$I$2),2),"")</f>
        <v>0</v>
      </c>
      <c r="J160" s="201">
        <f t="shared" si="1"/>
        <v>0</v>
      </c>
      <c r="K160" s="202"/>
      <c r="L160" s="203">
        <f>IF((COUNTIF($A$5:$A160,$A160))&gt;1,0,SUMIF(A:A,$A160,G:G))</f>
        <v>0</v>
      </c>
      <c r="M160" s="204">
        <f>ROUND(L160*I160,2)</f>
        <v>0</v>
      </c>
      <c r="N160" s="205" t="e">
        <f>M160/#REF!</f>
        <v>#REF!</v>
      </c>
      <c r="O160" s="204" t="e">
        <f t="shared" si="130"/>
        <v>#N/A</v>
      </c>
      <c r="P160" s="202"/>
    </row>
    <row r="161" spans="1:16" ht="12.75">
      <c r="A161" s="81" t="str">
        <f t="shared" si="133"/>
        <v/>
      </c>
      <c r="C161" s="195"/>
      <c r="D161" s="195"/>
      <c r="E161" s="196"/>
      <c r="F161" s="197"/>
      <c r="G161" s="198"/>
      <c r="H161" s="199"/>
      <c r="I161" s="200"/>
      <c r="K161" s="202"/>
      <c r="L161" s="206">
        <f>SUM(L7:L160)/SUM(G7:G160)</f>
        <v>0.99871947871988098</v>
      </c>
      <c r="M161" s="204">
        <f>SUBTOTAL(9,M5:M160)</f>
        <v>383888.63000000006</v>
      </c>
      <c r="N161" s="205" t="e">
        <f>SUBTOTAL(9,N5:N160)</f>
        <v>#REF!</v>
      </c>
      <c r="O161" s="204"/>
      <c r="P161" s="202"/>
    </row>
    <row r="162" spans="1:16" ht="18.75" customHeight="1">
      <c r="B162" s="125"/>
      <c r="C162" s="126"/>
      <c r="D162" s="126"/>
      <c r="E162" s="126"/>
      <c r="F162" s="126"/>
      <c r="G162" s="135"/>
      <c r="H162" s="127"/>
      <c r="I162" s="127"/>
      <c r="J162" s="95"/>
    </row>
    <row r="163" spans="1:16" ht="18.75" customHeight="1">
      <c r="B163" s="128"/>
      <c r="C163" s="128"/>
      <c r="D163" s="128"/>
    </row>
    <row r="164" spans="1:16" ht="18.75" customHeight="1">
      <c r="B164" s="128"/>
      <c r="C164" s="128"/>
      <c r="D164" s="128"/>
    </row>
    <row r="165" spans="1:16" ht="18.75" customHeight="1">
      <c r="B165" s="128"/>
      <c r="C165" s="128"/>
      <c r="D165" s="128"/>
      <c r="E165" s="132"/>
    </row>
    <row r="166" spans="1:16" ht="18.75" customHeight="1">
      <c r="B166" s="128"/>
      <c r="C166" s="128"/>
      <c r="D166" s="128"/>
    </row>
    <row r="167" spans="1:16" ht="18.75" customHeight="1">
      <c r="B167" s="128"/>
      <c r="C167" s="128"/>
      <c r="D167" s="128"/>
    </row>
    <row r="168" spans="1:16" ht="18.75" customHeight="1">
      <c r="B168" s="128"/>
      <c r="C168" s="128"/>
      <c r="D168" s="128"/>
    </row>
    <row r="169" spans="1:16" ht="18.75" customHeight="1">
      <c r="B169" s="128"/>
      <c r="C169" s="128"/>
      <c r="D169" s="128"/>
    </row>
    <row r="170" spans="1:16" ht="18.75" customHeight="1">
      <c r="B170" s="128"/>
      <c r="C170" s="128"/>
      <c r="D170" s="128"/>
    </row>
    <row r="171" spans="1:16" ht="18.75" customHeight="1">
      <c r="B171" s="133"/>
    </row>
  </sheetData>
  <autoFilter ref="B4:O160"/>
  <mergeCells count="8">
    <mergeCell ref="Y1:Y4"/>
    <mergeCell ref="L3:O3"/>
    <mergeCell ref="L1:O2"/>
    <mergeCell ref="B1:J1"/>
    <mergeCell ref="C3:E3"/>
    <mergeCell ref="R1:R2"/>
    <mergeCell ref="Q1:Q2"/>
    <mergeCell ref="C2:E2"/>
  </mergeCells>
  <phoneticPr fontId="57" type="noConversion"/>
  <conditionalFormatting sqref="B5:J5 B161:I161 L5:O5 N26:O27 C7:J9 L7:O9 B26:B33 L92:O100 B92:J100 L75:O75 B75:J75 L103:O109 B7:B24 L111:O161 B103:J109 B111:J160 B57:B65 B77:B90 B39:B50">
    <cfRule type="expression" dxfId="1331" priority="6655">
      <formula>IFERROR($E5,TRUE)</formula>
    </cfRule>
  </conditionalFormatting>
  <conditionalFormatting sqref="N5 N26:N27 N7:N9 N92:N100 N75 N103:N109 N111:N161">
    <cfRule type="expression" dxfId="1330" priority="6723">
      <formula>IFERROR($E5,TRUE)</formula>
    </cfRule>
  </conditionalFormatting>
  <conditionalFormatting sqref="D161">
    <cfRule type="expression" dxfId="1329" priority="7101">
      <formula>IF((COUNTIF($A$5:$A221,A161))&gt;1,TRUE,FALSE)</formula>
    </cfRule>
  </conditionalFormatting>
  <conditionalFormatting sqref="B5:J5 B161:I161 L5:O5 N26:O27 C7:J9 L7:O9 B26:B33 L92:O100 B92:J100 L75:O75 B75:J75 L103:O109 B7:B24 L111:O161 B103:J109 B111:J160 B57:B65 B77:B90 B39:B50">
    <cfRule type="expression" dxfId="1328" priority="4415">
      <formula>IF(AND($C5="",$D5=""),TRUE,FALSE)</formula>
    </cfRule>
  </conditionalFormatting>
  <conditionalFormatting sqref="R4:S4">
    <cfRule type="cellIs" dxfId="1327" priority="14323" operator="lessThan">
      <formula>R$3</formula>
    </cfRule>
    <cfRule type="cellIs" dxfId="1326" priority="14324" operator="greaterThan">
      <formula>R$3</formula>
    </cfRule>
  </conditionalFormatting>
  <conditionalFormatting sqref="G5 B5:D5 C7:D9 G7:G9 B26:B33 G92:G100 B92:D100 G75 B75:D75 B7:B24 B111:D160 G111:G160 G103:G109 B103:D109 B57:B65 B77:B90 B39:B50">
    <cfRule type="expression" dxfId="1325" priority="6544">
      <formula>IF(OR($C5&lt;&gt;"",$D5&lt;&gt;""),TRUE,FALSE)</formula>
    </cfRule>
  </conditionalFormatting>
  <conditionalFormatting sqref="I5 I7:I9 I92:I100 I75 I111:I160 I103:I109">
    <cfRule type="expression" dxfId="1324" priority="4416">
      <formula>IF(OR($C5&lt;&gt;"",$D5&lt;&gt;""),TRUE,FALSE)</formula>
    </cfRule>
  </conditionalFormatting>
  <conditionalFormatting sqref="E5 E7 E8:F9 H8:H9 E92:F100 H92:H100 E75:F75 H75 H111:H160 E103:F109 H103:H109 E111:F160">
    <cfRule type="expression" dxfId="1323" priority="4417">
      <formula>IF($E5="*VERIFICAR CÓDIGO*",TRUE,FALSE)</formula>
    </cfRule>
  </conditionalFormatting>
  <conditionalFormatting sqref="F5 F7">
    <cfRule type="expression" dxfId="1322" priority="4414">
      <formula>IF($E5="*VERIFICAR CÓDIGO*",TRUE,FALSE)</formula>
    </cfRule>
  </conditionalFormatting>
  <conditionalFormatting sqref="H5 H7">
    <cfRule type="expression" dxfId="1321" priority="4413">
      <formula>IF($E5="*VERIFICAR CÓDIGO*",TRUE,FALSE)</formula>
    </cfRule>
  </conditionalFormatting>
  <conditionalFormatting sqref="H5 H7">
    <cfRule type="expression" dxfId="1320" priority="4412">
      <formula>IF($E5="*VERIFICAR CÓDIGO*",TRUE,FALSE)</formula>
    </cfRule>
  </conditionalFormatting>
  <conditionalFormatting sqref="O5 O26:O27 O7:O9 O92:O100 O103:O109 O114:O160">
    <cfRule type="cellIs" dxfId="1319" priority="4085" operator="equal">
      <formula>"C"</formula>
    </cfRule>
    <cfRule type="cellIs" dxfId="1318" priority="4086" operator="equal">
      <formula>"A"</formula>
    </cfRule>
    <cfRule type="cellIs" dxfId="1317" priority="4139" operator="equal">
      <formula>"B"</formula>
    </cfRule>
  </conditionalFormatting>
  <conditionalFormatting sqref="H5:H161">
    <cfRule type="expression" dxfId="1316" priority="14929">
      <formula>IF((SUMIF(A:A,A5,H:H)/COUNTIF(A:A,A5))&lt;&gt;H5,TRUE,FALSE)</formula>
    </cfRule>
  </conditionalFormatting>
  <conditionalFormatting sqref="C26:J26 L26:M26 G27">
    <cfRule type="expression" dxfId="1315" priority="3744">
      <formula>IFERROR($E26,TRUE)</formula>
    </cfRule>
  </conditionalFormatting>
  <conditionalFormatting sqref="C26:J26 L26:M26 G27">
    <cfRule type="expression" dxfId="1314" priority="3740">
      <formula>IF(AND($C26="",$D26=""),TRUE,FALSE)</formula>
    </cfRule>
  </conditionalFormatting>
  <conditionalFormatting sqref="C26:D26 G26:G27">
    <cfRule type="expression" dxfId="1313" priority="3743">
      <formula>IF(OR($C26&lt;&gt;"",$D26&lt;&gt;""),TRUE,FALSE)</formula>
    </cfRule>
  </conditionalFormatting>
  <conditionalFormatting sqref="I26">
    <cfRule type="expression" dxfId="1312" priority="3741">
      <formula>IF(OR($C26&lt;&gt;"",$D26&lt;&gt;""),TRUE,FALSE)</formula>
    </cfRule>
  </conditionalFormatting>
  <conditionalFormatting sqref="E26">
    <cfRule type="expression" dxfId="1311" priority="3742">
      <formula>IF($E26="*VERIFICAR CÓDIGO*",TRUE,FALSE)</formula>
    </cfRule>
  </conditionalFormatting>
  <conditionalFormatting sqref="F26">
    <cfRule type="expression" dxfId="1310" priority="3739">
      <formula>IF($E26="*VERIFICAR CÓDIGO*",TRUE,FALSE)</formula>
    </cfRule>
  </conditionalFormatting>
  <conditionalFormatting sqref="H26">
    <cfRule type="expression" dxfId="1309" priority="3738">
      <formula>IF($E26="*VERIFICAR CÓDIGO*",TRUE,FALSE)</formula>
    </cfRule>
  </conditionalFormatting>
  <conditionalFormatting sqref="H26">
    <cfRule type="expression" dxfId="1308" priority="3737">
      <formula>IF($E26="*VERIFICAR CÓDIGO*",TRUE,FALSE)</formula>
    </cfRule>
  </conditionalFormatting>
  <conditionalFormatting sqref="L27:M27 C27:F27 H27:J27">
    <cfRule type="expression" dxfId="1307" priority="3232">
      <formula>IFERROR($E27,TRUE)</formula>
    </cfRule>
  </conditionalFormatting>
  <conditionalFormatting sqref="L27:M27 C27:F27 H27:J27">
    <cfRule type="expression" dxfId="1306" priority="3228">
      <formula>IF(AND($C27="",$D27=""),TRUE,FALSE)</formula>
    </cfRule>
  </conditionalFormatting>
  <conditionalFormatting sqref="C27:D27">
    <cfRule type="expression" dxfId="1305" priority="3231">
      <formula>IF(OR($C27&lt;&gt;"",$D27&lt;&gt;""),TRUE,FALSE)</formula>
    </cfRule>
  </conditionalFormatting>
  <conditionalFormatting sqref="I27">
    <cfRule type="expression" dxfId="1304" priority="3229">
      <formula>IF(OR($C27&lt;&gt;"",$D27&lt;&gt;""),TRUE,FALSE)</formula>
    </cfRule>
  </conditionalFormatting>
  <conditionalFormatting sqref="E27">
    <cfRule type="expression" dxfId="1303" priority="3230">
      <formula>IF($E27="*VERIFICAR CÓDIGO*",TRUE,FALSE)</formula>
    </cfRule>
  </conditionalFormatting>
  <conditionalFormatting sqref="F27">
    <cfRule type="expression" dxfId="1302" priority="3227">
      <formula>IF($E27="*VERIFICAR CÓDIGO*",TRUE,FALSE)</formula>
    </cfRule>
  </conditionalFormatting>
  <conditionalFormatting sqref="H27">
    <cfRule type="expression" dxfId="1301" priority="3226">
      <formula>IF($E27="*VERIFICAR CÓDIGO*",TRUE,FALSE)</formula>
    </cfRule>
  </conditionalFormatting>
  <conditionalFormatting sqref="H27">
    <cfRule type="expression" dxfId="1300" priority="3225">
      <formula>IF($E27="*VERIFICAR CÓDIGO*",TRUE,FALSE)</formula>
    </cfRule>
  </conditionalFormatting>
  <conditionalFormatting sqref="N28:O28">
    <cfRule type="expression" dxfId="1299" priority="2326">
      <formula>IFERROR($E28,TRUE)</formula>
    </cfRule>
  </conditionalFormatting>
  <conditionalFormatting sqref="N28">
    <cfRule type="expression" dxfId="1298" priority="2327">
      <formula>IFERROR($E28,TRUE)</formula>
    </cfRule>
  </conditionalFormatting>
  <conditionalFormatting sqref="N28:O28">
    <cfRule type="expression" dxfId="1297" priority="2324">
      <formula>IF(AND($C28="",$D28=""),TRUE,FALSE)</formula>
    </cfRule>
  </conditionalFormatting>
  <conditionalFormatting sqref="O28">
    <cfRule type="cellIs" dxfId="1296" priority="2321" operator="equal">
      <formula>"C"</formula>
    </cfRule>
    <cfRule type="cellIs" dxfId="1295" priority="2322" operator="equal">
      <formula>"A"</formula>
    </cfRule>
    <cfRule type="cellIs" dxfId="1294" priority="2323" operator="equal">
      <formula>"B"</formula>
    </cfRule>
  </conditionalFormatting>
  <conditionalFormatting sqref="L28:M28 C28:J28">
    <cfRule type="expression" dxfId="1293" priority="2320">
      <formula>IFERROR($E28,TRUE)</formula>
    </cfRule>
  </conditionalFormatting>
  <conditionalFormatting sqref="L28:M28 C28:J28">
    <cfRule type="expression" dxfId="1292" priority="2316">
      <formula>IF(AND($C28="",$D28=""),TRUE,FALSE)</formula>
    </cfRule>
  </conditionalFormatting>
  <conditionalFormatting sqref="G28 C28:D28">
    <cfRule type="expression" dxfId="1291" priority="2319">
      <formula>IF(OR($C28&lt;&gt;"",$D28&lt;&gt;""),TRUE,FALSE)</formula>
    </cfRule>
  </conditionalFormatting>
  <conditionalFormatting sqref="I28">
    <cfRule type="expression" dxfId="1290" priority="2317">
      <formula>IF(OR($C28&lt;&gt;"",$D28&lt;&gt;""),TRUE,FALSE)</formula>
    </cfRule>
  </conditionalFormatting>
  <conditionalFormatting sqref="E28">
    <cfRule type="expression" dxfId="1289" priority="2318">
      <formula>IF($E28="*VERIFICAR CÓDIGO*",TRUE,FALSE)</formula>
    </cfRule>
  </conditionalFormatting>
  <conditionalFormatting sqref="F28">
    <cfRule type="expression" dxfId="1288" priority="2315">
      <formula>IF($E28="*VERIFICAR CÓDIGO*",TRUE,FALSE)</formula>
    </cfRule>
  </conditionalFormatting>
  <conditionalFormatting sqref="H28">
    <cfRule type="expression" dxfId="1287" priority="2314">
      <formula>IF($E28="*VERIFICAR CÓDIGO*",TRUE,FALSE)</formula>
    </cfRule>
  </conditionalFormatting>
  <conditionalFormatting sqref="H28">
    <cfRule type="expression" dxfId="1286" priority="2313">
      <formula>IF($E28="*VERIFICAR CÓDIGO*",TRUE,FALSE)</formula>
    </cfRule>
  </conditionalFormatting>
  <conditionalFormatting sqref="N29:O29">
    <cfRule type="expression" dxfId="1285" priority="2287">
      <formula>IFERROR($E29,TRUE)</formula>
    </cfRule>
  </conditionalFormatting>
  <conditionalFormatting sqref="N29">
    <cfRule type="expression" dxfId="1284" priority="2288">
      <formula>IFERROR($E29,TRUE)</formula>
    </cfRule>
  </conditionalFormatting>
  <conditionalFormatting sqref="N29:O29">
    <cfRule type="expression" dxfId="1283" priority="2286">
      <formula>IF(AND($C29="",$D29=""),TRUE,FALSE)</formula>
    </cfRule>
  </conditionalFormatting>
  <conditionalFormatting sqref="O29">
    <cfRule type="cellIs" dxfId="1282" priority="2283" operator="equal">
      <formula>"C"</formula>
    </cfRule>
    <cfRule type="cellIs" dxfId="1281" priority="2284" operator="equal">
      <formula>"A"</formula>
    </cfRule>
    <cfRule type="cellIs" dxfId="1280" priority="2285" operator="equal">
      <formula>"B"</formula>
    </cfRule>
  </conditionalFormatting>
  <conditionalFormatting sqref="L29:M29 C29:J29">
    <cfRule type="expression" dxfId="1279" priority="2282">
      <formula>IFERROR($E29,TRUE)</formula>
    </cfRule>
  </conditionalFormatting>
  <conditionalFormatting sqref="L29:M29 C29:J29">
    <cfRule type="expression" dxfId="1278" priority="2278">
      <formula>IF(AND($C29="",$D29=""),TRUE,FALSE)</formula>
    </cfRule>
  </conditionalFormatting>
  <conditionalFormatting sqref="G29 C29:D29">
    <cfRule type="expression" dxfId="1277" priority="2281">
      <formula>IF(OR($C29&lt;&gt;"",$D29&lt;&gt;""),TRUE,FALSE)</formula>
    </cfRule>
  </conditionalFormatting>
  <conditionalFormatting sqref="I29">
    <cfRule type="expression" dxfId="1276" priority="2279">
      <formula>IF(OR($C29&lt;&gt;"",$D29&lt;&gt;""),TRUE,FALSE)</formula>
    </cfRule>
  </conditionalFormatting>
  <conditionalFormatting sqref="E29">
    <cfRule type="expression" dxfId="1275" priority="2280">
      <formula>IF($E29="*VERIFICAR CÓDIGO*",TRUE,FALSE)</formula>
    </cfRule>
  </conditionalFormatting>
  <conditionalFormatting sqref="F29">
    <cfRule type="expression" dxfId="1274" priority="2277">
      <formula>IF($E29="*VERIFICAR CÓDIGO*",TRUE,FALSE)</formula>
    </cfRule>
  </conditionalFormatting>
  <conditionalFormatting sqref="H29">
    <cfRule type="expression" dxfId="1273" priority="2276">
      <formula>IF($E29="*VERIFICAR CÓDIGO*",TRUE,FALSE)</formula>
    </cfRule>
  </conditionalFormatting>
  <conditionalFormatting sqref="H29">
    <cfRule type="expression" dxfId="1272" priority="2275">
      <formula>IF($E29="*VERIFICAR CÓDIGO*",TRUE,FALSE)</formula>
    </cfRule>
  </conditionalFormatting>
  <conditionalFormatting sqref="C57:D57">
    <cfRule type="expression" dxfId="1271" priority="2206">
      <formula>IFERROR($E57,TRUE)</formula>
    </cfRule>
  </conditionalFormatting>
  <conditionalFormatting sqref="C57:D57">
    <cfRule type="expression" dxfId="1270" priority="2202">
      <formula>IF(AND($C57="",$D57=""),TRUE,FALSE)</formula>
    </cfRule>
  </conditionalFormatting>
  <conditionalFormatting sqref="C57:D57">
    <cfRule type="expression" dxfId="1269" priority="2205">
      <formula>IF(OR($C57&lt;&gt;"",$D57&lt;&gt;""),TRUE,FALSE)</formula>
    </cfRule>
  </conditionalFormatting>
  <conditionalFormatting sqref="B25:J25 L25:O25">
    <cfRule type="expression" dxfId="1268" priority="2181">
      <formula>IFERROR($E25,TRUE)</formula>
    </cfRule>
  </conditionalFormatting>
  <conditionalFormatting sqref="N25">
    <cfRule type="expression" dxfId="1267" priority="2182">
      <formula>IFERROR($E25,TRUE)</formula>
    </cfRule>
  </conditionalFormatting>
  <conditionalFormatting sqref="B25:J25 L25:O25">
    <cfRule type="expression" dxfId="1266" priority="2177">
      <formula>IF(AND($C25="",$D25=""),TRUE,FALSE)</formula>
    </cfRule>
  </conditionalFormatting>
  <conditionalFormatting sqref="G25 B25:D25">
    <cfRule type="expression" dxfId="1265" priority="2180">
      <formula>IF(OR($C25&lt;&gt;"",$D25&lt;&gt;""),TRUE,FALSE)</formula>
    </cfRule>
  </conditionalFormatting>
  <conditionalFormatting sqref="I25">
    <cfRule type="expression" dxfId="1264" priority="2178">
      <formula>IF(OR($C25&lt;&gt;"",$D25&lt;&gt;""),TRUE,FALSE)</formula>
    </cfRule>
  </conditionalFormatting>
  <conditionalFormatting sqref="E25">
    <cfRule type="expression" dxfId="1263" priority="2179">
      <formula>IF($E25="*VERIFICAR CÓDIGO*",TRUE,FALSE)</formula>
    </cfRule>
  </conditionalFormatting>
  <conditionalFormatting sqref="F25">
    <cfRule type="expression" dxfId="1262" priority="2176">
      <formula>IF($E25="*VERIFICAR CÓDIGO*",TRUE,FALSE)</formula>
    </cfRule>
  </conditionalFormatting>
  <conditionalFormatting sqref="H25">
    <cfRule type="expression" dxfId="1261" priority="2175">
      <formula>IF($E25="*VERIFICAR CÓDIGO*",TRUE,FALSE)</formula>
    </cfRule>
  </conditionalFormatting>
  <conditionalFormatting sqref="H25">
    <cfRule type="expression" dxfId="1260" priority="2174">
      <formula>IF($E25="*VERIFICAR CÓDIGO*",TRUE,FALSE)</formula>
    </cfRule>
  </conditionalFormatting>
  <conditionalFormatting sqref="O25">
    <cfRule type="cellIs" dxfId="1259" priority="2171" operator="equal">
      <formula>"C"</formula>
    </cfRule>
    <cfRule type="cellIs" dxfId="1258" priority="2172" operator="equal">
      <formula>"A"</formula>
    </cfRule>
    <cfRule type="cellIs" dxfId="1257" priority="2173" operator="equal">
      <formula>"B"</formula>
    </cfRule>
  </conditionalFormatting>
  <conditionalFormatting sqref="B34:J34 L34:O34 B35:D35 B36:C36 C39:C41 L39">
    <cfRule type="expression" dxfId="1256" priority="2167">
      <formula>IFERROR($E34,TRUE)</formula>
    </cfRule>
  </conditionalFormatting>
  <conditionalFormatting sqref="N34">
    <cfRule type="expression" dxfId="1255" priority="2168">
      <formula>IFERROR($E34,TRUE)</formula>
    </cfRule>
  </conditionalFormatting>
  <conditionalFormatting sqref="B34:J34 L34:O34 B35:D35 B36:C36 C39:C41 L39">
    <cfRule type="expression" dxfId="1254" priority="2163">
      <formula>IF(AND($C34="",$D34=""),TRUE,FALSE)</formula>
    </cfRule>
  </conditionalFormatting>
  <conditionalFormatting sqref="G34 B34:D35 B36:C36 C39:C41">
    <cfRule type="expression" dxfId="1253" priority="2166">
      <formula>IF(OR($C34&lt;&gt;"",$D34&lt;&gt;""),TRUE,FALSE)</formula>
    </cfRule>
  </conditionalFormatting>
  <conditionalFormatting sqref="I34">
    <cfRule type="expression" dxfId="1252" priority="2164">
      <formula>IF(OR($C34&lt;&gt;"",$D34&lt;&gt;""),TRUE,FALSE)</formula>
    </cfRule>
  </conditionalFormatting>
  <conditionalFormatting sqref="E34">
    <cfRule type="expression" dxfId="1251" priority="2165">
      <formula>IF($E34="*VERIFICAR CÓDIGO*",TRUE,FALSE)</formula>
    </cfRule>
  </conditionalFormatting>
  <conditionalFormatting sqref="F34">
    <cfRule type="expression" dxfId="1250" priority="2162">
      <formula>IF($E34="*VERIFICAR CÓDIGO*",TRUE,FALSE)</formula>
    </cfRule>
  </conditionalFormatting>
  <conditionalFormatting sqref="H34">
    <cfRule type="expression" dxfId="1249" priority="2161">
      <formula>IF($E34="*VERIFICAR CÓDIGO*",TRUE,FALSE)</formula>
    </cfRule>
  </conditionalFormatting>
  <conditionalFormatting sqref="H34">
    <cfRule type="expression" dxfId="1248" priority="2160">
      <formula>IF($E34="*VERIFICAR CÓDIGO*",TRUE,FALSE)</formula>
    </cfRule>
  </conditionalFormatting>
  <conditionalFormatting sqref="O34">
    <cfRule type="cellIs" dxfId="1247" priority="2157" operator="equal">
      <formula>"C"</formula>
    </cfRule>
    <cfRule type="cellIs" dxfId="1246" priority="2158" operator="equal">
      <formula>"A"</formula>
    </cfRule>
    <cfRule type="cellIs" dxfId="1245" priority="2159" operator="equal">
      <formula>"B"</formula>
    </cfRule>
  </conditionalFormatting>
  <conditionalFormatting sqref="B51:J51 L51:O51">
    <cfRule type="expression" dxfId="1244" priority="2153">
      <formula>IFERROR($E51,TRUE)</formula>
    </cfRule>
  </conditionalFormatting>
  <conditionalFormatting sqref="N51">
    <cfRule type="expression" dxfId="1243" priority="2154">
      <formula>IFERROR($E51,TRUE)</formula>
    </cfRule>
  </conditionalFormatting>
  <conditionalFormatting sqref="B51:J51 L51:O51">
    <cfRule type="expression" dxfId="1242" priority="2149">
      <formula>IF(AND($C51="",$D51=""),TRUE,FALSE)</formula>
    </cfRule>
  </conditionalFormatting>
  <conditionalFormatting sqref="G51 B51:D51">
    <cfRule type="expression" dxfId="1241" priority="2152">
      <formula>IF(OR($C51&lt;&gt;"",$D51&lt;&gt;""),TRUE,FALSE)</formula>
    </cfRule>
  </conditionalFormatting>
  <conditionalFormatting sqref="I51">
    <cfRule type="expression" dxfId="1240" priority="2150">
      <formula>IF(OR($C51&lt;&gt;"",$D51&lt;&gt;""),TRUE,FALSE)</formula>
    </cfRule>
  </conditionalFormatting>
  <conditionalFormatting sqref="E51">
    <cfRule type="expression" dxfId="1239" priority="2151">
      <formula>IF($E51="*VERIFICAR CÓDIGO*",TRUE,FALSE)</formula>
    </cfRule>
  </conditionalFormatting>
  <conditionalFormatting sqref="F51">
    <cfRule type="expression" dxfId="1238" priority="2148">
      <formula>IF($E51="*VERIFICAR CÓDIGO*",TRUE,FALSE)</formula>
    </cfRule>
  </conditionalFormatting>
  <conditionalFormatting sqref="H51">
    <cfRule type="expression" dxfId="1237" priority="2147">
      <formula>IF($E51="*VERIFICAR CÓDIGO*",TRUE,FALSE)</formula>
    </cfRule>
  </conditionalFormatting>
  <conditionalFormatting sqref="H51">
    <cfRule type="expression" dxfId="1236" priority="2146">
      <formula>IF($E51="*VERIFICAR CÓDIGO*",TRUE,FALSE)</formula>
    </cfRule>
  </conditionalFormatting>
  <conditionalFormatting sqref="O51">
    <cfRule type="cellIs" dxfId="1235" priority="2143" operator="equal">
      <formula>"C"</formula>
    </cfRule>
    <cfRule type="cellIs" dxfId="1234" priority="2144" operator="equal">
      <formula>"A"</formula>
    </cfRule>
    <cfRule type="cellIs" dxfId="1233" priority="2145" operator="equal">
      <formula>"B"</formula>
    </cfRule>
  </conditionalFormatting>
  <conditionalFormatting sqref="N52:O52">
    <cfRule type="expression" dxfId="1232" priority="2139">
      <formula>IFERROR($E52,TRUE)</formula>
    </cfRule>
  </conditionalFormatting>
  <conditionalFormatting sqref="N52">
    <cfRule type="expression" dxfId="1231" priority="2140">
      <formula>IFERROR($E52,TRUE)</formula>
    </cfRule>
  </conditionalFormatting>
  <conditionalFormatting sqref="N52:O52">
    <cfRule type="expression" dxfId="1230" priority="2138">
      <formula>IF(AND($C52="",$D52=""),TRUE,FALSE)</formula>
    </cfRule>
  </conditionalFormatting>
  <conditionalFormatting sqref="O52">
    <cfRule type="cellIs" dxfId="1229" priority="2135" operator="equal">
      <formula>"C"</formula>
    </cfRule>
    <cfRule type="cellIs" dxfId="1228" priority="2136" operator="equal">
      <formula>"A"</formula>
    </cfRule>
    <cfRule type="cellIs" dxfId="1227" priority="2137" operator="equal">
      <formula>"B"</formula>
    </cfRule>
  </conditionalFormatting>
  <conditionalFormatting sqref="L52:M52 C52:J52">
    <cfRule type="expression" dxfId="1226" priority="2134">
      <formula>IFERROR($E52,TRUE)</formula>
    </cfRule>
  </conditionalFormatting>
  <conditionalFormatting sqref="L52:M52 C52:J52">
    <cfRule type="expression" dxfId="1225" priority="2130">
      <formula>IF(AND($C52="",$D52=""),TRUE,FALSE)</formula>
    </cfRule>
  </conditionalFormatting>
  <conditionalFormatting sqref="G52 C52:D52">
    <cfRule type="expression" dxfId="1224" priority="2133">
      <formula>IF(OR($C52&lt;&gt;"",$D52&lt;&gt;""),TRUE,FALSE)</formula>
    </cfRule>
  </conditionalFormatting>
  <conditionalFormatting sqref="I52">
    <cfRule type="expression" dxfId="1223" priority="2131">
      <formula>IF(OR($C52&lt;&gt;"",$D52&lt;&gt;""),TRUE,FALSE)</formula>
    </cfRule>
  </conditionalFormatting>
  <conditionalFormatting sqref="E52">
    <cfRule type="expression" dxfId="1222" priority="2132">
      <formula>IF($E52="*VERIFICAR CÓDIGO*",TRUE,FALSE)</formula>
    </cfRule>
  </conditionalFormatting>
  <conditionalFormatting sqref="F52">
    <cfRule type="expression" dxfId="1221" priority="2129">
      <formula>IF($E52="*VERIFICAR CÓDIGO*",TRUE,FALSE)</formula>
    </cfRule>
  </conditionalFormatting>
  <conditionalFormatting sqref="H52">
    <cfRule type="expression" dxfId="1220" priority="2128">
      <formula>IF($E52="*VERIFICAR CÓDIGO*",TRUE,FALSE)</formula>
    </cfRule>
  </conditionalFormatting>
  <conditionalFormatting sqref="H52">
    <cfRule type="expression" dxfId="1219" priority="2127">
      <formula>IF($E52="*VERIFICAR CÓDIGO*",TRUE,FALSE)</formula>
    </cfRule>
  </conditionalFormatting>
  <conditionalFormatting sqref="B52:B55">
    <cfRule type="expression" dxfId="1218" priority="2126">
      <formula>IFERROR($E52,TRUE)</formula>
    </cfRule>
  </conditionalFormatting>
  <conditionalFormatting sqref="B52:B55">
    <cfRule type="expression" dxfId="1217" priority="2124">
      <formula>IF(AND($C52="",$D52=""),TRUE,FALSE)</formula>
    </cfRule>
  </conditionalFormatting>
  <conditionalFormatting sqref="B52:B55">
    <cfRule type="expression" dxfId="1216" priority="2125">
      <formula>IF(OR($C52&lt;&gt;"",$D52&lt;&gt;""),TRUE,FALSE)</formula>
    </cfRule>
  </conditionalFormatting>
  <conditionalFormatting sqref="E35:J35">
    <cfRule type="expression" dxfId="1215" priority="2103">
      <formula>IFERROR($E35,TRUE)</formula>
    </cfRule>
  </conditionalFormatting>
  <conditionalFormatting sqref="E35:J35">
    <cfRule type="expression" dxfId="1214" priority="2099">
      <formula>IF(AND($C35="",$D35=""),TRUE,FALSE)</formula>
    </cfRule>
  </conditionalFormatting>
  <conditionalFormatting sqref="G35">
    <cfRule type="expression" dxfId="1213" priority="2102">
      <formula>IF(OR($C35&lt;&gt;"",$D35&lt;&gt;""),TRUE,FALSE)</formula>
    </cfRule>
  </conditionalFormatting>
  <conditionalFormatting sqref="I35">
    <cfRule type="expression" dxfId="1212" priority="2100">
      <formula>IF(OR($C35&lt;&gt;"",$D35&lt;&gt;""),TRUE,FALSE)</formula>
    </cfRule>
  </conditionalFormatting>
  <conditionalFormatting sqref="E35">
    <cfRule type="expression" dxfId="1211" priority="2101">
      <formula>IF($E35="*VERIFICAR CÓDIGO*",TRUE,FALSE)</formula>
    </cfRule>
  </conditionalFormatting>
  <conditionalFormatting sqref="F35">
    <cfRule type="expression" dxfId="1210" priority="2098">
      <formula>IF($E35="*VERIFICAR CÓDIGO*",TRUE,FALSE)</formula>
    </cfRule>
  </conditionalFormatting>
  <conditionalFormatting sqref="H35">
    <cfRule type="expression" dxfId="1209" priority="2097">
      <formula>IF($E35="*VERIFICAR CÓDIGO*",TRUE,FALSE)</formula>
    </cfRule>
  </conditionalFormatting>
  <conditionalFormatting sqref="H35">
    <cfRule type="expression" dxfId="1208" priority="2096">
      <formula>IF($E35="*VERIFICAR CÓDIGO*",TRUE,FALSE)</formula>
    </cfRule>
  </conditionalFormatting>
  <conditionalFormatting sqref="D36 D39">
    <cfRule type="expression" dxfId="1207" priority="2093">
      <formula>IFERROR($E36,TRUE)</formula>
    </cfRule>
  </conditionalFormatting>
  <conditionalFormatting sqref="D36 D39">
    <cfRule type="expression" dxfId="1206" priority="2091">
      <formula>IF(AND($C36="",$D36=""),TRUE,FALSE)</formula>
    </cfRule>
  </conditionalFormatting>
  <conditionalFormatting sqref="D36 D39">
    <cfRule type="expression" dxfId="1205" priority="2092">
      <formula>IF(OR($C36&lt;&gt;"",$D36&lt;&gt;""),TRUE,FALSE)</formula>
    </cfRule>
  </conditionalFormatting>
  <conditionalFormatting sqref="E36:J36">
    <cfRule type="expression" dxfId="1204" priority="2090">
      <formula>IFERROR($E36,TRUE)</formula>
    </cfRule>
  </conditionalFormatting>
  <conditionalFormatting sqref="E36:J36">
    <cfRule type="expression" dxfId="1203" priority="2086">
      <formula>IF(AND($C36="",$D36=""),TRUE,FALSE)</formula>
    </cfRule>
  </conditionalFormatting>
  <conditionalFormatting sqref="G36">
    <cfRule type="expression" dxfId="1202" priority="2089">
      <formula>IF(OR($C36&lt;&gt;"",$D36&lt;&gt;""),TRUE,FALSE)</formula>
    </cfRule>
  </conditionalFormatting>
  <conditionalFormatting sqref="I36">
    <cfRule type="expression" dxfId="1201" priority="2087">
      <formula>IF(OR($C36&lt;&gt;"",$D36&lt;&gt;""),TRUE,FALSE)</formula>
    </cfRule>
  </conditionalFormatting>
  <conditionalFormatting sqref="E36">
    <cfRule type="expression" dxfId="1200" priority="2088">
      <formula>IF($E36="*VERIFICAR CÓDIGO*",TRUE,FALSE)</formula>
    </cfRule>
  </conditionalFormatting>
  <conditionalFormatting sqref="F36">
    <cfRule type="expression" dxfId="1199" priority="2085">
      <formula>IF($E36="*VERIFICAR CÓDIGO*",TRUE,FALSE)</formula>
    </cfRule>
  </conditionalFormatting>
  <conditionalFormatting sqref="H36">
    <cfRule type="expression" dxfId="1198" priority="2084">
      <formula>IF($E36="*VERIFICAR CÓDIGO*",TRUE,FALSE)</formula>
    </cfRule>
  </conditionalFormatting>
  <conditionalFormatting sqref="H36">
    <cfRule type="expression" dxfId="1197" priority="2083">
      <formula>IF($E36="*VERIFICAR CÓDIGO*",TRUE,FALSE)</formula>
    </cfRule>
  </conditionalFormatting>
  <conditionalFormatting sqref="B37:C37">
    <cfRule type="expression" dxfId="1196" priority="2079">
      <formula>IFERROR($E37,TRUE)</formula>
    </cfRule>
  </conditionalFormatting>
  <conditionalFormatting sqref="B37:C37">
    <cfRule type="expression" dxfId="1195" priority="2077">
      <formula>IF(AND($C37="",$D37=""),TRUE,FALSE)</formula>
    </cfRule>
  </conditionalFormatting>
  <conditionalFormatting sqref="B37:C37">
    <cfRule type="expression" dxfId="1194" priority="2078">
      <formula>IF(OR($C37&lt;&gt;"",$D37&lt;&gt;""),TRUE,FALSE)</formula>
    </cfRule>
  </conditionalFormatting>
  <conditionalFormatting sqref="D37">
    <cfRule type="expression" dxfId="1193" priority="2073">
      <formula>IFERROR($E37,TRUE)</formula>
    </cfRule>
  </conditionalFormatting>
  <conditionalFormatting sqref="D37">
    <cfRule type="expression" dxfId="1192" priority="2071">
      <formula>IF(AND($C37="",$D37=""),TRUE,FALSE)</formula>
    </cfRule>
  </conditionalFormatting>
  <conditionalFormatting sqref="D37">
    <cfRule type="expression" dxfId="1191" priority="2072">
      <formula>IF(OR($C37&lt;&gt;"",$D37&lt;&gt;""),TRUE,FALSE)</formula>
    </cfRule>
  </conditionalFormatting>
  <conditionalFormatting sqref="E37:J37">
    <cfRule type="expression" dxfId="1190" priority="2070">
      <formula>IFERROR($E37,TRUE)</formula>
    </cfRule>
  </conditionalFormatting>
  <conditionalFormatting sqref="E37:J37">
    <cfRule type="expression" dxfId="1189" priority="2066">
      <formula>IF(AND($C37="",$D37=""),TRUE,FALSE)</formula>
    </cfRule>
  </conditionalFormatting>
  <conditionalFormatting sqref="G37">
    <cfRule type="expression" dxfId="1188" priority="2069">
      <formula>IF(OR($C37&lt;&gt;"",$D37&lt;&gt;""),TRUE,FALSE)</formula>
    </cfRule>
  </conditionalFormatting>
  <conditionalFormatting sqref="I37">
    <cfRule type="expression" dxfId="1187" priority="2067">
      <formula>IF(OR($C37&lt;&gt;"",$D37&lt;&gt;""),TRUE,FALSE)</formula>
    </cfRule>
  </conditionalFormatting>
  <conditionalFormatting sqref="E37">
    <cfRule type="expression" dxfId="1186" priority="2068">
      <formula>IF($E37="*VERIFICAR CÓDIGO*",TRUE,FALSE)</formula>
    </cfRule>
  </conditionalFormatting>
  <conditionalFormatting sqref="F37">
    <cfRule type="expression" dxfId="1185" priority="2065">
      <formula>IF($E37="*VERIFICAR CÓDIGO*",TRUE,FALSE)</formula>
    </cfRule>
  </conditionalFormatting>
  <conditionalFormatting sqref="H37">
    <cfRule type="expression" dxfId="1184" priority="2064">
      <formula>IF($E37="*VERIFICAR CÓDIGO*",TRUE,FALSE)</formula>
    </cfRule>
  </conditionalFormatting>
  <conditionalFormatting sqref="H37">
    <cfRule type="expression" dxfId="1183" priority="2063">
      <formula>IF($E37="*VERIFICAR CÓDIGO*",TRUE,FALSE)</formula>
    </cfRule>
  </conditionalFormatting>
  <conditionalFormatting sqref="B38:C38">
    <cfRule type="expression" dxfId="1182" priority="2059">
      <formula>IFERROR($E38,TRUE)</formula>
    </cfRule>
  </conditionalFormatting>
  <conditionalFormatting sqref="B38:C38">
    <cfRule type="expression" dxfId="1181" priority="2057">
      <formula>IF(AND($C38="",$D38=""),TRUE,FALSE)</formula>
    </cfRule>
  </conditionalFormatting>
  <conditionalFormatting sqref="B38:C38">
    <cfRule type="expression" dxfId="1180" priority="2058">
      <formula>IF(OR($C38&lt;&gt;"",$D38&lt;&gt;""),TRUE,FALSE)</formula>
    </cfRule>
  </conditionalFormatting>
  <conditionalFormatting sqref="D38">
    <cfRule type="expression" dxfId="1179" priority="2053">
      <formula>IFERROR($E38,TRUE)</formula>
    </cfRule>
  </conditionalFormatting>
  <conditionalFormatting sqref="D38">
    <cfRule type="expression" dxfId="1178" priority="2051">
      <formula>IF(AND($C38="",$D38=""),TRUE,FALSE)</formula>
    </cfRule>
  </conditionalFormatting>
  <conditionalFormatting sqref="D38">
    <cfRule type="expression" dxfId="1177" priority="2052">
      <formula>IF(OR($C38&lt;&gt;"",$D38&lt;&gt;""),TRUE,FALSE)</formula>
    </cfRule>
  </conditionalFormatting>
  <conditionalFormatting sqref="E38:J38">
    <cfRule type="expression" dxfId="1176" priority="2050">
      <formula>IFERROR($E38,TRUE)</formula>
    </cfRule>
  </conditionalFormatting>
  <conditionalFormatting sqref="E38:J38">
    <cfRule type="expression" dxfId="1175" priority="2046">
      <formula>IF(AND($C38="",$D38=""),TRUE,FALSE)</formula>
    </cfRule>
  </conditionalFormatting>
  <conditionalFormatting sqref="G38">
    <cfRule type="expression" dxfId="1174" priority="2049">
      <formula>IF(OR($C38&lt;&gt;"",$D38&lt;&gt;""),TRUE,FALSE)</formula>
    </cfRule>
  </conditionalFormatting>
  <conditionalFormatting sqref="I38">
    <cfRule type="expression" dxfId="1173" priority="2047">
      <formula>IF(OR($C38&lt;&gt;"",$D38&lt;&gt;""),TRUE,FALSE)</formula>
    </cfRule>
  </conditionalFormatting>
  <conditionalFormatting sqref="E38">
    <cfRule type="expression" dxfId="1172" priority="2048">
      <formula>IF($E38="*VERIFICAR CÓDIGO*",TRUE,FALSE)</formula>
    </cfRule>
  </conditionalFormatting>
  <conditionalFormatting sqref="F38">
    <cfRule type="expression" dxfId="1171" priority="2045">
      <formula>IF($E38="*VERIFICAR CÓDIGO*",TRUE,FALSE)</formula>
    </cfRule>
  </conditionalFormatting>
  <conditionalFormatting sqref="H38">
    <cfRule type="expression" dxfId="1170" priority="2044">
      <formula>IF($E38="*VERIFICAR CÓDIGO*",TRUE,FALSE)</formula>
    </cfRule>
  </conditionalFormatting>
  <conditionalFormatting sqref="H38">
    <cfRule type="expression" dxfId="1169" priority="2043">
      <formula>IF($E38="*VERIFICAR CÓDIGO*",TRUE,FALSE)</formula>
    </cfRule>
  </conditionalFormatting>
  <conditionalFormatting sqref="E39:J39">
    <cfRule type="expression" dxfId="1168" priority="2041">
      <formula>IFERROR($E39,TRUE)</formula>
    </cfRule>
  </conditionalFormatting>
  <conditionalFormatting sqref="E39:J39">
    <cfRule type="expression" dxfId="1167" priority="2037">
      <formula>IF(AND($C39="",$D39=""),TRUE,FALSE)</formula>
    </cfRule>
  </conditionalFormatting>
  <conditionalFormatting sqref="G39">
    <cfRule type="expression" dxfId="1166" priority="2040">
      <formula>IF(OR($C39&lt;&gt;"",$D39&lt;&gt;""),TRUE,FALSE)</formula>
    </cfRule>
  </conditionalFormatting>
  <conditionalFormatting sqref="I39">
    <cfRule type="expression" dxfId="1165" priority="2038">
      <formula>IF(OR($C39&lt;&gt;"",$D39&lt;&gt;""),TRUE,FALSE)</formula>
    </cfRule>
  </conditionalFormatting>
  <conditionalFormatting sqref="E39">
    <cfRule type="expression" dxfId="1164" priority="2039">
      <formula>IF($E39="*VERIFICAR CÓDIGO*",TRUE,FALSE)</formula>
    </cfRule>
  </conditionalFormatting>
  <conditionalFormatting sqref="F39">
    <cfRule type="expression" dxfId="1163" priority="2036">
      <formula>IF($E39="*VERIFICAR CÓDIGO*",TRUE,FALSE)</formula>
    </cfRule>
  </conditionalFormatting>
  <conditionalFormatting sqref="H39">
    <cfRule type="expression" dxfId="1162" priority="2035">
      <formula>IF($E39="*VERIFICAR CÓDIGO*",TRUE,FALSE)</formula>
    </cfRule>
  </conditionalFormatting>
  <conditionalFormatting sqref="H39">
    <cfRule type="expression" dxfId="1161" priority="2034">
      <formula>IF($E39="*VERIFICAR CÓDIGO*",TRUE,FALSE)</formula>
    </cfRule>
  </conditionalFormatting>
  <conditionalFormatting sqref="L30:M30 C30:J30">
    <cfRule type="expression" dxfId="1160" priority="2002">
      <formula>IF(AND($C30="",$D30=""),TRUE,FALSE)</formula>
    </cfRule>
  </conditionalFormatting>
  <conditionalFormatting sqref="N30:O30">
    <cfRule type="expression" dxfId="1159" priority="2011">
      <formula>IFERROR($E30,TRUE)</formula>
    </cfRule>
  </conditionalFormatting>
  <conditionalFormatting sqref="N30">
    <cfRule type="expression" dxfId="1158" priority="2012">
      <formula>IFERROR($E30,TRUE)</formula>
    </cfRule>
  </conditionalFormatting>
  <conditionalFormatting sqref="N30:O30">
    <cfRule type="expression" dxfId="1157" priority="2010">
      <formula>IF(AND($C30="",$D30=""),TRUE,FALSE)</formula>
    </cfRule>
  </conditionalFormatting>
  <conditionalFormatting sqref="O30">
    <cfRule type="cellIs" dxfId="1156" priority="2007" operator="equal">
      <formula>"C"</formula>
    </cfRule>
    <cfRule type="cellIs" dxfId="1155" priority="2008" operator="equal">
      <formula>"A"</formula>
    </cfRule>
    <cfRule type="cellIs" dxfId="1154" priority="2009" operator="equal">
      <formula>"B"</formula>
    </cfRule>
  </conditionalFormatting>
  <conditionalFormatting sqref="L30:M30 C30:J30">
    <cfRule type="expression" dxfId="1153" priority="2006">
      <formula>IFERROR($E30,TRUE)</formula>
    </cfRule>
  </conditionalFormatting>
  <conditionalFormatting sqref="G30 C30:D30">
    <cfRule type="expression" dxfId="1152" priority="2005">
      <formula>IF(OR($C30&lt;&gt;"",$D30&lt;&gt;""),TRUE,FALSE)</formula>
    </cfRule>
  </conditionalFormatting>
  <conditionalFormatting sqref="I30">
    <cfRule type="expression" dxfId="1151" priority="2003">
      <formula>IF(OR($C30&lt;&gt;"",$D30&lt;&gt;""),TRUE,FALSE)</formula>
    </cfRule>
  </conditionalFormatting>
  <conditionalFormatting sqref="E30">
    <cfRule type="expression" dxfId="1150" priority="2004">
      <formula>IF($E30="*VERIFICAR CÓDIGO*",TRUE,FALSE)</formula>
    </cfRule>
  </conditionalFormatting>
  <conditionalFormatting sqref="F30">
    <cfRule type="expression" dxfId="1149" priority="2001">
      <formula>IF($E30="*VERIFICAR CÓDIGO*",TRUE,FALSE)</formula>
    </cfRule>
  </conditionalFormatting>
  <conditionalFormatting sqref="H30">
    <cfRule type="expression" dxfId="1148" priority="2000">
      <formula>IF($E30="*VERIFICAR CÓDIGO*",TRUE,FALSE)</formula>
    </cfRule>
  </conditionalFormatting>
  <conditionalFormatting sqref="H30">
    <cfRule type="expression" dxfId="1147" priority="1999">
      <formula>IF($E30="*VERIFICAR CÓDIGO*",TRUE,FALSE)</formula>
    </cfRule>
  </conditionalFormatting>
  <conditionalFormatting sqref="D40:D41">
    <cfRule type="expression" dxfId="1146" priority="1993">
      <formula>IFERROR($E40,TRUE)</formula>
    </cfRule>
  </conditionalFormatting>
  <conditionalFormatting sqref="D40:D41">
    <cfRule type="expression" dxfId="1145" priority="1991">
      <formula>IF(AND($C40="",$D40=""),TRUE,FALSE)</formula>
    </cfRule>
  </conditionalFormatting>
  <conditionalFormatting sqref="D40:D41">
    <cfRule type="expression" dxfId="1144" priority="1992">
      <formula>IF(OR($C40&lt;&gt;"",$D40&lt;&gt;""),TRUE,FALSE)</formula>
    </cfRule>
  </conditionalFormatting>
  <conditionalFormatting sqref="E40:J41">
    <cfRule type="expression" dxfId="1143" priority="1990">
      <formula>IFERROR($E40,TRUE)</formula>
    </cfRule>
  </conditionalFormatting>
  <conditionalFormatting sqref="E40:J41">
    <cfRule type="expression" dxfId="1142" priority="1986">
      <formula>IF(AND($C40="",$D40=""),TRUE,FALSE)</formula>
    </cfRule>
  </conditionalFormatting>
  <conditionalFormatting sqref="G40:G41">
    <cfRule type="expression" dxfId="1141" priority="1989">
      <formula>IF(OR($C40&lt;&gt;"",$D40&lt;&gt;""),TRUE,FALSE)</formula>
    </cfRule>
  </conditionalFormatting>
  <conditionalFormatting sqref="I40:I41">
    <cfRule type="expression" dxfId="1140" priority="1987">
      <formula>IF(OR($C40&lt;&gt;"",$D40&lt;&gt;""),TRUE,FALSE)</formula>
    </cfRule>
  </conditionalFormatting>
  <conditionalFormatting sqref="E40:E41">
    <cfRule type="expression" dxfId="1139" priority="1988">
      <formula>IF($E40="*VERIFICAR CÓDIGO*",TRUE,FALSE)</formula>
    </cfRule>
  </conditionalFormatting>
  <conditionalFormatting sqref="F40:F41">
    <cfRule type="expression" dxfId="1138" priority="1985">
      <formula>IF($E40="*VERIFICAR CÓDIGO*",TRUE,FALSE)</formula>
    </cfRule>
  </conditionalFormatting>
  <conditionalFormatting sqref="H40:H41">
    <cfRule type="expression" dxfId="1137" priority="1984">
      <formula>IF($E40="*VERIFICAR CÓDIGO*",TRUE,FALSE)</formula>
    </cfRule>
  </conditionalFormatting>
  <conditionalFormatting sqref="H40:H41">
    <cfRule type="expression" dxfId="1136" priority="1983">
      <formula>IF($E40="*VERIFICAR CÓDIGO*",TRUE,FALSE)</formula>
    </cfRule>
  </conditionalFormatting>
  <conditionalFormatting sqref="N54:O54">
    <cfRule type="expression" dxfId="1135" priority="1970">
      <formula>IFERROR($E54,TRUE)</formula>
    </cfRule>
  </conditionalFormatting>
  <conditionalFormatting sqref="N54">
    <cfRule type="expression" dxfId="1134" priority="1971">
      <formula>IFERROR($E54,TRUE)</formula>
    </cfRule>
  </conditionalFormatting>
  <conditionalFormatting sqref="N54:O54">
    <cfRule type="expression" dxfId="1133" priority="1969">
      <formula>IF(AND($C54="",$D54=""),TRUE,FALSE)</formula>
    </cfRule>
  </conditionalFormatting>
  <conditionalFormatting sqref="O54">
    <cfRule type="cellIs" dxfId="1132" priority="1966" operator="equal">
      <formula>"C"</formula>
    </cfRule>
    <cfRule type="cellIs" dxfId="1131" priority="1967" operator="equal">
      <formula>"A"</formula>
    </cfRule>
    <cfRule type="cellIs" dxfId="1130" priority="1968" operator="equal">
      <formula>"B"</formula>
    </cfRule>
  </conditionalFormatting>
  <conditionalFormatting sqref="L54:M54 C54:J54">
    <cfRule type="expression" dxfId="1129" priority="1965">
      <formula>IFERROR($E54,TRUE)</formula>
    </cfRule>
  </conditionalFormatting>
  <conditionalFormatting sqref="L54:M54 C54:J54">
    <cfRule type="expression" dxfId="1128" priority="1961">
      <formula>IF(AND($C54="",$D54=""),TRUE,FALSE)</formula>
    </cfRule>
  </conditionalFormatting>
  <conditionalFormatting sqref="G54 C54:D54">
    <cfRule type="expression" dxfId="1127" priority="1964">
      <formula>IF(OR($C54&lt;&gt;"",$D54&lt;&gt;""),TRUE,FALSE)</formula>
    </cfRule>
  </conditionalFormatting>
  <conditionalFormatting sqref="I54">
    <cfRule type="expression" dxfId="1126" priority="1962">
      <formula>IF(OR($C54&lt;&gt;"",$D54&lt;&gt;""),TRUE,FALSE)</formula>
    </cfRule>
  </conditionalFormatting>
  <conditionalFormatting sqref="E54">
    <cfRule type="expression" dxfId="1125" priority="1963">
      <formula>IF($E54="*VERIFICAR CÓDIGO*",TRUE,FALSE)</formula>
    </cfRule>
  </conditionalFormatting>
  <conditionalFormatting sqref="F54">
    <cfRule type="expression" dxfId="1124" priority="1960">
      <formula>IF($E54="*VERIFICAR CÓDIGO*",TRUE,FALSE)</formula>
    </cfRule>
  </conditionalFormatting>
  <conditionalFormatting sqref="H54">
    <cfRule type="expression" dxfId="1123" priority="1959">
      <formula>IF($E54="*VERIFICAR CÓDIGO*",TRUE,FALSE)</formula>
    </cfRule>
  </conditionalFormatting>
  <conditionalFormatting sqref="H54">
    <cfRule type="expression" dxfId="1122" priority="1958">
      <formula>IF($E54="*VERIFICAR CÓDIGO*",TRUE,FALSE)</formula>
    </cfRule>
  </conditionalFormatting>
  <conditionalFormatting sqref="C42:D42">
    <cfRule type="expression" dxfId="1121" priority="1951">
      <formula>IFERROR($E42,TRUE)</formula>
    </cfRule>
  </conditionalFormatting>
  <conditionalFormatting sqref="C42:D42">
    <cfRule type="expression" dxfId="1120" priority="1949">
      <formula>IF(AND($C42="",$D42=""),TRUE,FALSE)</formula>
    </cfRule>
  </conditionalFormatting>
  <conditionalFormatting sqref="C42:D42">
    <cfRule type="expression" dxfId="1119" priority="1950">
      <formula>IF(OR($C42&lt;&gt;"",$D42&lt;&gt;""),TRUE,FALSE)</formula>
    </cfRule>
  </conditionalFormatting>
  <conditionalFormatting sqref="E42:J42">
    <cfRule type="expression" dxfId="1118" priority="1942">
      <formula>IFERROR($E42,TRUE)</formula>
    </cfRule>
  </conditionalFormatting>
  <conditionalFormatting sqref="E42:J42">
    <cfRule type="expression" dxfId="1117" priority="1938">
      <formula>IF(AND($C42="",$D42=""),TRUE,FALSE)</formula>
    </cfRule>
  </conditionalFormatting>
  <conditionalFormatting sqref="G42">
    <cfRule type="expression" dxfId="1116" priority="1941">
      <formula>IF(OR($C42&lt;&gt;"",$D42&lt;&gt;""),TRUE,FALSE)</formula>
    </cfRule>
  </conditionalFormatting>
  <conditionalFormatting sqref="I42">
    <cfRule type="expression" dxfId="1115" priority="1939">
      <formula>IF(OR($C42&lt;&gt;"",$D42&lt;&gt;""),TRUE,FALSE)</formula>
    </cfRule>
  </conditionalFormatting>
  <conditionalFormatting sqref="E42">
    <cfRule type="expression" dxfId="1114" priority="1940">
      <formula>IF($E42="*VERIFICAR CÓDIGO*",TRUE,FALSE)</formula>
    </cfRule>
  </conditionalFormatting>
  <conditionalFormatting sqref="F42">
    <cfRule type="expression" dxfId="1113" priority="1937">
      <formula>IF($E42="*VERIFICAR CÓDIGO*",TRUE,FALSE)</formula>
    </cfRule>
  </conditionalFormatting>
  <conditionalFormatting sqref="H42">
    <cfRule type="expression" dxfId="1112" priority="1936">
      <formula>IF($E42="*VERIFICAR CÓDIGO*",TRUE,FALSE)</formula>
    </cfRule>
  </conditionalFormatting>
  <conditionalFormatting sqref="H42">
    <cfRule type="expression" dxfId="1111" priority="1935">
      <formula>IF($E42="*VERIFICAR CÓDIGO*",TRUE,FALSE)</formula>
    </cfRule>
  </conditionalFormatting>
  <conditionalFormatting sqref="B56:J56 L56:O56">
    <cfRule type="expression" dxfId="1110" priority="1931">
      <formula>IFERROR($E56,TRUE)</formula>
    </cfRule>
  </conditionalFormatting>
  <conditionalFormatting sqref="N56">
    <cfRule type="expression" dxfId="1109" priority="1932">
      <formula>IFERROR($E56,TRUE)</formula>
    </cfRule>
  </conditionalFormatting>
  <conditionalFormatting sqref="B56:J56 L56:O56">
    <cfRule type="expression" dxfId="1108" priority="1927">
      <formula>IF(AND($C56="",$D56=""),TRUE,FALSE)</formula>
    </cfRule>
  </conditionalFormatting>
  <conditionalFormatting sqref="G56 B56:D56">
    <cfRule type="expression" dxfId="1107" priority="1930">
      <formula>IF(OR($C56&lt;&gt;"",$D56&lt;&gt;""),TRUE,FALSE)</formula>
    </cfRule>
  </conditionalFormatting>
  <conditionalFormatting sqref="I56">
    <cfRule type="expression" dxfId="1106" priority="1928">
      <formula>IF(OR($C56&lt;&gt;"",$D56&lt;&gt;""),TRUE,FALSE)</formula>
    </cfRule>
  </conditionalFormatting>
  <conditionalFormatting sqref="E56">
    <cfRule type="expression" dxfId="1105" priority="1929">
      <formula>IF($E56="*VERIFICAR CÓDIGO*",TRUE,FALSE)</formula>
    </cfRule>
  </conditionalFormatting>
  <conditionalFormatting sqref="F56">
    <cfRule type="expression" dxfId="1104" priority="1926">
      <formula>IF($E56="*VERIFICAR CÓDIGO*",TRUE,FALSE)</formula>
    </cfRule>
  </conditionalFormatting>
  <conditionalFormatting sqref="H56">
    <cfRule type="expression" dxfId="1103" priority="1925">
      <formula>IF($E56="*VERIFICAR CÓDIGO*",TRUE,FALSE)</formula>
    </cfRule>
  </conditionalFormatting>
  <conditionalFormatting sqref="H56">
    <cfRule type="expression" dxfId="1102" priority="1924">
      <formula>IF($E56="*VERIFICAR CÓDIGO*",TRUE,FALSE)</formula>
    </cfRule>
  </conditionalFormatting>
  <conditionalFormatting sqref="O56">
    <cfRule type="cellIs" dxfId="1101" priority="1921" operator="equal">
      <formula>"C"</formula>
    </cfRule>
    <cfRule type="cellIs" dxfId="1100" priority="1922" operator="equal">
      <formula>"A"</formula>
    </cfRule>
    <cfRule type="cellIs" dxfId="1099" priority="1923" operator="equal">
      <formula>"B"</formula>
    </cfRule>
  </conditionalFormatting>
  <conditionalFormatting sqref="E57:J57">
    <cfRule type="expression" dxfId="1098" priority="1919">
      <formula>IFERROR($E57,TRUE)</formula>
    </cfRule>
  </conditionalFormatting>
  <conditionalFormatting sqref="E57:J57">
    <cfRule type="expression" dxfId="1097" priority="1915">
      <formula>IF(AND($C57="",$D57=""),TRUE,FALSE)</formula>
    </cfRule>
  </conditionalFormatting>
  <conditionalFormatting sqref="G57">
    <cfRule type="expression" dxfId="1096" priority="1918">
      <formula>IF(OR($C57&lt;&gt;"",$D57&lt;&gt;""),TRUE,FALSE)</formula>
    </cfRule>
  </conditionalFormatting>
  <conditionalFormatting sqref="I57">
    <cfRule type="expression" dxfId="1095" priority="1916">
      <formula>IF(OR($C57&lt;&gt;"",$D57&lt;&gt;""),TRUE,FALSE)</formula>
    </cfRule>
  </conditionalFormatting>
  <conditionalFormatting sqref="E57">
    <cfRule type="expression" dxfId="1094" priority="1917">
      <formula>IF($E57="*VERIFICAR CÓDIGO*",TRUE,FALSE)</formula>
    </cfRule>
  </conditionalFormatting>
  <conditionalFormatting sqref="F57">
    <cfRule type="expression" dxfId="1093" priority="1914">
      <formula>IF($E57="*VERIFICAR CÓDIGO*",TRUE,FALSE)</formula>
    </cfRule>
  </conditionalFormatting>
  <conditionalFormatting sqref="H57">
    <cfRule type="expression" dxfId="1092" priority="1913">
      <formula>IF($E57="*VERIFICAR CÓDIGO*",TRUE,FALSE)</formula>
    </cfRule>
  </conditionalFormatting>
  <conditionalFormatting sqref="H57">
    <cfRule type="expression" dxfId="1091" priority="1912">
      <formula>IF($E57="*VERIFICAR CÓDIGO*",TRUE,FALSE)</formula>
    </cfRule>
  </conditionalFormatting>
  <conditionalFormatting sqref="N55:O55">
    <cfRule type="expression" dxfId="1090" priority="1905">
      <formula>IFERROR($E55,TRUE)</formula>
    </cfRule>
  </conditionalFormatting>
  <conditionalFormatting sqref="N55">
    <cfRule type="expression" dxfId="1089" priority="1906">
      <formula>IFERROR($E55,TRUE)</formula>
    </cfRule>
  </conditionalFormatting>
  <conditionalFormatting sqref="N55:O55">
    <cfRule type="expression" dxfId="1088" priority="1904">
      <formula>IF(AND($C55="",$D55=""),TRUE,FALSE)</formula>
    </cfRule>
  </conditionalFormatting>
  <conditionalFormatting sqref="O55">
    <cfRule type="cellIs" dxfId="1087" priority="1901" operator="equal">
      <formula>"C"</formula>
    </cfRule>
    <cfRule type="cellIs" dxfId="1086" priority="1902" operator="equal">
      <formula>"A"</formula>
    </cfRule>
    <cfRule type="cellIs" dxfId="1085" priority="1903" operator="equal">
      <formula>"B"</formula>
    </cfRule>
  </conditionalFormatting>
  <conditionalFormatting sqref="L55:M55 C55:J55">
    <cfRule type="expression" dxfId="1084" priority="1900">
      <formula>IFERROR($E55,TRUE)</formula>
    </cfRule>
  </conditionalFormatting>
  <conditionalFormatting sqref="L55:M55 C55:J55">
    <cfRule type="expression" dxfId="1083" priority="1896">
      <formula>IF(AND($C55="",$D55=""),TRUE,FALSE)</formula>
    </cfRule>
  </conditionalFormatting>
  <conditionalFormatting sqref="G55 C55:D55">
    <cfRule type="expression" dxfId="1082" priority="1899">
      <formula>IF(OR($C55&lt;&gt;"",$D55&lt;&gt;""),TRUE,FALSE)</formula>
    </cfRule>
  </conditionalFormatting>
  <conditionalFormatting sqref="I55">
    <cfRule type="expression" dxfId="1081" priority="1897">
      <formula>IF(OR($C55&lt;&gt;"",$D55&lt;&gt;""),TRUE,FALSE)</formula>
    </cfRule>
  </conditionalFormatting>
  <conditionalFormatting sqref="E55">
    <cfRule type="expression" dxfId="1080" priority="1898">
      <formula>IF($E55="*VERIFICAR CÓDIGO*",TRUE,FALSE)</formula>
    </cfRule>
  </conditionalFormatting>
  <conditionalFormatting sqref="F55">
    <cfRule type="expression" dxfId="1079" priority="1895">
      <formula>IF($E55="*VERIFICAR CÓDIGO*",TRUE,FALSE)</formula>
    </cfRule>
  </conditionalFormatting>
  <conditionalFormatting sqref="H55">
    <cfRule type="expression" dxfId="1078" priority="1894">
      <formula>IF($E55="*VERIFICAR CÓDIGO*",TRUE,FALSE)</formula>
    </cfRule>
  </conditionalFormatting>
  <conditionalFormatting sqref="H55">
    <cfRule type="expression" dxfId="1077" priority="1893">
      <formula>IF($E55="*VERIFICAR CÓDIGO*",TRUE,FALSE)</formula>
    </cfRule>
  </conditionalFormatting>
  <conditionalFormatting sqref="L31:M31 C31:J31">
    <cfRule type="expression" dxfId="1076" priority="1820">
      <formula>IF(AND($C31="",$D31=""),TRUE,FALSE)</formula>
    </cfRule>
  </conditionalFormatting>
  <conditionalFormatting sqref="N31:O31">
    <cfRule type="expression" dxfId="1075" priority="1829">
      <formula>IFERROR($E31,TRUE)</formula>
    </cfRule>
  </conditionalFormatting>
  <conditionalFormatting sqref="N31">
    <cfRule type="expression" dxfId="1074" priority="1830">
      <formula>IFERROR($E31,TRUE)</formula>
    </cfRule>
  </conditionalFormatting>
  <conditionalFormatting sqref="N31:O31">
    <cfRule type="expression" dxfId="1073" priority="1828">
      <formula>IF(AND($C31="",$D31=""),TRUE,FALSE)</formula>
    </cfRule>
  </conditionalFormatting>
  <conditionalFormatting sqref="O31">
    <cfRule type="cellIs" dxfId="1072" priority="1825" operator="equal">
      <formula>"C"</formula>
    </cfRule>
    <cfRule type="cellIs" dxfId="1071" priority="1826" operator="equal">
      <formula>"A"</formula>
    </cfRule>
    <cfRule type="cellIs" dxfId="1070" priority="1827" operator="equal">
      <formula>"B"</formula>
    </cfRule>
  </conditionalFormatting>
  <conditionalFormatting sqref="L31:M31 C31:J31">
    <cfRule type="expression" dxfId="1069" priority="1824">
      <formula>IFERROR($E31,TRUE)</formula>
    </cfRule>
  </conditionalFormatting>
  <conditionalFormatting sqref="G31 C31:D31">
    <cfRule type="expression" dxfId="1068" priority="1823">
      <formula>IF(OR($C31&lt;&gt;"",$D31&lt;&gt;""),TRUE,FALSE)</formula>
    </cfRule>
  </conditionalFormatting>
  <conditionalFormatting sqref="I31">
    <cfRule type="expression" dxfId="1067" priority="1821">
      <formula>IF(OR($C31&lt;&gt;"",$D31&lt;&gt;""),TRUE,FALSE)</formula>
    </cfRule>
  </conditionalFormatting>
  <conditionalFormatting sqref="E31">
    <cfRule type="expression" dxfId="1066" priority="1822">
      <formula>IF($E31="*VERIFICAR CÓDIGO*",TRUE,FALSE)</formula>
    </cfRule>
  </conditionalFormatting>
  <conditionalFormatting sqref="F31">
    <cfRule type="expression" dxfId="1065" priority="1819">
      <formula>IF($E31="*VERIFICAR CÓDIGO*",TRUE,FALSE)</formula>
    </cfRule>
  </conditionalFormatting>
  <conditionalFormatting sqref="H31">
    <cfRule type="expression" dxfId="1064" priority="1818">
      <formula>IF($E31="*VERIFICAR CÓDIGO*",TRUE,FALSE)</formula>
    </cfRule>
  </conditionalFormatting>
  <conditionalFormatting sqref="H31">
    <cfRule type="expression" dxfId="1063" priority="1817">
      <formula>IF($E31="*VERIFICAR CÓDIGO*",TRUE,FALSE)</formula>
    </cfRule>
  </conditionalFormatting>
  <conditionalFormatting sqref="C58:D58">
    <cfRule type="expression" dxfId="1062" priority="1783">
      <formula>IFERROR($E58,TRUE)</formula>
    </cfRule>
  </conditionalFormatting>
  <conditionalFormatting sqref="C58:D58">
    <cfRule type="expression" dxfId="1061" priority="1781">
      <formula>IF(AND($C58="",$D58=""),TRUE,FALSE)</formula>
    </cfRule>
  </conditionalFormatting>
  <conditionalFormatting sqref="C58:D58">
    <cfRule type="expression" dxfId="1060" priority="1782">
      <formula>IF(OR($C58&lt;&gt;"",$D58&lt;&gt;""),TRUE,FALSE)</formula>
    </cfRule>
  </conditionalFormatting>
  <conditionalFormatting sqref="E58:J58">
    <cfRule type="expression" dxfId="1059" priority="1780">
      <formula>IFERROR($E58,TRUE)</formula>
    </cfRule>
  </conditionalFormatting>
  <conditionalFormatting sqref="E58:J58">
    <cfRule type="expression" dxfId="1058" priority="1776">
      <formula>IF(AND($C58="",$D58=""),TRUE,FALSE)</formula>
    </cfRule>
  </conditionalFormatting>
  <conditionalFormatting sqref="G58">
    <cfRule type="expression" dxfId="1057" priority="1779">
      <formula>IF(OR($C58&lt;&gt;"",$D58&lt;&gt;""),TRUE,FALSE)</formula>
    </cfRule>
  </conditionalFormatting>
  <conditionalFormatting sqref="I58">
    <cfRule type="expression" dxfId="1056" priority="1777">
      <formula>IF(OR($C58&lt;&gt;"",$D58&lt;&gt;""),TRUE,FALSE)</formula>
    </cfRule>
  </conditionalFormatting>
  <conditionalFormatting sqref="E58">
    <cfRule type="expression" dxfId="1055" priority="1778">
      <formula>IF($E58="*VERIFICAR CÓDIGO*",TRUE,FALSE)</formula>
    </cfRule>
  </conditionalFormatting>
  <conditionalFormatting sqref="F58">
    <cfRule type="expression" dxfId="1054" priority="1775">
      <formula>IF($E58="*VERIFICAR CÓDIGO*",TRUE,FALSE)</formula>
    </cfRule>
  </conditionalFormatting>
  <conditionalFormatting sqref="H58">
    <cfRule type="expression" dxfId="1053" priority="1774">
      <formula>IF($E58="*VERIFICAR CÓDIGO*",TRUE,FALSE)</formula>
    </cfRule>
  </conditionalFormatting>
  <conditionalFormatting sqref="H58">
    <cfRule type="expression" dxfId="1052" priority="1773">
      <formula>IF($E58="*VERIFICAR CÓDIGO*",TRUE,FALSE)</formula>
    </cfRule>
  </conditionalFormatting>
  <conditionalFormatting sqref="C60">
    <cfRule type="expression" dxfId="1051" priority="1739">
      <formula>IFERROR($E60,TRUE)</formula>
    </cfRule>
  </conditionalFormatting>
  <conditionalFormatting sqref="C60">
    <cfRule type="expression" dxfId="1050" priority="1737">
      <formula>IF(AND($C60="",$D60=""),TRUE,FALSE)</formula>
    </cfRule>
  </conditionalFormatting>
  <conditionalFormatting sqref="C60">
    <cfRule type="expression" dxfId="1049" priority="1738">
      <formula>IF(OR($C60&lt;&gt;"",$D60&lt;&gt;""),TRUE,FALSE)</formula>
    </cfRule>
  </conditionalFormatting>
  <conditionalFormatting sqref="E60:J60">
    <cfRule type="expression" dxfId="1048" priority="1736">
      <formula>IFERROR($E60,TRUE)</formula>
    </cfRule>
  </conditionalFormatting>
  <conditionalFormatting sqref="E60:J60">
    <cfRule type="expression" dxfId="1047" priority="1732">
      <formula>IF(AND($C60="",$D60=""),TRUE,FALSE)</formula>
    </cfRule>
  </conditionalFormatting>
  <conditionalFormatting sqref="G60">
    <cfRule type="expression" dxfId="1046" priority="1735">
      <formula>IF(OR($C60&lt;&gt;"",$D60&lt;&gt;""),TRUE,FALSE)</formula>
    </cfRule>
  </conditionalFormatting>
  <conditionalFormatting sqref="I60">
    <cfRule type="expression" dxfId="1045" priority="1733">
      <formula>IF(OR($C60&lt;&gt;"",$D60&lt;&gt;""),TRUE,FALSE)</formula>
    </cfRule>
  </conditionalFormatting>
  <conditionalFormatting sqref="E60">
    <cfRule type="expression" dxfId="1044" priority="1734">
      <formula>IF($E60="*VERIFICAR CÓDIGO*",TRUE,FALSE)</formula>
    </cfRule>
  </conditionalFormatting>
  <conditionalFormatting sqref="F60">
    <cfRule type="expression" dxfId="1043" priority="1731">
      <formula>IF($E60="*VERIFICAR CÓDIGO*",TRUE,FALSE)</formula>
    </cfRule>
  </conditionalFormatting>
  <conditionalFormatting sqref="H60">
    <cfRule type="expression" dxfId="1042" priority="1730">
      <formula>IF($E60="*VERIFICAR CÓDIGO*",TRUE,FALSE)</formula>
    </cfRule>
  </conditionalFormatting>
  <conditionalFormatting sqref="H60">
    <cfRule type="expression" dxfId="1041" priority="1729">
      <formula>IF($E60="*VERIFICAR CÓDIGO*",TRUE,FALSE)</formula>
    </cfRule>
  </conditionalFormatting>
  <conditionalFormatting sqref="L35:M35">
    <cfRule type="expression" dxfId="1040" priority="1721">
      <formula>IF(AND($C35="",$D35=""),TRUE,FALSE)</formula>
    </cfRule>
  </conditionalFormatting>
  <conditionalFormatting sqref="N35:O35">
    <cfRule type="expression" dxfId="1039" priority="1727">
      <formula>IFERROR($E35,TRUE)</formula>
    </cfRule>
  </conditionalFormatting>
  <conditionalFormatting sqref="N35">
    <cfRule type="expression" dxfId="1038" priority="1728">
      <formula>IFERROR($E35,TRUE)</formula>
    </cfRule>
  </conditionalFormatting>
  <conditionalFormatting sqref="N35:O35">
    <cfRule type="expression" dxfId="1037" priority="1726">
      <formula>IF(AND($C35="",$D35=""),TRUE,FALSE)</formula>
    </cfRule>
  </conditionalFormatting>
  <conditionalFormatting sqref="O35">
    <cfRule type="cellIs" dxfId="1036" priority="1723" operator="equal">
      <formula>"C"</formula>
    </cfRule>
    <cfRule type="cellIs" dxfId="1035" priority="1724" operator="equal">
      <formula>"A"</formula>
    </cfRule>
    <cfRule type="cellIs" dxfId="1034" priority="1725" operator="equal">
      <formula>"B"</formula>
    </cfRule>
  </conditionalFormatting>
  <conditionalFormatting sqref="L35:M35">
    <cfRule type="expression" dxfId="1033" priority="1722">
      <formula>IFERROR($E35,TRUE)</formula>
    </cfRule>
  </conditionalFormatting>
  <conditionalFormatting sqref="L36:M36">
    <cfRule type="expression" dxfId="1032" priority="1713">
      <formula>IF(AND($C36="",$D36=""),TRUE,FALSE)</formula>
    </cfRule>
  </conditionalFormatting>
  <conditionalFormatting sqref="N36:O36">
    <cfRule type="expression" dxfId="1031" priority="1719">
      <formula>IFERROR($E36,TRUE)</formula>
    </cfRule>
  </conditionalFormatting>
  <conditionalFormatting sqref="N36">
    <cfRule type="expression" dxfId="1030" priority="1720">
      <formula>IFERROR($E36,TRUE)</formula>
    </cfRule>
  </conditionalFormatting>
  <conditionalFormatting sqref="N36:O36">
    <cfRule type="expression" dxfId="1029" priority="1718">
      <formula>IF(AND($C36="",$D36=""),TRUE,FALSE)</formula>
    </cfRule>
  </conditionalFormatting>
  <conditionalFormatting sqref="O36">
    <cfRule type="cellIs" dxfId="1028" priority="1715" operator="equal">
      <formula>"C"</formula>
    </cfRule>
    <cfRule type="cellIs" dxfId="1027" priority="1716" operator="equal">
      <formula>"A"</formula>
    </cfRule>
    <cfRule type="cellIs" dxfId="1026" priority="1717" operator="equal">
      <formula>"B"</formula>
    </cfRule>
  </conditionalFormatting>
  <conditionalFormatting sqref="L36:M36">
    <cfRule type="expression" dxfId="1025" priority="1714">
      <formula>IFERROR($E36,TRUE)</formula>
    </cfRule>
  </conditionalFormatting>
  <conditionalFormatting sqref="L37:M37">
    <cfRule type="expression" dxfId="1024" priority="1705">
      <formula>IF(AND($C37="",$D37=""),TRUE,FALSE)</formula>
    </cfRule>
  </conditionalFormatting>
  <conditionalFormatting sqref="N37:O37">
    <cfRule type="expression" dxfId="1023" priority="1711">
      <formula>IFERROR($E37,TRUE)</formula>
    </cfRule>
  </conditionalFormatting>
  <conditionalFormatting sqref="N37">
    <cfRule type="expression" dxfId="1022" priority="1712">
      <formula>IFERROR($E37,TRUE)</formula>
    </cfRule>
  </conditionalFormatting>
  <conditionalFormatting sqref="N37:O37">
    <cfRule type="expression" dxfId="1021" priority="1710">
      <formula>IF(AND($C37="",$D37=""),TRUE,FALSE)</formula>
    </cfRule>
  </conditionalFormatting>
  <conditionalFormatting sqref="O37">
    <cfRule type="cellIs" dxfId="1020" priority="1707" operator="equal">
      <formula>"C"</formula>
    </cfRule>
    <cfRule type="cellIs" dxfId="1019" priority="1708" operator="equal">
      <formula>"A"</formula>
    </cfRule>
    <cfRule type="cellIs" dxfId="1018" priority="1709" operator="equal">
      <formula>"B"</formula>
    </cfRule>
  </conditionalFormatting>
  <conditionalFormatting sqref="L37:M37">
    <cfRule type="expression" dxfId="1017" priority="1706">
      <formula>IFERROR($E37,TRUE)</formula>
    </cfRule>
  </conditionalFormatting>
  <conditionalFormatting sqref="L38:M38">
    <cfRule type="expression" dxfId="1016" priority="1697">
      <formula>IF(AND($C38="",$D38=""),TRUE,FALSE)</formula>
    </cfRule>
  </conditionalFormatting>
  <conditionalFormatting sqref="N38:O38">
    <cfRule type="expression" dxfId="1015" priority="1703">
      <formula>IFERROR($E38,TRUE)</formula>
    </cfRule>
  </conditionalFormatting>
  <conditionalFormatting sqref="N38">
    <cfRule type="expression" dxfId="1014" priority="1704">
      <formula>IFERROR($E38,TRUE)</formula>
    </cfRule>
  </conditionalFormatting>
  <conditionalFormatting sqref="N38:O38">
    <cfRule type="expression" dxfId="1013" priority="1702">
      <formula>IF(AND($C38="",$D38=""),TRUE,FALSE)</formula>
    </cfRule>
  </conditionalFormatting>
  <conditionalFormatting sqref="O38">
    <cfRule type="cellIs" dxfId="1012" priority="1699" operator="equal">
      <formula>"C"</formula>
    </cfRule>
    <cfRule type="cellIs" dxfId="1011" priority="1700" operator="equal">
      <formula>"A"</formula>
    </cfRule>
    <cfRule type="cellIs" dxfId="1010" priority="1701" operator="equal">
      <formula>"B"</formula>
    </cfRule>
  </conditionalFormatting>
  <conditionalFormatting sqref="L38:M38">
    <cfRule type="expression" dxfId="1009" priority="1698">
      <formula>IFERROR($E38,TRUE)</formula>
    </cfRule>
  </conditionalFormatting>
  <conditionalFormatting sqref="M39">
    <cfRule type="expression" dxfId="1008" priority="1689">
      <formula>IF(AND($C39="",$D39=""),TRUE,FALSE)</formula>
    </cfRule>
  </conditionalFormatting>
  <conditionalFormatting sqref="N39:O39">
    <cfRule type="expression" dxfId="1007" priority="1695">
      <formula>IFERROR($E39,TRUE)</formula>
    </cfRule>
  </conditionalFormatting>
  <conditionalFormatting sqref="N39">
    <cfRule type="expression" dxfId="1006" priority="1696">
      <formula>IFERROR($E39,TRUE)</formula>
    </cfRule>
  </conditionalFormatting>
  <conditionalFormatting sqref="N39:O39">
    <cfRule type="expression" dxfId="1005" priority="1694">
      <formula>IF(AND($C39="",$D39=""),TRUE,FALSE)</formula>
    </cfRule>
  </conditionalFormatting>
  <conditionalFormatting sqref="O39">
    <cfRule type="cellIs" dxfId="1004" priority="1691" operator="equal">
      <formula>"C"</formula>
    </cfRule>
    <cfRule type="cellIs" dxfId="1003" priority="1692" operator="equal">
      <formula>"A"</formula>
    </cfRule>
    <cfRule type="cellIs" dxfId="1002" priority="1693" operator="equal">
      <formula>"B"</formula>
    </cfRule>
  </conditionalFormatting>
  <conditionalFormatting sqref="M39">
    <cfRule type="expression" dxfId="1001" priority="1690">
      <formula>IFERROR($E39,TRUE)</formula>
    </cfRule>
  </conditionalFormatting>
  <conditionalFormatting sqref="L40">
    <cfRule type="expression" dxfId="1000" priority="1688">
      <formula>IFERROR($E40,TRUE)</formula>
    </cfRule>
  </conditionalFormatting>
  <conditionalFormatting sqref="L40">
    <cfRule type="expression" dxfId="999" priority="1687">
      <formula>IF(AND($C40="",$D40=""),TRUE,FALSE)</formula>
    </cfRule>
  </conditionalFormatting>
  <conditionalFormatting sqref="M40">
    <cfRule type="expression" dxfId="998" priority="1679">
      <formula>IF(AND($C40="",$D40=""),TRUE,FALSE)</formula>
    </cfRule>
  </conditionalFormatting>
  <conditionalFormatting sqref="N40:O40">
    <cfRule type="expression" dxfId="997" priority="1685">
      <formula>IFERROR($E40,TRUE)</formula>
    </cfRule>
  </conditionalFormatting>
  <conditionalFormatting sqref="N40">
    <cfRule type="expression" dxfId="996" priority="1686">
      <formula>IFERROR($E40,TRUE)</formula>
    </cfRule>
  </conditionalFormatting>
  <conditionalFormatting sqref="N40:O40">
    <cfRule type="expression" dxfId="995" priority="1684">
      <formula>IF(AND($C40="",$D40=""),TRUE,FALSE)</formula>
    </cfRule>
  </conditionalFormatting>
  <conditionalFormatting sqref="O40">
    <cfRule type="cellIs" dxfId="994" priority="1681" operator="equal">
      <formula>"C"</formula>
    </cfRule>
    <cfRule type="cellIs" dxfId="993" priority="1682" operator="equal">
      <formula>"A"</formula>
    </cfRule>
    <cfRule type="cellIs" dxfId="992" priority="1683" operator="equal">
      <formula>"B"</formula>
    </cfRule>
  </conditionalFormatting>
  <conditionalFormatting sqref="M40">
    <cfRule type="expression" dxfId="991" priority="1680">
      <formula>IFERROR($E40,TRUE)</formula>
    </cfRule>
  </conditionalFormatting>
  <conditionalFormatting sqref="L41">
    <cfRule type="expression" dxfId="990" priority="1678">
      <formula>IFERROR($E41,TRUE)</formula>
    </cfRule>
  </conditionalFormatting>
  <conditionalFormatting sqref="L41">
    <cfRule type="expression" dxfId="989" priority="1677">
      <formula>IF(AND($C41="",$D41=""),TRUE,FALSE)</formula>
    </cfRule>
  </conditionalFormatting>
  <conditionalFormatting sqref="M41">
    <cfRule type="expression" dxfId="988" priority="1669">
      <formula>IF(AND($C41="",$D41=""),TRUE,FALSE)</formula>
    </cfRule>
  </conditionalFormatting>
  <conditionalFormatting sqref="N41:O41">
    <cfRule type="expression" dxfId="987" priority="1675">
      <formula>IFERROR($E41,TRUE)</formula>
    </cfRule>
  </conditionalFormatting>
  <conditionalFormatting sqref="N41">
    <cfRule type="expression" dxfId="986" priority="1676">
      <formula>IFERROR($E41,TRUE)</formula>
    </cfRule>
  </conditionalFormatting>
  <conditionalFormatting sqref="N41:O41">
    <cfRule type="expression" dxfId="985" priority="1674">
      <formula>IF(AND($C41="",$D41=""),TRUE,FALSE)</formula>
    </cfRule>
  </conditionalFormatting>
  <conditionalFormatting sqref="O41">
    <cfRule type="cellIs" dxfId="984" priority="1671" operator="equal">
      <formula>"C"</formula>
    </cfRule>
    <cfRule type="cellIs" dxfId="983" priority="1672" operator="equal">
      <formula>"A"</formula>
    </cfRule>
    <cfRule type="cellIs" dxfId="982" priority="1673" operator="equal">
      <formula>"B"</formula>
    </cfRule>
  </conditionalFormatting>
  <conditionalFormatting sqref="M41">
    <cfRule type="expression" dxfId="981" priority="1670">
      <formula>IFERROR($E41,TRUE)</formula>
    </cfRule>
  </conditionalFormatting>
  <conditionalFormatting sqref="L42">
    <cfRule type="expression" dxfId="980" priority="1658">
      <formula>IFERROR($E42,TRUE)</formula>
    </cfRule>
  </conditionalFormatting>
  <conditionalFormatting sqref="L42">
    <cfRule type="expression" dxfId="979" priority="1657">
      <formula>IF(AND($C42="",$D42=""),TRUE,FALSE)</formula>
    </cfRule>
  </conditionalFormatting>
  <conditionalFormatting sqref="M42">
    <cfRule type="expression" dxfId="978" priority="1649">
      <formula>IF(AND($C42="",$D42=""),TRUE,FALSE)</formula>
    </cfRule>
  </conditionalFormatting>
  <conditionalFormatting sqref="N42:O42">
    <cfRule type="expression" dxfId="977" priority="1655">
      <formula>IFERROR($E42,TRUE)</formula>
    </cfRule>
  </conditionalFormatting>
  <conditionalFormatting sqref="N42">
    <cfRule type="expression" dxfId="976" priority="1656">
      <formula>IFERROR($E42,TRUE)</formula>
    </cfRule>
  </conditionalFormatting>
  <conditionalFormatting sqref="N42:O42">
    <cfRule type="expression" dxfId="975" priority="1654">
      <formula>IF(AND($C42="",$D42=""),TRUE,FALSE)</formula>
    </cfRule>
  </conditionalFormatting>
  <conditionalFormatting sqref="O42">
    <cfRule type="cellIs" dxfId="974" priority="1651" operator="equal">
      <formula>"C"</formula>
    </cfRule>
    <cfRule type="cellIs" dxfId="973" priority="1652" operator="equal">
      <formula>"A"</formula>
    </cfRule>
    <cfRule type="cellIs" dxfId="972" priority="1653" operator="equal">
      <formula>"B"</formula>
    </cfRule>
  </conditionalFormatting>
  <conditionalFormatting sqref="M42">
    <cfRule type="expression" dxfId="971" priority="1650">
      <formula>IFERROR($E42,TRUE)</formula>
    </cfRule>
  </conditionalFormatting>
  <conditionalFormatting sqref="L57">
    <cfRule type="expression" dxfId="970" priority="1648">
      <formula>IFERROR($E57,TRUE)</formula>
    </cfRule>
  </conditionalFormatting>
  <conditionalFormatting sqref="L57">
    <cfRule type="expression" dxfId="969" priority="1647">
      <formula>IF(AND($C57="",$D57=""),TRUE,FALSE)</formula>
    </cfRule>
  </conditionalFormatting>
  <conditionalFormatting sqref="M57">
    <cfRule type="expression" dxfId="968" priority="1639">
      <formula>IF(AND($C57="",$D57=""),TRUE,FALSE)</formula>
    </cfRule>
  </conditionalFormatting>
  <conditionalFormatting sqref="N57:O57">
    <cfRule type="expression" dxfId="967" priority="1645">
      <formula>IFERROR($E57,TRUE)</formula>
    </cfRule>
  </conditionalFormatting>
  <conditionalFormatting sqref="N57">
    <cfRule type="expression" dxfId="966" priority="1646">
      <formula>IFERROR($E57,TRUE)</formula>
    </cfRule>
  </conditionalFormatting>
  <conditionalFormatting sqref="N57:O57">
    <cfRule type="expression" dxfId="965" priority="1644">
      <formula>IF(AND($C57="",$D57=""),TRUE,FALSE)</formula>
    </cfRule>
  </conditionalFormatting>
  <conditionalFormatting sqref="O57">
    <cfRule type="cellIs" dxfId="964" priority="1641" operator="equal">
      <formula>"C"</formula>
    </cfRule>
    <cfRule type="cellIs" dxfId="963" priority="1642" operator="equal">
      <formula>"A"</formula>
    </cfRule>
    <cfRule type="cellIs" dxfId="962" priority="1643" operator="equal">
      <formula>"B"</formula>
    </cfRule>
  </conditionalFormatting>
  <conditionalFormatting sqref="M57">
    <cfRule type="expression" dxfId="961" priority="1640">
      <formula>IFERROR($E57,TRUE)</formula>
    </cfRule>
  </conditionalFormatting>
  <conditionalFormatting sqref="L58">
    <cfRule type="expression" dxfId="960" priority="1628">
      <formula>IFERROR($E58,TRUE)</formula>
    </cfRule>
  </conditionalFormatting>
  <conditionalFormatting sqref="L58">
    <cfRule type="expression" dxfId="959" priority="1627">
      <formula>IF(AND($C58="",$D58=""),TRUE,FALSE)</formula>
    </cfRule>
  </conditionalFormatting>
  <conditionalFormatting sqref="M58">
    <cfRule type="expression" dxfId="958" priority="1619">
      <formula>IF(AND($C58="",$D58=""),TRUE,FALSE)</formula>
    </cfRule>
  </conditionalFormatting>
  <conditionalFormatting sqref="N58:O58">
    <cfRule type="expression" dxfId="957" priority="1625">
      <formula>IFERROR($E58,TRUE)</formula>
    </cfRule>
  </conditionalFormatting>
  <conditionalFormatting sqref="N58">
    <cfRule type="expression" dxfId="956" priority="1626">
      <formula>IFERROR($E58,TRUE)</formula>
    </cfRule>
  </conditionalFormatting>
  <conditionalFormatting sqref="N58:O58">
    <cfRule type="expression" dxfId="955" priority="1624">
      <formula>IF(AND($C58="",$D58=""),TRUE,FALSE)</formula>
    </cfRule>
  </conditionalFormatting>
  <conditionalFormatting sqref="O58">
    <cfRule type="cellIs" dxfId="954" priority="1621" operator="equal">
      <formula>"C"</formula>
    </cfRule>
    <cfRule type="cellIs" dxfId="953" priority="1622" operator="equal">
      <formula>"A"</formula>
    </cfRule>
    <cfRule type="cellIs" dxfId="952" priority="1623" operator="equal">
      <formula>"B"</formula>
    </cfRule>
  </conditionalFormatting>
  <conditionalFormatting sqref="M58">
    <cfRule type="expression" dxfId="951" priority="1620">
      <formula>IFERROR($E58,TRUE)</formula>
    </cfRule>
  </conditionalFormatting>
  <conditionalFormatting sqref="L59">
    <cfRule type="expression" dxfId="950" priority="1618">
      <formula>IFERROR($E59,TRUE)</formula>
    </cfRule>
  </conditionalFormatting>
  <conditionalFormatting sqref="N59:O59">
    <cfRule type="expression" dxfId="949" priority="1615">
      <formula>IFERROR($E59,TRUE)</formula>
    </cfRule>
  </conditionalFormatting>
  <conditionalFormatting sqref="N59">
    <cfRule type="expression" dxfId="948" priority="1616">
      <formula>IFERROR($E59,TRUE)</formula>
    </cfRule>
  </conditionalFormatting>
  <conditionalFormatting sqref="O59">
    <cfRule type="cellIs" dxfId="947" priority="1611" operator="equal">
      <formula>"C"</formula>
    </cfRule>
    <cfRule type="cellIs" dxfId="946" priority="1612" operator="equal">
      <formula>"A"</formula>
    </cfRule>
    <cfRule type="cellIs" dxfId="945" priority="1613" operator="equal">
      <formula>"B"</formula>
    </cfRule>
  </conditionalFormatting>
  <conditionalFormatting sqref="M59">
    <cfRule type="expression" dxfId="944" priority="1610">
      <formula>IFERROR($E59,TRUE)</formula>
    </cfRule>
  </conditionalFormatting>
  <conditionalFormatting sqref="L60">
    <cfRule type="expression" dxfId="943" priority="1608">
      <formula>IFERROR($E60,TRUE)</formula>
    </cfRule>
  </conditionalFormatting>
  <conditionalFormatting sqref="L60">
    <cfRule type="expression" dxfId="942" priority="1607">
      <formula>IF(AND($C60="",$D60=""),TRUE,FALSE)</formula>
    </cfRule>
  </conditionalFormatting>
  <conditionalFormatting sqref="M60">
    <cfRule type="expression" dxfId="941" priority="1599">
      <formula>IF(AND($C60="",$D60=""),TRUE,FALSE)</formula>
    </cfRule>
  </conditionalFormatting>
  <conditionalFormatting sqref="N60:O60">
    <cfRule type="expression" dxfId="940" priority="1605">
      <formula>IFERROR($E60,TRUE)</formula>
    </cfRule>
  </conditionalFormatting>
  <conditionalFormatting sqref="N60">
    <cfRule type="expression" dxfId="939" priority="1606">
      <formula>IFERROR($E60,TRUE)</formula>
    </cfRule>
  </conditionalFormatting>
  <conditionalFormatting sqref="N60:O60">
    <cfRule type="expression" dxfId="938" priority="1604">
      <formula>IF(AND($C60="",$D60=""),TRUE,FALSE)</formula>
    </cfRule>
  </conditionalFormatting>
  <conditionalFormatting sqref="O60">
    <cfRule type="cellIs" dxfId="937" priority="1601" operator="equal">
      <formula>"C"</formula>
    </cfRule>
    <cfRule type="cellIs" dxfId="936" priority="1602" operator="equal">
      <formula>"A"</formula>
    </cfRule>
    <cfRule type="cellIs" dxfId="935" priority="1603" operator="equal">
      <formula>"B"</formula>
    </cfRule>
  </conditionalFormatting>
  <conditionalFormatting sqref="M60">
    <cfRule type="expression" dxfId="934" priority="1600">
      <formula>IFERROR($E60,TRUE)</formula>
    </cfRule>
  </conditionalFormatting>
  <conditionalFormatting sqref="C72:D73">
    <cfRule type="expression" dxfId="933" priority="1574">
      <formula>IFERROR($E72,TRUE)</formula>
    </cfRule>
  </conditionalFormatting>
  <conditionalFormatting sqref="C72:D73">
    <cfRule type="expression" dxfId="932" priority="1572">
      <formula>IF(AND($C72="",$D72=""),TRUE,FALSE)</formula>
    </cfRule>
  </conditionalFormatting>
  <conditionalFormatting sqref="C72:D73">
    <cfRule type="expression" dxfId="931" priority="1573">
      <formula>IF(OR($C72&lt;&gt;"",$D72&lt;&gt;""),TRUE,FALSE)</formula>
    </cfRule>
  </conditionalFormatting>
  <conditionalFormatting sqref="E72:J73">
    <cfRule type="expression" dxfId="930" priority="1571">
      <formula>IFERROR($E72,TRUE)</formula>
    </cfRule>
  </conditionalFormatting>
  <conditionalFormatting sqref="E72:J73">
    <cfRule type="expression" dxfId="929" priority="1567">
      <formula>IF(AND($C72="",$D72=""),TRUE,FALSE)</formula>
    </cfRule>
  </conditionalFormatting>
  <conditionalFormatting sqref="G72:G73">
    <cfRule type="expression" dxfId="928" priority="1570">
      <formula>IF(OR($C72&lt;&gt;"",$D72&lt;&gt;""),TRUE,FALSE)</formula>
    </cfRule>
  </conditionalFormatting>
  <conditionalFormatting sqref="I72:I73">
    <cfRule type="expression" dxfId="927" priority="1568">
      <formula>IF(OR($C72&lt;&gt;"",$D72&lt;&gt;""),TRUE,FALSE)</formula>
    </cfRule>
  </conditionalFormatting>
  <conditionalFormatting sqref="E72:E73">
    <cfRule type="expression" dxfId="926" priority="1569">
      <formula>IF($E72="*VERIFICAR CÓDIGO*",TRUE,FALSE)</formula>
    </cfRule>
  </conditionalFormatting>
  <conditionalFormatting sqref="F72:F73">
    <cfRule type="expression" dxfId="925" priority="1566">
      <formula>IF($E72="*VERIFICAR CÓDIGO*",TRUE,FALSE)</formula>
    </cfRule>
  </conditionalFormatting>
  <conditionalFormatting sqref="H72:H73">
    <cfRule type="expression" dxfId="924" priority="1565">
      <formula>IF($E72="*VERIFICAR CÓDIGO*",TRUE,FALSE)</formula>
    </cfRule>
  </conditionalFormatting>
  <conditionalFormatting sqref="H72:H73">
    <cfRule type="expression" dxfId="923" priority="1564">
      <formula>IF($E72="*VERIFICAR CÓDIGO*",TRUE,FALSE)</formula>
    </cfRule>
  </conditionalFormatting>
  <conditionalFormatting sqref="L72:L73">
    <cfRule type="expression" dxfId="922" priority="1563">
      <formula>IFERROR($E72,TRUE)</formula>
    </cfRule>
  </conditionalFormatting>
  <conditionalFormatting sqref="L72:L73">
    <cfRule type="expression" dxfId="921" priority="1562">
      <formula>IF(AND($C72="",$D72=""),TRUE,FALSE)</formula>
    </cfRule>
  </conditionalFormatting>
  <conditionalFormatting sqref="M72:M73">
    <cfRule type="expression" dxfId="920" priority="1554">
      <formula>IF(AND($C72="",$D72=""),TRUE,FALSE)</formula>
    </cfRule>
  </conditionalFormatting>
  <conditionalFormatting sqref="N72:O73">
    <cfRule type="expression" dxfId="919" priority="1560">
      <formula>IFERROR($E72,TRUE)</formula>
    </cfRule>
  </conditionalFormatting>
  <conditionalFormatting sqref="N72:N73">
    <cfRule type="expression" dxfId="918" priority="1561">
      <formula>IFERROR($E72,TRUE)</formula>
    </cfRule>
  </conditionalFormatting>
  <conditionalFormatting sqref="N72:O73">
    <cfRule type="expression" dxfId="917" priority="1559">
      <formula>IF(AND($C72="",$D72=""),TRUE,FALSE)</formula>
    </cfRule>
  </conditionalFormatting>
  <conditionalFormatting sqref="O72:O73 O75">
    <cfRule type="cellIs" dxfId="916" priority="1556" operator="equal">
      <formula>"C"</formula>
    </cfRule>
    <cfRule type="cellIs" dxfId="915" priority="1557" operator="equal">
      <formula>"A"</formula>
    </cfRule>
    <cfRule type="cellIs" dxfId="914" priority="1558" operator="equal">
      <formula>"B"</formula>
    </cfRule>
  </conditionalFormatting>
  <conditionalFormatting sqref="M72:M73">
    <cfRule type="expression" dxfId="913" priority="1555">
      <formula>IFERROR($E72,TRUE)</formula>
    </cfRule>
  </conditionalFormatting>
  <conditionalFormatting sqref="L6:O6 B6:J6">
    <cfRule type="expression" dxfId="912" priority="1550">
      <formula>IFERROR($E6,TRUE)</formula>
    </cfRule>
  </conditionalFormatting>
  <conditionalFormatting sqref="N6">
    <cfRule type="expression" dxfId="911" priority="1551">
      <formula>IFERROR($E6,TRUE)</formula>
    </cfRule>
  </conditionalFormatting>
  <conditionalFormatting sqref="L6:O6 B6:J6">
    <cfRule type="expression" dxfId="910" priority="1546">
      <formula>IF(AND($C6="",$D6=""),TRUE,FALSE)</formula>
    </cfRule>
  </conditionalFormatting>
  <conditionalFormatting sqref="B6:D6 G6">
    <cfRule type="expression" dxfId="909" priority="1549">
      <formula>IF(OR($C6&lt;&gt;"",$D6&lt;&gt;""),TRUE,FALSE)</formula>
    </cfRule>
  </conditionalFormatting>
  <conditionalFormatting sqref="I6">
    <cfRule type="expression" dxfId="908" priority="1547">
      <formula>IF(OR($C6&lt;&gt;"",$D6&lt;&gt;""),TRUE,FALSE)</formula>
    </cfRule>
  </conditionalFormatting>
  <conditionalFormatting sqref="E6">
    <cfRule type="expression" dxfId="907" priority="1548">
      <formula>IF($E6="*VERIFICAR CÓDIGO*",TRUE,FALSE)</formula>
    </cfRule>
  </conditionalFormatting>
  <conditionalFormatting sqref="F6">
    <cfRule type="expression" dxfId="906" priority="1545">
      <formula>IF($E6="*VERIFICAR CÓDIGO*",TRUE,FALSE)</formula>
    </cfRule>
  </conditionalFormatting>
  <conditionalFormatting sqref="H6">
    <cfRule type="expression" dxfId="905" priority="1544">
      <formula>IF($E6="*VERIFICAR CÓDIGO*",TRUE,FALSE)</formula>
    </cfRule>
  </conditionalFormatting>
  <conditionalFormatting sqref="H6">
    <cfRule type="expression" dxfId="904" priority="1543">
      <formula>IF($E6="*VERIFICAR CÓDIGO*",TRUE,FALSE)</formula>
    </cfRule>
  </conditionalFormatting>
  <conditionalFormatting sqref="O6">
    <cfRule type="cellIs" dxfId="903" priority="1540" operator="equal">
      <formula>"C"</formula>
    </cfRule>
    <cfRule type="cellIs" dxfId="902" priority="1541" operator="equal">
      <formula>"A"</formula>
    </cfRule>
    <cfRule type="cellIs" dxfId="901" priority="1542" operator="equal">
      <formula>"B"</formula>
    </cfRule>
  </conditionalFormatting>
  <conditionalFormatting sqref="C43:D43">
    <cfRule type="expression" dxfId="900" priority="1485">
      <formula>IFERROR($E43,TRUE)</formula>
    </cfRule>
  </conditionalFormatting>
  <conditionalFormatting sqref="C43:D43">
    <cfRule type="expression" dxfId="899" priority="1483">
      <formula>IF(AND($C43="",$D43=""),TRUE,FALSE)</formula>
    </cfRule>
  </conditionalFormatting>
  <conditionalFormatting sqref="C43:D43">
    <cfRule type="expression" dxfId="898" priority="1484">
      <formula>IF(OR($C43&lt;&gt;"",$D43&lt;&gt;""),TRUE,FALSE)</formula>
    </cfRule>
  </conditionalFormatting>
  <conditionalFormatting sqref="E43:J43">
    <cfRule type="expression" dxfId="897" priority="1479">
      <formula>IFERROR($E43,TRUE)</formula>
    </cfRule>
  </conditionalFormatting>
  <conditionalFormatting sqref="E43:J43">
    <cfRule type="expression" dxfId="896" priority="1475">
      <formula>IF(AND($C43="",$D43=""),TRUE,FALSE)</formula>
    </cfRule>
  </conditionalFormatting>
  <conditionalFormatting sqref="G43">
    <cfRule type="expression" dxfId="895" priority="1478">
      <formula>IF(OR($C43&lt;&gt;"",$D43&lt;&gt;""),TRUE,FALSE)</formula>
    </cfRule>
  </conditionalFormatting>
  <conditionalFormatting sqref="I43">
    <cfRule type="expression" dxfId="894" priority="1476">
      <formula>IF(OR($C43&lt;&gt;"",$D43&lt;&gt;""),TRUE,FALSE)</formula>
    </cfRule>
  </conditionalFormatting>
  <conditionalFormatting sqref="E43">
    <cfRule type="expression" dxfId="893" priority="1477">
      <formula>IF($E43="*VERIFICAR CÓDIGO*",TRUE,FALSE)</formula>
    </cfRule>
  </conditionalFormatting>
  <conditionalFormatting sqref="F43">
    <cfRule type="expression" dxfId="892" priority="1474">
      <formula>IF($E43="*VERIFICAR CÓDIGO*",TRUE,FALSE)</formula>
    </cfRule>
  </conditionalFormatting>
  <conditionalFormatting sqref="H43">
    <cfRule type="expression" dxfId="891" priority="1473">
      <formula>IF($E43="*VERIFICAR CÓDIGO*",TRUE,FALSE)</formula>
    </cfRule>
  </conditionalFormatting>
  <conditionalFormatting sqref="H43">
    <cfRule type="expression" dxfId="890" priority="1472">
      <formula>IF($E43="*VERIFICAR CÓDIGO*",TRUE,FALSE)</formula>
    </cfRule>
  </conditionalFormatting>
  <conditionalFormatting sqref="L43">
    <cfRule type="expression" dxfId="889" priority="1471">
      <formula>IFERROR($E43,TRUE)</formula>
    </cfRule>
  </conditionalFormatting>
  <conditionalFormatting sqref="L43">
    <cfRule type="expression" dxfId="888" priority="1470">
      <formula>IF(AND($C43="",$D43=""),TRUE,FALSE)</formula>
    </cfRule>
  </conditionalFormatting>
  <conditionalFormatting sqref="M43">
    <cfRule type="expression" dxfId="887" priority="1462">
      <formula>IF(AND($C43="",$D43=""),TRUE,FALSE)</formula>
    </cfRule>
  </conditionalFormatting>
  <conditionalFormatting sqref="N43:O43">
    <cfRule type="expression" dxfId="886" priority="1468">
      <formula>IFERROR($E43,TRUE)</formula>
    </cfRule>
  </conditionalFormatting>
  <conditionalFormatting sqref="N43">
    <cfRule type="expression" dxfId="885" priority="1469">
      <formula>IFERROR($E43,TRUE)</formula>
    </cfRule>
  </conditionalFormatting>
  <conditionalFormatting sqref="N43:O43">
    <cfRule type="expression" dxfId="884" priority="1467">
      <formula>IF(AND($C43="",$D43=""),TRUE,FALSE)</formula>
    </cfRule>
  </conditionalFormatting>
  <conditionalFormatting sqref="O43">
    <cfRule type="cellIs" dxfId="883" priority="1464" operator="equal">
      <formula>"C"</formula>
    </cfRule>
    <cfRule type="cellIs" dxfId="882" priority="1465" operator="equal">
      <formula>"A"</formula>
    </cfRule>
    <cfRule type="cellIs" dxfId="881" priority="1466" operator="equal">
      <formula>"B"</formula>
    </cfRule>
  </conditionalFormatting>
  <conditionalFormatting sqref="M43">
    <cfRule type="expression" dxfId="880" priority="1463">
      <formula>IFERROR($E43,TRUE)</formula>
    </cfRule>
  </conditionalFormatting>
  <conditionalFormatting sqref="B66:J66 L66:O66">
    <cfRule type="expression" dxfId="879" priority="1432">
      <formula>IFERROR($E66,TRUE)</formula>
    </cfRule>
  </conditionalFormatting>
  <conditionalFormatting sqref="N66">
    <cfRule type="expression" dxfId="878" priority="1433">
      <formula>IFERROR($E66,TRUE)</formula>
    </cfRule>
  </conditionalFormatting>
  <conditionalFormatting sqref="B66:J66 L66:O66">
    <cfRule type="expression" dxfId="877" priority="1428">
      <formula>IF(AND($C66="",$D66=""),TRUE,FALSE)</formula>
    </cfRule>
  </conditionalFormatting>
  <conditionalFormatting sqref="G66 B66:D66">
    <cfRule type="expression" dxfId="876" priority="1431">
      <formula>IF(OR($C66&lt;&gt;"",$D66&lt;&gt;""),TRUE,FALSE)</formula>
    </cfRule>
  </conditionalFormatting>
  <conditionalFormatting sqref="I66">
    <cfRule type="expression" dxfId="875" priority="1429">
      <formula>IF(OR($C66&lt;&gt;"",$D66&lt;&gt;""),TRUE,FALSE)</formula>
    </cfRule>
  </conditionalFormatting>
  <conditionalFormatting sqref="E66">
    <cfRule type="expression" dxfId="874" priority="1430">
      <formula>IF($E66="*VERIFICAR CÓDIGO*",TRUE,FALSE)</formula>
    </cfRule>
  </conditionalFormatting>
  <conditionalFormatting sqref="F66">
    <cfRule type="expression" dxfId="873" priority="1427">
      <formula>IF($E66="*VERIFICAR CÓDIGO*",TRUE,FALSE)</formula>
    </cfRule>
  </conditionalFormatting>
  <conditionalFormatting sqref="H66">
    <cfRule type="expression" dxfId="872" priority="1426">
      <formula>IF($E66="*VERIFICAR CÓDIGO*",TRUE,FALSE)</formula>
    </cfRule>
  </conditionalFormatting>
  <conditionalFormatting sqref="H66">
    <cfRule type="expression" dxfId="871" priority="1425">
      <formula>IF($E66="*VERIFICAR CÓDIGO*",TRUE,FALSE)</formula>
    </cfRule>
  </conditionalFormatting>
  <conditionalFormatting sqref="O66">
    <cfRule type="cellIs" dxfId="870" priority="1422" operator="equal">
      <formula>"C"</formula>
    </cfRule>
    <cfRule type="cellIs" dxfId="869" priority="1423" operator="equal">
      <formula>"A"</formula>
    </cfRule>
    <cfRule type="cellIs" dxfId="868" priority="1424" operator="equal">
      <formula>"B"</formula>
    </cfRule>
  </conditionalFormatting>
  <conditionalFormatting sqref="C61">
    <cfRule type="expression" dxfId="867" priority="1416">
      <formula>IFERROR($E61,TRUE)</formula>
    </cfRule>
  </conditionalFormatting>
  <conditionalFormatting sqref="C61">
    <cfRule type="expression" dxfId="866" priority="1414">
      <formula>IF(AND($C61="",$D61=""),TRUE,FALSE)</formula>
    </cfRule>
  </conditionalFormatting>
  <conditionalFormatting sqref="C61">
    <cfRule type="expression" dxfId="865" priority="1415">
      <formula>IF(OR($C61&lt;&gt;"",$D61&lt;&gt;""),TRUE,FALSE)</formula>
    </cfRule>
  </conditionalFormatting>
  <conditionalFormatting sqref="E61:J61">
    <cfRule type="expression" dxfId="864" priority="1413">
      <formula>IFERROR($E61,TRUE)</formula>
    </cfRule>
  </conditionalFormatting>
  <conditionalFormatting sqref="E61:J61">
    <cfRule type="expression" dxfId="863" priority="1409">
      <formula>IF(AND($C61="",$D61=""),TRUE,FALSE)</formula>
    </cfRule>
  </conditionalFormatting>
  <conditionalFormatting sqref="G61">
    <cfRule type="expression" dxfId="862" priority="1412">
      <formula>IF(OR($C61&lt;&gt;"",$D61&lt;&gt;""),TRUE,FALSE)</formula>
    </cfRule>
  </conditionalFormatting>
  <conditionalFormatting sqref="I61">
    <cfRule type="expression" dxfId="861" priority="1410">
      <formula>IF(OR($C61&lt;&gt;"",$D61&lt;&gt;""),TRUE,FALSE)</formula>
    </cfRule>
  </conditionalFormatting>
  <conditionalFormatting sqref="E61">
    <cfRule type="expression" dxfId="860" priority="1411">
      <formula>IF($E61="*VERIFICAR CÓDIGO*",TRUE,FALSE)</formula>
    </cfRule>
  </conditionalFormatting>
  <conditionalFormatting sqref="F61">
    <cfRule type="expression" dxfId="859" priority="1408">
      <formula>IF($E61="*VERIFICAR CÓDIGO*",TRUE,FALSE)</formula>
    </cfRule>
  </conditionalFormatting>
  <conditionalFormatting sqref="H61">
    <cfRule type="expression" dxfId="858" priority="1407">
      <formula>IF($E61="*VERIFICAR CÓDIGO*",TRUE,FALSE)</formula>
    </cfRule>
  </conditionalFormatting>
  <conditionalFormatting sqref="H61">
    <cfRule type="expression" dxfId="857" priority="1406">
      <formula>IF($E61="*VERIFICAR CÓDIGO*",TRUE,FALSE)</formula>
    </cfRule>
  </conditionalFormatting>
  <conditionalFormatting sqref="L61">
    <cfRule type="expression" dxfId="856" priority="1405">
      <formula>IFERROR($E61,TRUE)</formula>
    </cfRule>
  </conditionalFormatting>
  <conditionalFormatting sqref="L61">
    <cfRule type="expression" dxfId="855" priority="1404">
      <formula>IF(AND($C61="",$D61=""),TRUE,FALSE)</formula>
    </cfRule>
  </conditionalFormatting>
  <conditionalFormatting sqref="M61">
    <cfRule type="expression" dxfId="854" priority="1396">
      <formula>IF(AND($C61="",$D61=""),TRUE,FALSE)</formula>
    </cfRule>
  </conditionalFormatting>
  <conditionalFormatting sqref="N61:O61">
    <cfRule type="expression" dxfId="853" priority="1402">
      <formula>IFERROR($E61,TRUE)</formula>
    </cfRule>
  </conditionalFormatting>
  <conditionalFormatting sqref="N61">
    <cfRule type="expression" dxfId="852" priority="1403">
      <formula>IFERROR($E61,TRUE)</formula>
    </cfRule>
  </conditionalFormatting>
  <conditionalFormatting sqref="N61:O61">
    <cfRule type="expression" dxfId="851" priority="1401">
      <formula>IF(AND($C61="",$D61=""),TRUE,FALSE)</formula>
    </cfRule>
  </conditionalFormatting>
  <conditionalFormatting sqref="O61">
    <cfRule type="cellIs" dxfId="850" priority="1398" operator="equal">
      <formula>"C"</formula>
    </cfRule>
    <cfRule type="cellIs" dxfId="849" priority="1399" operator="equal">
      <formula>"A"</formula>
    </cfRule>
    <cfRule type="cellIs" dxfId="848" priority="1400" operator="equal">
      <formula>"B"</formula>
    </cfRule>
  </conditionalFormatting>
  <conditionalFormatting sqref="M61">
    <cfRule type="expression" dxfId="847" priority="1397">
      <formula>IFERROR($E61,TRUE)</formula>
    </cfRule>
  </conditionalFormatting>
  <conditionalFormatting sqref="C62:D62">
    <cfRule type="expression" dxfId="846" priority="1390">
      <formula>IFERROR($E62,TRUE)</formula>
    </cfRule>
  </conditionalFormatting>
  <conditionalFormatting sqref="C62:D62">
    <cfRule type="expression" dxfId="845" priority="1388">
      <formula>IF(AND($C62="",$D62=""),TRUE,FALSE)</formula>
    </cfRule>
  </conditionalFormatting>
  <conditionalFormatting sqref="C62:D62">
    <cfRule type="expression" dxfId="844" priority="1389">
      <formula>IF(OR($C62&lt;&gt;"",$D62&lt;&gt;""),TRUE,FALSE)</formula>
    </cfRule>
  </conditionalFormatting>
  <conditionalFormatting sqref="E62:J62">
    <cfRule type="expression" dxfId="843" priority="1387">
      <formula>IFERROR($E62,TRUE)</formula>
    </cfRule>
  </conditionalFormatting>
  <conditionalFormatting sqref="E62:J62">
    <cfRule type="expression" dxfId="842" priority="1383">
      <formula>IF(AND($C62="",$D62=""),TRUE,FALSE)</formula>
    </cfRule>
  </conditionalFormatting>
  <conditionalFormatting sqref="G62">
    <cfRule type="expression" dxfId="841" priority="1386">
      <formula>IF(OR($C62&lt;&gt;"",$D62&lt;&gt;""),TRUE,FALSE)</formula>
    </cfRule>
  </conditionalFormatting>
  <conditionalFormatting sqref="I62">
    <cfRule type="expression" dxfId="840" priority="1384">
      <formula>IF(OR($C62&lt;&gt;"",$D62&lt;&gt;""),TRUE,FALSE)</formula>
    </cfRule>
  </conditionalFormatting>
  <conditionalFormatting sqref="E62">
    <cfRule type="expression" dxfId="839" priority="1385">
      <formula>IF($E62="*VERIFICAR CÓDIGO*",TRUE,FALSE)</formula>
    </cfRule>
  </conditionalFormatting>
  <conditionalFormatting sqref="F62">
    <cfRule type="expression" dxfId="838" priority="1382">
      <formula>IF($E62="*VERIFICAR CÓDIGO*",TRUE,FALSE)</formula>
    </cfRule>
  </conditionalFormatting>
  <conditionalFormatting sqref="H62">
    <cfRule type="expression" dxfId="837" priority="1381">
      <formula>IF($E62="*VERIFICAR CÓDIGO*",TRUE,FALSE)</formula>
    </cfRule>
  </conditionalFormatting>
  <conditionalFormatting sqref="H62">
    <cfRule type="expression" dxfId="836" priority="1380">
      <formula>IF($E62="*VERIFICAR CÓDIGO*",TRUE,FALSE)</formula>
    </cfRule>
  </conditionalFormatting>
  <conditionalFormatting sqref="L62">
    <cfRule type="expression" dxfId="835" priority="1379">
      <formula>IFERROR($E62,TRUE)</formula>
    </cfRule>
  </conditionalFormatting>
  <conditionalFormatting sqref="L62">
    <cfRule type="expression" dxfId="834" priority="1378">
      <formula>IF(AND($C62="",$D62=""),TRUE,FALSE)</formula>
    </cfRule>
  </conditionalFormatting>
  <conditionalFormatting sqref="M62">
    <cfRule type="expression" dxfId="833" priority="1370">
      <formula>IF(AND($C62="",$D62=""),TRUE,FALSE)</formula>
    </cfRule>
  </conditionalFormatting>
  <conditionalFormatting sqref="N62:O62">
    <cfRule type="expression" dxfId="832" priority="1376">
      <formula>IFERROR($E62,TRUE)</formula>
    </cfRule>
  </conditionalFormatting>
  <conditionalFormatting sqref="N62">
    <cfRule type="expression" dxfId="831" priority="1377">
      <formula>IFERROR($E62,TRUE)</formula>
    </cfRule>
  </conditionalFormatting>
  <conditionalFormatting sqref="N62:O62">
    <cfRule type="expression" dxfId="830" priority="1375">
      <formula>IF(AND($C62="",$D62=""),TRUE,FALSE)</formula>
    </cfRule>
  </conditionalFormatting>
  <conditionalFormatting sqref="O62">
    <cfRule type="cellIs" dxfId="829" priority="1372" operator="equal">
      <formula>"C"</formula>
    </cfRule>
    <cfRule type="cellIs" dxfId="828" priority="1373" operator="equal">
      <formula>"A"</formula>
    </cfRule>
    <cfRule type="cellIs" dxfId="827" priority="1374" operator="equal">
      <formula>"B"</formula>
    </cfRule>
  </conditionalFormatting>
  <conditionalFormatting sqref="M62">
    <cfRule type="expression" dxfId="826" priority="1371">
      <formula>IFERROR($E62,TRUE)</formula>
    </cfRule>
  </conditionalFormatting>
  <conditionalFormatting sqref="C63:D65">
    <cfRule type="expression" dxfId="825" priority="1364">
      <formula>IFERROR($E63,TRUE)</formula>
    </cfRule>
  </conditionalFormatting>
  <conditionalFormatting sqref="C63:D65">
    <cfRule type="expression" dxfId="824" priority="1362">
      <formula>IF(AND($C63="",$D63=""),TRUE,FALSE)</formula>
    </cfRule>
  </conditionalFormatting>
  <conditionalFormatting sqref="C63:D65">
    <cfRule type="expression" dxfId="823" priority="1363">
      <formula>IF(OR($C63&lt;&gt;"",$D63&lt;&gt;""),TRUE,FALSE)</formula>
    </cfRule>
  </conditionalFormatting>
  <conditionalFormatting sqref="E63:J65">
    <cfRule type="expression" dxfId="822" priority="1361">
      <formula>IFERROR($E63,TRUE)</formula>
    </cfRule>
  </conditionalFormatting>
  <conditionalFormatting sqref="E63:J65">
    <cfRule type="expression" dxfId="821" priority="1357">
      <formula>IF(AND($C63="",$D63=""),TRUE,FALSE)</formula>
    </cfRule>
  </conditionalFormatting>
  <conditionalFormatting sqref="G63:G65">
    <cfRule type="expression" dxfId="820" priority="1360">
      <formula>IF(OR($C63&lt;&gt;"",$D63&lt;&gt;""),TRUE,FALSE)</formula>
    </cfRule>
  </conditionalFormatting>
  <conditionalFormatting sqref="I63:I65">
    <cfRule type="expression" dxfId="819" priority="1358">
      <formula>IF(OR($C63&lt;&gt;"",$D63&lt;&gt;""),TRUE,FALSE)</formula>
    </cfRule>
  </conditionalFormatting>
  <conditionalFormatting sqref="E63:E65">
    <cfRule type="expression" dxfId="818" priority="1359">
      <formula>IF($E63="*VERIFICAR CÓDIGO*",TRUE,FALSE)</formula>
    </cfRule>
  </conditionalFormatting>
  <conditionalFormatting sqref="F63:F65">
    <cfRule type="expression" dxfId="817" priority="1356">
      <formula>IF($E63="*VERIFICAR CÓDIGO*",TRUE,FALSE)</formula>
    </cfRule>
  </conditionalFormatting>
  <conditionalFormatting sqref="H63:H65">
    <cfRule type="expression" dxfId="816" priority="1355">
      <formula>IF($E63="*VERIFICAR CÓDIGO*",TRUE,FALSE)</formula>
    </cfRule>
  </conditionalFormatting>
  <conditionalFormatting sqref="H63:H65">
    <cfRule type="expression" dxfId="815" priority="1354">
      <formula>IF($E63="*VERIFICAR CÓDIGO*",TRUE,FALSE)</formula>
    </cfRule>
  </conditionalFormatting>
  <conditionalFormatting sqref="L63:L65">
    <cfRule type="expression" dxfId="814" priority="1353">
      <formula>IFERROR($E63,TRUE)</formula>
    </cfRule>
  </conditionalFormatting>
  <conditionalFormatting sqref="L63:L65">
    <cfRule type="expression" dxfId="813" priority="1352">
      <formula>IF(AND($C63="",$D63=""),TRUE,FALSE)</formula>
    </cfRule>
  </conditionalFormatting>
  <conditionalFormatting sqref="M63:M65">
    <cfRule type="expression" dxfId="812" priority="1344">
      <formula>IF(AND($C63="",$D63=""),TRUE,FALSE)</formula>
    </cfRule>
  </conditionalFormatting>
  <conditionalFormatting sqref="N63:O65">
    <cfRule type="expression" dxfId="811" priority="1350">
      <formula>IFERROR($E63,TRUE)</formula>
    </cfRule>
  </conditionalFormatting>
  <conditionalFormatting sqref="N63:N65">
    <cfRule type="expression" dxfId="810" priority="1351">
      <formula>IFERROR($E63,TRUE)</formula>
    </cfRule>
  </conditionalFormatting>
  <conditionalFormatting sqref="N63:O65">
    <cfRule type="expression" dxfId="809" priority="1349">
      <formula>IF(AND($C63="",$D63=""),TRUE,FALSE)</formula>
    </cfRule>
  </conditionalFormatting>
  <conditionalFormatting sqref="O63:O65">
    <cfRule type="cellIs" dxfId="808" priority="1346" operator="equal">
      <formula>"C"</formula>
    </cfRule>
    <cfRule type="cellIs" dxfId="807" priority="1347" operator="equal">
      <formula>"A"</formula>
    </cfRule>
    <cfRule type="cellIs" dxfId="806" priority="1348" operator="equal">
      <formula>"B"</formula>
    </cfRule>
  </conditionalFormatting>
  <conditionalFormatting sqref="M63:M65">
    <cfRule type="expression" dxfId="805" priority="1345">
      <formula>IFERROR($E63,TRUE)</formula>
    </cfRule>
  </conditionalFormatting>
  <conditionalFormatting sqref="B67:B73">
    <cfRule type="expression" dxfId="804" priority="1290">
      <formula>IFERROR($E67,TRUE)</formula>
    </cfRule>
  </conditionalFormatting>
  <conditionalFormatting sqref="B67:B73">
    <cfRule type="expression" dxfId="803" priority="1288">
      <formula>IF(AND($C67="",$D67=""),TRUE,FALSE)</formula>
    </cfRule>
  </conditionalFormatting>
  <conditionalFormatting sqref="B67:B73">
    <cfRule type="expression" dxfId="802" priority="1289">
      <formula>IF(OR($C67&lt;&gt;"",$D67&lt;&gt;""),TRUE,FALSE)</formula>
    </cfRule>
  </conditionalFormatting>
  <conditionalFormatting sqref="C67:D67">
    <cfRule type="expression" dxfId="801" priority="1286">
      <formula>IFERROR($E67,TRUE)</formula>
    </cfRule>
  </conditionalFormatting>
  <conditionalFormatting sqref="C67:D67">
    <cfRule type="expression" dxfId="800" priority="1284">
      <formula>IF(AND($C67="",$D67=""),TRUE,FALSE)</formula>
    </cfRule>
  </conditionalFormatting>
  <conditionalFormatting sqref="C67:D67">
    <cfRule type="expression" dxfId="799" priority="1285">
      <formula>IF(OR($C67&lt;&gt;"",$D67&lt;&gt;""),TRUE,FALSE)</formula>
    </cfRule>
  </conditionalFormatting>
  <conditionalFormatting sqref="E67:J67">
    <cfRule type="expression" dxfId="798" priority="1283">
      <formula>IFERROR($E67,TRUE)</formula>
    </cfRule>
  </conditionalFormatting>
  <conditionalFormatting sqref="E67:J67">
    <cfRule type="expression" dxfId="797" priority="1279">
      <formula>IF(AND($C67="",$D67=""),TRUE,FALSE)</formula>
    </cfRule>
  </conditionalFormatting>
  <conditionalFormatting sqref="G67">
    <cfRule type="expression" dxfId="796" priority="1282">
      <formula>IF(OR($C67&lt;&gt;"",$D67&lt;&gt;""),TRUE,FALSE)</formula>
    </cfRule>
  </conditionalFormatting>
  <conditionalFormatting sqref="I67">
    <cfRule type="expression" dxfId="795" priority="1280">
      <formula>IF(OR($C67&lt;&gt;"",$D67&lt;&gt;""),TRUE,FALSE)</formula>
    </cfRule>
  </conditionalFormatting>
  <conditionalFormatting sqref="E67">
    <cfRule type="expression" dxfId="794" priority="1281">
      <formula>IF($E67="*VERIFICAR CÓDIGO*",TRUE,FALSE)</formula>
    </cfRule>
  </conditionalFormatting>
  <conditionalFormatting sqref="F67">
    <cfRule type="expression" dxfId="793" priority="1278">
      <formula>IF($E67="*VERIFICAR CÓDIGO*",TRUE,FALSE)</formula>
    </cfRule>
  </conditionalFormatting>
  <conditionalFormatting sqref="H67">
    <cfRule type="expression" dxfId="792" priority="1277">
      <formula>IF($E67="*VERIFICAR CÓDIGO*",TRUE,FALSE)</formula>
    </cfRule>
  </conditionalFormatting>
  <conditionalFormatting sqref="H67">
    <cfRule type="expression" dxfId="791" priority="1276">
      <formula>IF($E67="*VERIFICAR CÓDIGO*",TRUE,FALSE)</formula>
    </cfRule>
  </conditionalFormatting>
  <conditionalFormatting sqref="L67">
    <cfRule type="expression" dxfId="790" priority="1275">
      <formula>IFERROR($E67,TRUE)</formula>
    </cfRule>
  </conditionalFormatting>
  <conditionalFormatting sqref="L67">
    <cfRule type="expression" dxfId="789" priority="1274">
      <formula>IF(AND($C67="",$D67=""),TRUE,FALSE)</formula>
    </cfRule>
  </conditionalFormatting>
  <conditionalFormatting sqref="M67">
    <cfRule type="expression" dxfId="788" priority="1266">
      <formula>IF(AND($C67="",$D67=""),TRUE,FALSE)</formula>
    </cfRule>
  </conditionalFormatting>
  <conditionalFormatting sqref="N67:O67">
    <cfRule type="expression" dxfId="787" priority="1272">
      <formula>IFERROR($E67,TRUE)</formula>
    </cfRule>
  </conditionalFormatting>
  <conditionalFormatting sqref="N67">
    <cfRule type="expression" dxfId="786" priority="1273">
      <formula>IFERROR($E67,TRUE)</formula>
    </cfRule>
  </conditionalFormatting>
  <conditionalFormatting sqref="N67:O67">
    <cfRule type="expression" dxfId="785" priority="1271">
      <formula>IF(AND($C67="",$D67=""),TRUE,FALSE)</formula>
    </cfRule>
  </conditionalFormatting>
  <conditionalFormatting sqref="O67">
    <cfRule type="cellIs" dxfId="784" priority="1268" operator="equal">
      <formula>"C"</formula>
    </cfRule>
    <cfRule type="cellIs" dxfId="783" priority="1269" operator="equal">
      <formula>"A"</formula>
    </cfRule>
    <cfRule type="cellIs" dxfId="782" priority="1270" operator="equal">
      <formula>"B"</formula>
    </cfRule>
  </conditionalFormatting>
  <conditionalFormatting sqref="M67">
    <cfRule type="expression" dxfId="781" priority="1267">
      <formula>IFERROR($E67,TRUE)</formula>
    </cfRule>
  </conditionalFormatting>
  <conditionalFormatting sqref="C68:D68">
    <cfRule type="expression" dxfId="780" priority="1260">
      <formula>IFERROR($E68,TRUE)</formula>
    </cfRule>
  </conditionalFormatting>
  <conditionalFormatting sqref="C68:D68">
    <cfRule type="expression" dxfId="779" priority="1258">
      <formula>IF(AND($C68="",$D68=""),TRUE,FALSE)</formula>
    </cfRule>
  </conditionalFormatting>
  <conditionalFormatting sqref="C68:D68">
    <cfRule type="expression" dxfId="778" priority="1259">
      <formula>IF(OR($C68&lt;&gt;"",$D68&lt;&gt;""),TRUE,FALSE)</formula>
    </cfRule>
  </conditionalFormatting>
  <conditionalFormatting sqref="E68:J68">
    <cfRule type="expression" dxfId="777" priority="1257">
      <formula>IFERROR($E68,TRUE)</formula>
    </cfRule>
  </conditionalFormatting>
  <conditionalFormatting sqref="E68:J68">
    <cfRule type="expression" dxfId="776" priority="1253">
      <formula>IF(AND($C68="",$D68=""),TRUE,FALSE)</formula>
    </cfRule>
  </conditionalFormatting>
  <conditionalFormatting sqref="G68">
    <cfRule type="expression" dxfId="775" priority="1256">
      <formula>IF(OR($C68&lt;&gt;"",$D68&lt;&gt;""),TRUE,FALSE)</formula>
    </cfRule>
  </conditionalFormatting>
  <conditionalFormatting sqref="I68">
    <cfRule type="expression" dxfId="774" priority="1254">
      <formula>IF(OR($C68&lt;&gt;"",$D68&lt;&gt;""),TRUE,FALSE)</formula>
    </cfRule>
  </conditionalFormatting>
  <conditionalFormatting sqref="E68">
    <cfRule type="expression" dxfId="773" priority="1255">
      <formula>IF($E68="*VERIFICAR CÓDIGO*",TRUE,FALSE)</formula>
    </cfRule>
  </conditionalFormatting>
  <conditionalFormatting sqref="F68">
    <cfRule type="expression" dxfId="772" priority="1252">
      <formula>IF($E68="*VERIFICAR CÓDIGO*",TRUE,FALSE)</formula>
    </cfRule>
  </conditionalFormatting>
  <conditionalFormatting sqref="H68">
    <cfRule type="expression" dxfId="771" priority="1251">
      <formula>IF($E68="*VERIFICAR CÓDIGO*",TRUE,FALSE)</formula>
    </cfRule>
  </conditionalFormatting>
  <conditionalFormatting sqref="H68">
    <cfRule type="expression" dxfId="770" priority="1250">
      <formula>IF($E68="*VERIFICAR CÓDIGO*",TRUE,FALSE)</formula>
    </cfRule>
  </conditionalFormatting>
  <conditionalFormatting sqref="L68">
    <cfRule type="expression" dxfId="769" priority="1249">
      <formula>IFERROR($E68,TRUE)</formula>
    </cfRule>
  </conditionalFormatting>
  <conditionalFormatting sqref="L68">
    <cfRule type="expression" dxfId="768" priority="1248">
      <formula>IF(AND($C68="",$D68=""),TRUE,FALSE)</formula>
    </cfRule>
  </conditionalFormatting>
  <conditionalFormatting sqref="M68">
    <cfRule type="expression" dxfId="767" priority="1240">
      <formula>IF(AND($C68="",$D68=""),TRUE,FALSE)</formula>
    </cfRule>
  </conditionalFormatting>
  <conditionalFormatting sqref="N68:O68">
    <cfRule type="expression" dxfId="766" priority="1246">
      <formula>IFERROR($E68,TRUE)</formula>
    </cfRule>
  </conditionalFormatting>
  <conditionalFormatting sqref="N68">
    <cfRule type="expression" dxfId="765" priority="1247">
      <formula>IFERROR($E68,TRUE)</formula>
    </cfRule>
  </conditionalFormatting>
  <conditionalFormatting sqref="N68:O68">
    <cfRule type="expression" dxfId="764" priority="1245">
      <formula>IF(AND($C68="",$D68=""),TRUE,FALSE)</formula>
    </cfRule>
  </conditionalFormatting>
  <conditionalFormatting sqref="O68">
    <cfRule type="cellIs" dxfId="763" priority="1242" operator="equal">
      <formula>"C"</formula>
    </cfRule>
    <cfRule type="cellIs" dxfId="762" priority="1243" operator="equal">
      <formula>"A"</formula>
    </cfRule>
    <cfRule type="cellIs" dxfId="761" priority="1244" operator="equal">
      <formula>"B"</formula>
    </cfRule>
  </conditionalFormatting>
  <conditionalFormatting sqref="M68">
    <cfRule type="expression" dxfId="760" priority="1241">
      <formula>IFERROR($E68,TRUE)</formula>
    </cfRule>
  </conditionalFormatting>
  <conditionalFormatting sqref="C69:D69">
    <cfRule type="expression" dxfId="759" priority="1234">
      <formula>IFERROR($E69,TRUE)</formula>
    </cfRule>
  </conditionalFormatting>
  <conditionalFormatting sqref="C69:D69">
    <cfRule type="expression" dxfId="758" priority="1232">
      <formula>IF(AND($C69="",$D69=""),TRUE,FALSE)</formula>
    </cfRule>
  </conditionalFormatting>
  <conditionalFormatting sqref="C69:D69">
    <cfRule type="expression" dxfId="757" priority="1233">
      <formula>IF(OR($C69&lt;&gt;"",$D69&lt;&gt;""),TRUE,FALSE)</formula>
    </cfRule>
  </conditionalFormatting>
  <conditionalFormatting sqref="E69:J69">
    <cfRule type="expression" dxfId="756" priority="1231">
      <formula>IFERROR($E69,TRUE)</formula>
    </cfRule>
  </conditionalFormatting>
  <conditionalFormatting sqref="E69:J69">
    <cfRule type="expression" dxfId="755" priority="1227">
      <formula>IF(AND($C69="",$D69=""),TRUE,FALSE)</formula>
    </cfRule>
  </conditionalFormatting>
  <conditionalFormatting sqref="G69">
    <cfRule type="expression" dxfId="754" priority="1230">
      <formula>IF(OR($C69&lt;&gt;"",$D69&lt;&gt;""),TRUE,FALSE)</formula>
    </cfRule>
  </conditionalFormatting>
  <conditionalFormatting sqref="I69">
    <cfRule type="expression" dxfId="753" priority="1228">
      <formula>IF(OR($C69&lt;&gt;"",$D69&lt;&gt;""),TRUE,FALSE)</formula>
    </cfRule>
  </conditionalFormatting>
  <conditionalFormatting sqref="E69">
    <cfRule type="expression" dxfId="752" priority="1229">
      <formula>IF($E69="*VERIFICAR CÓDIGO*",TRUE,FALSE)</formula>
    </cfRule>
  </conditionalFormatting>
  <conditionalFormatting sqref="F69">
    <cfRule type="expression" dxfId="751" priority="1226">
      <formula>IF($E69="*VERIFICAR CÓDIGO*",TRUE,FALSE)</formula>
    </cfRule>
  </conditionalFormatting>
  <conditionalFormatting sqref="H69">
    <cfRule type="expression" dxfId="750" priority="1225">
      <formula>IF($E69="*VERIFICAR CÓDIGO*",TRUE,FALSE)</formula>
    </cfRule>
  </conditionalFormatting>
  <conditionalFormatting sqref="H69">
    <cfRule type="expression" dxfId="749" priority="1224">
      <formula>IF($E69="*VERIFICAR CÓDIGO*",TRUE,FALSE)</formula>
    </cfRule>
  </conditionalFormatting>
  <conditionalFormatting sqref="L69">
    <cfRule type="expression" dxfId="748" priority="1223">
      <formula>IFERROR($E69,TRUE)</formula>
    </cfRule>
  </conditionalFormatting>
  <conditionalFormatting sqref="L69">
    <cfRule type="expression" dxfId="747" priority="1222">
      <formula>IF(AND($C69="",$D69=""),TRUE,FALSE)</formula>
    </cfRule>
  </conditionalFormatting>
  <conditionalFormatting sqref="M69">
    <cfRule type="expression" dxfId="746" priority="1214">
      <formula>IF(AND($C69="",$D69=""),TRUE,FALSE)</formula>
    </cfRule>
  </conditionalFormatting>
  <conditionalFormatting sqref="N69:O69">
    <cfRule type="expression" dxfId="745" priority="1220">
      <formula>IFERROR($E69,TRUE)</formula>
    </cfRule>
  </conditionalFormatting>
  <conditionalFormatting sqref="N69">
    <cfRule type="expression" dxfId="744" priority="1221">
      <formula>IFERROR($E69,TRUE)</formula>
    </cfRule>
  </conditionalFormatting>
  <conditionalFormatting sqref="N69:O69">
    <cfRule type="expression" dxfId="743" priority="1219">
      <formula>IF(AND($C69="",$D69=""),TRUE,FALSE)</formula>
    </cfRule>
  </conditionalFormatting>
  <conditionalFormatting sqref="O69">
    <cfRule type="cellIs" dxfId="742" priority="1216" operator="equal">
      <formula>"C"</formula>
    </cfRule>
    <cfRule type="cellIs" dxfId="741" priority="1217" operator="equal">
      <formula>"A"</formula>
    </cfRule>
    <cfRule type="cellIs" dxfId="740" priority="1218" operator="equal">
      <formula>"B"</formula>
    </cfRule>
  </conditionalFormatting>
  <conditionalFormatting sqref="M69">
    <cfRule type="expression" dxfId="739" priority="1215">
      <formula>IFERROR($E69,TRUE)</formula>
    </cfRule>
  </conditionalFormatting>
  <conditionalFormatting sqref="C70:D70">
    <cfRule type="expression" dxfId="738" priority="1208">
      <formula>IFERROR($E70,TRUE)</formula>
    </cfRule>
  </conditionalFormatting>
  <conditionalFormatting sqref="C70:D70">
    <cfRule type="expression" dxfId="737" priority="1206">
      <formula>IF(AND($C70="",$D70=""),TRUE,FALSE)</formula>
    </cfRule>
  </conditionalFormatting>
  <conditionalFormatting sqref="C70:D70">
    <cfRule type="expression" dxfId="736" priority="1207">
      <formula>IF(OR($C70&lt;&gt;"",$D70&lt;&gt;""),TRUE,FALSE)</formula>
    </cfRule>
  </conditionalFormatting>
  <conditionalFormatting sqref="E70:J70">
    <cfRule type="expression" dxfId="735" priority="1205">
      <formula>IFERROR($E70,TRUE)</formula>
    </cfRule>
  </conditionalFormatting>
  <conditionalFormatting sqref="E70:J70">
    <cfRule type="expression" dxfId="734" priority="1201">
      <formula>IF(AND($C70="",$D70=""),TRUE,FALSE)</formula>
    </cfRule>
  </conditionalFormatting>
  <conditionalFormatting sqref="G70">
    <cfRule type="expression" dxfId="733" priority="1204">
      <formula>IF(OR($C70&lt;&gt;"",$D70&lt;&gt;""),TRUE,FALSE)</formula>
    </cfRule>
  </conditionalFormatting>
  <conditionalFormatting sqref="I70">
    <cfRule type="expression" dxfId="732" priority="1202">
      <formula>IF(OR($C70&lt;&gt;"",$D70&lt;&gt;""),TRUE,FALSE)</formula>
    </cfRule>
  </conditionalFormatting>
  <conditionalFormatting sqref="E70">
    <cfRule type="expression" dxfId="731" priority="1203">
      <formula>IF($E70="*VERIFICAR CÓDIGO*",TRUE,FALSE)</formula>
    </cfRule>
  </conditionalFormatting>
  <conditionalFormatting sqref="F70">
    <cfRule type="expression" dxfId="730" priority="1200">
      <formula>IF($E70="*VERIFICAR CÓDIGO*",TRUE,FALSE)</formula>
    </cfRule>
  </conditionalFormatting>
  <conditionalFormatting sqref="H70">
    <cfRule type="expression" dxfId="729" priority="1199">
      <formula>IF($E70="*VERIFICAR CÓDIGO*",TRUE,FALSE)</formula>
    </cfRule>
  </conditionalFormatting>
  <conditionalFormatting sqref="H70">
    <cfRule type="expression" dxfId="728" priority="1198">
      <formula>IF($E70="*VERIFICAR CÓDIGO*",TRUE,FALSE)</formula>
    </cfRule>
  </conditionalFormatting>
  <conditionalFormatting sqref="L70">
    <cfRule type="expression" dxfId="727" priority="1197">
      <formula>IFERROR($E70,TRUE)</formula>
    </cfRule>
  </conditionalFormatting>
  <conditionalFormatting sqref="L70">
    <cfRule type="expression" dxfId="726" priority="1196">
      <formula>IF(AND($C70="",$D70=""),TRUE,FALSE)</formula>
    </cfRule>
  </conditionalFormatting>
  <conditionalFormatting sqref="M70">
    <cfRule type="expression" dxfId="725" priority="1188">
      <formula>IF(AND($C70="",$D70=""),TRUE,FALSE)</formula>
    </cfRule>
  </conditionalFormatting>
  <conditionalFormatting sqref="N70:O70">
    <cfRule type="expression" dxfId="724" priority="1194">
      <formula>IFERROR($E70,TRUE)</formula>
    </cfRule>
  </conditionalFormatting>
  <conditionalFormatting sqref="N70">
    <cfRule type="expression" dxfId="723" priority="1195">
      <formula>IFERROR($E70,TRUE)</formula>
    </cfRule>
  </conditionalFormatting>
  <conditionalFormatting sqref="N70:O70">
    <cfRule type="expression" dxfId="722" priority="1193">
      <formula>IF(AND($C70="",$D70=""),TRUE,FALSE)</formula>
    </cfRule>
  </conditionalFormatting>
  <conditionalFormatting sqref="O70">
    <cfRule type="cellIs" dxfId="721" priority="1190" operator="equal">
      <formula>"C"</formula>
    </cfRule>
    <cfRule type="cellIs" dxfId="720" priority="1191" operator="equal">
      <formula>"A"</formula>
    </cfRule>
    <cfRule type="cellIs" dxfId="719" priority="1192" operator="equal">
      <formula>"B"</formula>
    </cfRule>
  </conditionalFormatting>
  <conditionalFormatting sqref="M70">
    <cfRule type="expression" dxfId="718" priority="1189">
      <formula>IFERROR($E70,TRUE)</formula>
    </cfRule>
  </conditionalFormatting>
  <conditionalFormatting sqref="L59:O59">
    <cfRule type="expression" dxfId="717" priority="15292">
      <formula>IF(AND($C59="",#REF!=""),TRUE,FALSE)</formula>
    </cfRule>
  </conditionalFormatting>
  <conditionalFormatting sqref="C59">
    <cfRule type="expression" dxfId="716" priority="1184">
      <formula>IFERROR($E59,TRUE)</formula>
    </cfRule>
  </conditionalFormatting>
  <conditionalFormatting sqref="C59">
    <cfRule type="expression" dxfId="715" priority="1182">
      <formula>IF(AND($C59="",$D59=""),TRUE,FALSE)</formula>
    </cfRule>
  </conditionalFormatting>
  <conditionalFormatting sqref="C59">
    <cfRule type="expression" dxfId="714" priority="1183">
      <formula>IF(OR($C59&lt;&gt;"",$D59&lt;&gt;""),TRUE,FALSE)</formula>
    </cfRule>
  </conditionalFormatting>
  <conditionalFormatting sqref="G59:J59">
    <cfRule type="expression" dxfId="713" priority="1180">
      <formula>IFERROR($E59,TRUE)</formula>
    </cfRule>
  </conditionalFormatting>
  <conditionalFormatting sqref="G59:J59">
    <cfRule type="expression" dxfId="712" priority="1177">
      <formula>IF(AND($C59="",$D59=""),TRUE,FALSE)</formula>
    </cfRule>
  </conditionalFormatting>
  <conditionalFormatting sqref="G59">
    <cfRule type="expression" dxfId="711" priority="1179">
      <formula>IF(OR($C59&lt;&gt;"",$D59&lt;&gt;""),TRUE,FALSE)</formula>
    </cfRule>
  </conditionalFormatting>
  <conditionalFormatting sqref="H59:J59">
    <cfRule type="expression" dxfId="710" priority="1178">
      <formula>IF(OR($C59&lt;&gt;"",$D59&lt;&gt;""),TRUE,FALSE)</formula>
    </cfRule>
  </conditionalFormatting>
  <conditionalFormatting sqref="H59">
    <cfRule type="expression" dxfId="709" priority="1175">
      <formula>IF($E59="*VERIFICAR CÓDIGO*",TRUE,FALSE)</formula>
    </cfRule>
  </conditionalFormatting>
  <conditionalFormatting sqref="H59">
    <cfRule type="expression" dxfId="708" priority="1174">
      <formula>IF($E59="*VERIFICAR CÓDIGO*",TRUE,FALSE)</formula>
    </cfRule>
  </conditionalFormatting>
  <conditionalFormatting sqref="D60">
    <cfRule type="expression" dxfId="707" priority="1168">
      <formula>IFERROR($E60,TRUE)</formula>
    </cfRule>
  </conditionalFormatting>
  <conditionalFormatting sqref="D60">
    <cfRule type="expression" dxfId="706" priority="1166">
      <formula>IF(AND($C60="",$D60=""),TRUE,FALSE)</formula>
    </cfRule>
  </conditionalFormatting>
  <conditionalFormatting sqref="D60">
    <cfRule type="expression" dxfId="705" priority="1167">
      <formula>IF(OR($C60&lt;&gt;"",$D60&lt;&gt;""),TRUE,FALSE)</formula>
    </cfRule>
  </conditionalFormatting>
  <conditionalFormatting sqref="D61">
    <cfRule type="expression" dxfId="704" priority="1165">
      <formula>IFERROR($E61,TRUE)</formula>
    </cfRule>
  </conditionalFormatting>
  <conditionalFormatting sqref="D61">
    <cfRule type="expression" dxfId="703" priority="1163">
      <formula>IF(AND($C61="",$D61=""),TRUE,FALSE)</formula>
    </cfRule>
  </conditionalFormatting>
  <conditionalFormatting sqref="D61">
    <cfRule type="expression" dxfId="702" priority="1164">
      <formula>IF(OR($C61&lt;&gt;"",$D61&lt;&gt;""),TRUE,FALSE)</formula>
    </cfRule>
  </conditionalFormatting>
  <conditionalFormatting sqref="D59">
    <cfRule type="expression" dxfId="701" priority="1161">
      <formula>IFERROR($E59,TRUE)</formula>
    </cfRule>
  </conditionalFormatting>
  <conditionalFormatting sqref="D59">
    <cfRule type="expression" dxfId="700" priority="1159">
      <formula>IF(AND($C59="",$D59=""),TRUE,FALSE)</formula>
    </cfRule>
  </conditionalFormatting>
  <conditionalFormatting sqref="D59">
    <cfRule type="expression" dxfId="699" priority="1160">
      <formula>IF(OR($C59&lt;&gt;"",$D59&lt;&gt;""),TRUE,FALSE)</formula>
    </cfRule>
  </conditionalFormatting>
  <conditionalFormatting sqref="C71:D71">
    <cfRule type="expression" dxfId="698" priority="1153">
      <formula>IFERROR($E71,TRUE)</formula>
    </cfRule>
  </conditionalFormatting>
  <conditionalFormatting sqref="C71:D71">
    <cfRule type="expression" dxfId="697" priority="1151">
      <formula>IF(AND($C71="",$D71=""),TRUE,FALSE)</formula>
    </cfRule>
  </conditionalFormatting>
  <conditionalFormatting sqref="C71:D71">
    <cfRule type="expression" dxfId="696" priority="1152">
      <formula>IF(OR($C71&lt;&gt;"",$D71&lt;&gt;""),TRUE,FALSE)</formula>
    </cfRule>
  </conditionalFormatting>
  <conditionalFormatting sqref="E71:J71">
    <cfRule type="expression" dxfId="695" priority="1150">
      <formula>IFERROR($E71,TRUE)</formula>
    </cfRule>
  </conditionalFormatting>
  <conditionalFormatting sqref="E71:J71">
    <cfRule type="expression" dxfId="694" priority="1146">
      <formula>IF(AND($C71="",$D71=""),TRUE,FALSE)</formula>
    </cfRule>
  </conditionalFormatting>
  <conditionalFormatting sqref="G71">
    <cfRule type="expression" dxfId="693" priority="1149">
      <formula>IF(OR($C71&lt;&gt;"",$D71&lt;&gt;""),TRUE,FALSE)</formula>
    </cfRule>
  </conditionalFormatting>
  <conditionalFormatting sqref="I71">
    <cfRule type="expression" dxfId="692" priority="1147">
      <formula>IF(OR($C71&lt;&gt;"",$D71&lt;&gt;""),TRUE,FALSE)</formula>
    </cfRule>
  </conditionalFormatting>
  <conditionalFormatting sqref="E71">
    <cfRule type="expression" dxfId="691" priority="1148">
      <formula>IF($E71="*VERIFICAR CÓDIGO*",TRUE,FALSE)</formula>
    </cfRule>
  </conditionalFormatting>
  <conditionalFormatting sqref="F71">
    <cfRule type="expression" dxfId="690" priority="1145">
      <formula>IF($E71="*VERIFICAR CÓDIGO*",TRUE,FALSE)</formula>
    </cfRule>
  </conditionalFormatting>
  <conditionalFormatting sqref="H71">
    <cfRule type="expression" dxfId="689" priority="1144">
      <formula>IF($E71="*VERIFICAR CÓDIGO*",TRUE,FALSE)</formula>
    </cfRule>
  </conditionalFormatting>
  <conditionalFormatting sqref="H71">
    <cfRule type="expression" dxfId="688" priority="1143">
      <formula>IF($E71="*VERIFICAR CÓDIGO*",TRUE,FALSE)</formula>
    </cfRule>
  </conditionalFormatting>
  <conditionalFormatting sqref="L71">
    <cfRule type="expression" dxfId="687" priority="1142">
      <formula>IFERROR($E71,TRUE)</formula>
    </cfRule>
  </conditionalFormatting>
  <conditionalFormatting sqref="L71">
    <cfRule type="expression" dxfId="686" priority="1141">
      <formula>IF(AND($C71="",$D71=""),TRUE,FALSE)</formula>
    </cfRule>
  </conditionalFormatting>
  <conditionalFormatting sqref="M71">
    <cfRule type="expression" dxfId="685" priority="1133">
      <formula>IF(AND($C71="",$D71=""),TRUE,FALSE)</formula>
    </cfRule>
  </conditionalFormatting>
  <conditionalFormatting sqref="N71:O71">
    <cfRule type="expression" dxfId="684" priority="1139">
      <formula>IFERROR($E71,TRUE)</formula>
    </cfRule>
  </conditionalFormatting>
  <conditionalFormatting sqref="N71">
    <cfRule type="expression" dxfId="683" priority="1140">
      <formula>IFERROR($E71,TRUE)</formula>
    </cfRule>
  </conditionalFormatting>
  <conditionalFormatting sqref="N71:O71">
    <cfRule type="expression" dxfId="682" priority="1138">
      <formula>IF(AND($C71="",$D71=""),TRUE,FALSE)</formula>
    </cfRule>
  </conditionalFormatting>
  <conditionalFormatting sqref="O71">
    <cfRule type="cellIs" dxfId="681" priority="1135" operator="equal">
      <formula>"C"</formula>
    </cfRule>
    <cfRule type="cellIs" dxfId="680" priority="1136" operator="equal">
      <formula>"A"</formula>
    </cfRule>
    <cfRule type="cellIs" dxfId="679" priority="1137" operator="equal">
      <formula>"B"</formula>
    </cfRule>
  </conditionalFormatting>
  <conditionalFormatting sqref="M71">
    <cfRule type="expression" dxfId="678" priority="1134">
      <formula>IFERROR($E71,TRUE)</formula>
    </cfRule>
  </conditionalFormatting>
  <conditionalFormatting sqref="C10:J10 L10:O10">
    <cfRule type="expression" dxfId="677" priority="1129">
      <formula>IFERROR($E10,TRUE)</formula>
    </cfRule>
  </conditionalFormatting>
  <conditionalFormatting sqref="N10">
    <cfRule type="expression" dxfId="676" priority="1130">
      <formula>IFERROR($E10,TRUE)</formula>
    </cfRule>
  </conditionalFormatting>
  <conditionalFormatting sqref="C10:J10 L10:O10">
    <cfRule type="expression" dxfId="675" priority="1125">
      <formula>IF(AND($C10="",$D10=""),TRUE,FALSE)</formula>
    </cfRule>
  </conditionalFormatting>
  <conditionalFormatting sqref="C10:D10 G10">
    <cfRule type="expression" dxfId="674" priority="1128">
      <formula>IF(OR($C10&lt;&gt;"",$D10&lt;&gt;""),TRUE,FALSE)</formula>
    </cfRule>
  </conditionalFormatting>
  <conditionalFormatting sqref="I10">
    <cfRule type="expression" dxfId="673" priority="1126">
      <formula>IF(OR($C10&lt;&gt;"",$D10&lt;&gt;""),TRUE,FALSE)</formula>
    </cfRule>
  </conditionalFormatting>
  <conditionalFormatting sqref="E10">
    <cfRule type="expression" dxfId="672" priority="1127">
      <formula>IF($E10="*VERIFICAR CÓDIGO*",TRUE,FALSE)</formula>
    </cfRule>
  </conditionalFormatting>
  <conditionalFormatting sqref="F10">
    <cfRule type="expression" dxfId="671" priority="1124">
      <formula>IF($E10="*VERIFICAR CÓDIGO*",TRUE,FALSE)</formula>
    </cfRule>
  </conditionalFormatting>
  <conditionalFormatting sqref="H10">
    <cfRule type="expression" dxfId="670" priority="1123">
      <formula>IF($E10="*VERIFICAR CÓDIGO*",TRUE,FALSE)</formula>
    </cfRule>
  </conditionalFormatting>
  <conditionalFormatting sqref="H10">
    <cfRule type="expression" dxfId="669" priority="1122">
      <formula>IF($E10="*VERIFICAR CÓDIGO*",TRUE,FALSE)</formula>
    </cfRule>
  </conditionalFormatting>
  <conditionalFormatting sqref="O10">
    <cfRule type="cellIs" dxfId="668" priority="1119" operator="equal">
      <formula>"C"</formula>
    </cfRule>
    <cfRule type="cellIs" dxfId="667" priority="1120" operator="equal">
      <formula>"A"</formula>
    </cfRule>
    <cfRule type="cellIs" dxfId="666" priority="1121" operator="equal">
      <formula>"B"</formula>
    </cfRule>
  </conditionalFormatting>
  <conditionalFormatting sqref="C11:J11 L11:O11">
    <cfRule type="expression" dxfId="665" priority="1112">
      <formula>IFERROR($E11,TRUE)</formula>
    </cfRule>
  </conditionalFormatting>
  <conditionalFormatting sqref="N11">
    <cfRule type="expression" dxfId="664" priority="1113">
      <formula>IFERROR($E11,TRUE)</formula>
    </cfRule>
  </conditionalFormatting>
  <conditionalFormatting sqref="C11:J11 L11:O11">
    <cfRule type="expression" dxfId="663" priority="1108">
      <formula>IF(AND($C11="",$D11=""),TRUE,FALSE)</formula>
    </cfRule>
  </conditionalFormatting>
  <conditionalFormatting sqref="C11:D11 G11">
    <cfRule type="expression" dxfId="662" priority="1111">
      <formula>IF(OR($C11&lt;&gt;"",$D11&lt;&gt;""),TRUE,FALSE)</formula>
    </cfRule>
  </conditionalFormatting>
  <conditionalFormatting sqref="I11">
    <cfRule type="expression" dxfId="661" priority="1109">
      <formula>IF(OR($C11&lt;&gt;"",$D11&lt;&gt;""),TRUE,FALSE)</formula>
    </cfRule>
  </conditionalFormatting>
  <conditionalFormatting sqref="E11">
    <cfRule type="expression" dxfId="660" priority="1110">
      <formula>IF($E11="*VERIFICAR CÓDIGO*",TRUE,FALSE)</formula>
    </cfRule>
  </conditionalFormatting>
  <conditionalFormatting sqref="F11">
    <cfRule type="expression" dxfId="659" priority="1107">
      <formula>IF($E11="*VERIFICAR CÓDIGO*",TRUE,FALSE)</formula>
    </cfRule>
  </conditionalFormatting>
  <conditionalFormatting sqref="H11">
    <cfRule type="expression" dxfId="658" priority="1106">
      <formula>IF($E11="*VERIFICAR CÓDIGO*",TRUE,FALSE)</formula>
    </cfRule>
  </conditionalFormatting>
  <conditionalFormatting sqref="H11">
    <cfRule type="expression" dxfId="657" priority="1105">
      <formula>IF($E11="*VERIFICAR CÓDIGO*",TRUE,FALSE)</formula>
    </cfRule>
  </conditionalFormatting>
  <conditionalFormatting sqref="O11">
    <cfRule type="cellIs" dxfId="656" priority="1102" operator="equal">
      <formula>"C"</formula>
    </cfRule>
    <cfRule type="cellIs" dxfId="655" priority="1103" operator="equal">
      <formula>"A"</formula>
    </cfRule>
    <cfRule type="cellIs" dxfId="654" priority="1104" operator="equal">
      <formula>"B"</formula>
    </cfRule>
  </conditionalFormatting>
  <conditionalFormatting sqref="C12:J12 L12:O12">
    <cfRule type="expression" dxfId="653" priority="1095">
      <formula>IFERROR($E12,TRUE)</formula>
    </cfRule>
  </conditionalFormatting>
  <conditionalFormatting sqref="N12">
    <cfRule type="expression" dxfId="652" priority="1096">
      <formula>IFERROR($E12,TRUE)</formula>
    </cfRule>
  </conditionalFormatting>
  <conditionalFormatting sqref="C12:J12 L12:O12">
    <cfRule type="expression" dxfId="651" priority="1091">
      <formula>IF(AND($C12="",$D12=""),TRUE,FALSE)</formula>
    </cfRule>
  </conditionalFormatting>
  <conditionalFormatting sqref="C12:D12 G12">
    <cfRule type="expression" dxfId="650" priority="1094">
      <formula>IF(OR($C12&lt;&gt;"",$D12&lt;&gt;""),TRUE,FALSE)</formula>
    </cfRule>
  </conditionalFormatting>
  <conditionalFormatting sqref="I12">
    <cfRule type="expression" dxfId="649" priority="1092">
      <formula>IF(OR($C12&lt;&gt;"",$D12&lt;&gt;""),TRUE,FALSE)</formula>
    </cfRule>
  </conditionalFormatting>
  <conditionalFormatting sqref="E12">
    <cfRule type="expression" dxfId="648" priority="1093">
      <formula>IF($E12="*VERIFICAR CÓDIGO*",TRUE,FALSE)</formula>
    </cfRule>
  </conditionalFormatting>
  <conditionalFormatting sqref="F12">
    <cfRule type="expression" dxfId="647" priority="1090">
      <formula>IF($E12="*VERIFICAR CÓDIGO*",TRUE,FALSE)</formula>
    </cfRule>
  </conditionalFormatting>
  <conditionalFormatting sqref="H12">
    <cfRule type="expression" dxfId="646" priority="1089">
      <formula>IF($E12="*VERIFICAR CÓDIGO*",TRUE,FALSE)</formula>
    </cfRule>
  </conditionalFormatting>
  <conditionalFormatting sqref="H12">
    <cfRule type="expression" dxfId="645" priority="1088">
      <formula>IF($E12="*VERIFICAR CÓDIGO*",TRUE,FALSE)</formula>
    </cfRule>
  </conditionalFormatting>
  <conditionalFormatting sqref="O12">
    <cfRule type="cellIs" dxfId="644" priority="1085" operator="equal">
      <formula>"C"</formula>
    </cfRule>
    <cfRule type="cellIs" dxfId="643" priority="1086" operator="equal">
      <formula>"A"</formula>
    </cfRule>
    <cfRule type="cellIs" dxfId="642" priority="1087" operator="equal">
      <formula>"B"</formula>
    </cfRule>
  </conditionalFormatting>
  <conditionalFormatting sqref="C13:J14 L13:O14">
    <cfRule type="expression" dxfId="641" priority="1078">
      <formula>IFERROR($E13,TRUE)</formula>
    </cfRule>
  </conditionalFormatting>
  <conditionalFormatting sqref="N13:N14">
    <cfRule type="expression" dxfId="640" priority="1079">
      <formula>IFERROR($E13,TRUE)</formula>
    </cfRule>
  </conditionalFormatting>
  <conditionalFormatting sqref="C13:J14 L13:O14">
    <cfRule type="expression" dxfId="639" priority="1074">
      <formula>IF(AND($C13="",$D13=""),TRUE,FALSE)</formula>
    </cfRule>
  </conditionalFormatting>
  <conditionalFormatting sqref="C13:D14 G13:G14">
    <cfRule type="expression" dxfId="638" priority="1077">
      <formula>IF(OR($C13&lt;&gt;"",$D13&lt;&gt;""),TRUE,FALSE)</formula>
    </cfRule>
  </conditionalFormatting>
  <conditionalFormatting sqref="I13:I14">
    <cfRule type="expression" dxfId="637" priority="1075">
      <formula>IF(OR($C13&lt;&gt;"",$D13&lt;&gt;""),TRUE,FALSE)</formula>
    </cfRule>
  </conditionalFormatting>
  <conditionalFormatting sqref="E13:E14">
    <cfRule type="expression" dxfId="636" priority="1076">
      <formula>IF($E13="*VERIFICAR CÓDIGO*",TRUE,FALSE)</formula>
    </cfRule>
  </conditionalFormatting>
  <conditionalFormatting sqref="F13:F14">
    <cfRule type="expression" dxfId="635" priority="1073">
      <formula>IF($E13="*VERIFICAR CÓDIGO*",TRUE,FALSE)</formula>
    </cfRule>
  </conditionalFormatting>
  <conditionalFormatting sqref="H13:H14">
    <cfRule type="expression" dxfId="634" priority="1072">
      <formula>IF($E13="*VERIFICAR CÓDIGO*",TRUE,FALSE)</formula>
    </cfRule>
  </conditionalFormatting>
  <conditionalFormatting sqref="H13:H14">
    <cfRule type="expression" dxfId="633" priority="1071">
      <formula>IF($E13="*VERIFICAR CÓDIGO*",TRUE,FALSE)</formula>
    </cfRule>
  </conditionalFormatting>
  <conditionalFormatting sqref="O13:O14">
    <cfRule type="cellIs" dxfId="632" priority="1068" operator="equal">
      <formula>"C"</formula>
    </cfRule>
    <cfRule type="cellIs" dxfId="631" priority="1069" operator="equal">
      <formula>"A"</formula>
    </cfRule>
    <cfRule type="cellIs" dxfId="630" priority="1070" operator="equal">
      <formula>"B"</formula>
    </cfRule>
  </conditionalFormatting>
  <conditionalFormatting sqref="B76:J76 L76:O76">
    <cfRule type="expression" dxfId="629" priority="1060">
      <formula>IFERROR($E76,TRUE)</formula>
    </cfRule>
  </conditionalFormatting>
  <conditionalFormatting sqref="N76">
    <cfRule type="expression" dxfId="628" priority="1061">
      <formula>IFERROR($E76,TRUE)</formula>
    </cfRule>
  </conditionalFormatting>
  <conditionalFormatting sqref="B76:J76 L76:O76">
    <cfRule type="expression" dxfId="627" priority="1056">
      <formula>IF(AND($C76="",$D76=""),TRUE,FALSE)</formula>
    </cfRule>
  </conditionalFormatting>
  <conditionalFormatting sqref="G76 B76:D76">
    <cfRule type="expression" dxfId="626" priority="1059">
      <formula>IF(OR($C76&lt;&gt;"",$D76&lt;&gt;""),TRUE,FALSE)</formula>
    </cfRule>
  </conditionalFormatting>
  <conditionalFormatting sqref="I76">
    <cfRule type="expression" dxfId="625" priority="1057">
      <formula>IF(OR($C76&lt;&gt;"",$D76&lt;&gt;""),TRUE,FALSE)</formula>
    </cfRule>
  </conditionalFormatting>
  <conditionalFormatting sqref="E76">
    <cfRule type="expression" dxfId="624" priority="1058">
      <formula>IF($E76="*VERIFICAR CÓDIGO*",TRUE,FALSE)</formula>
    </cfRule>
  </conditionalFormatting>
  <conditionalFormatting sqref="F76">
    <cfRule type="expression" dxfId="623" priority="1055">
      <formula>IF($E76="*VERIFICAR CÓDIGO*",TRUE,FALSE)</formula>
    </cfRule>
  </conditionalFormatting>
  <conditionalFormatting sqref="H76">
    <cfRule type="expression" dxfId="622" priority="1054">
      <formula>IF($E76="*VERIFICAR CÓDIGO*",TRUE,FALSE)</formula>
    </cfRule>
  </conditionalFormatting>
  <conditionalFormatting sqref="H76">
    <cfRule type="expression" dxfId="621" priority="1053">
      <formula>IF($E76="*VERIFICAR CÓDIGO*",TRUE,FALSE)</formula>
    </cfRule>
  </conditionalFormatting>
  <conditionalFormatting sqref="O76">
    <cfRule type="cellIs" dxfId="620" priority="1050" operator="equal">
      <formula>"C"</formula>
    </cfRule>
    <cfRule type="cellIs" dxfId="619" priority="1051" operator="equal">
      <formula>"A"</formula>
    </cfRule>
    <cfRule type="cellIs" dxfId="618" priority="1052" operator="equal">
      <formula>"B"</formula>
    </cfRule>
  </conditionalFormatting>
  <conditionalFormatting sqref="C77:D77">
    <cfRule type="expression" dxfId="617" priority="1046">
      <formula>IFERROR($E77,TRUE)</formula>
    </cfRule>
  </conditionalFormatting>
  <conditionalFormatting sqref="C77:D77">
    <cfRule type="expression" dxfId="616" priority="1044">
      <formula>IF(AND($C77="",$D77=""),TRUE,FALSE)</formula>
    </cfRule>
  </conditionalFormatting>
  <conditionalFormatting sqref="C77:D77">
    <cfRule type="expression" dxfId="615" priority="1045">
      <formula>IF(OR($C77&lt;&gt;"",$D77&lt;&gt;""),TRUE,FALSE)</formula>
    </cfRule>
  </conditionalFormatting>
  <conditionalFormatting sqref="E77:J77">
    <cfRule type="expression" dxfId="614" priority="1043">
      <formula>IFERROR($E77,TRUE)</formula>
    </cfRule>
  </conditionalFormatting>
  <conditionalFormatting sqref="E77:J77">
    <cfRule type="expression" dxfId="613" priority="1039">
      <formula>IF(AND($C77="",$D77=""),TRUE,FALSE)</formula>
    </cfRule>
  </conditionalFormatting>
  <conditionalFormatting sqref="G77">
    <cfRule type="expression" dxfId="612" priority="1042">
      <formula>IF(OR($C77&lt;&gt;"",$D77&lt;&gt;""),TRUE,FALSE)</formula>
    </cfRule>
  </conditionalFormatting>
  <conditionalFormatting sqref="I77">
    <cfRule type="expression" dxfId="611" priority="1040">
      <formula>IF(OR($C77&lt;&gt;"",$D77&lt;&gt;""),TRUE,FALSE)</formula>
    </cfRule>
  </conditionalFormatting>
  <conditionalFormatting sqref="E77">
    <cfRule type="expression" dxfId="610" priority="1041">
      <formula>IF($E77="*VERIFICAR CÓDIGO*",TRUE,FALSE)</formula>
    </cfRule>
  </conditionalFormatting>
  <conditionalFormatting sqref="F77">
    <cfRule type="expression" dxfId="609" priority="1038">
      <formula>IF($E77="*VERIFICAR CÓDIGO*",TRUE,FALSE)</formula>
    </cfRule>
  </conditionalFormatting>
  <conditionalFormatting sqref="H77">
    <cfRule type="expression" dxfId="608" priority="1037">
      <formula>IF($E77="*VERIFICAR CÓDIGO*",TRUE,FALSE)</formula>
    </cfRule>
  </conditionalFormatting>
  <conditionalFormatting sqref="H77">
    <cfRule type="expression" dxfId="607" priority="1036">
      <formula>IF($E77="*VERIFICAR CÓDIGO*",TRUE,FALSE)</formula>
    </cfRule>
  </conditionalFormatting>
  <conditionalFormatting sqref="L77">
    <cfRule type="expression" dxfId="606" priority="1035">
      <formula>IFERROR($E77,TRUE)</formula>
    </cfRule>
  </conditionalFormatting>
  <conditionalFormatting sqref="L77">
    <cfRule type="expression" dxfId="605" priority="1034">
      <formula>IF(AND($C77="",$D77=""),TRUE,FALSE)</formula>
    </cfRule>
  </conditionalFormatting>
  <conditionalFormatting sqref="M77">
    <cfRule type="expression" dxfId="604" priority="1026">
      <formula>IF(AND($C77="",$D77=""),TRUE,FALSE)</formula>
    </cfRule>
  </conditionalFormatting>
  <conditionalFormatting sqref="N77:O77">
    <cfRule type="expression" dxfId="603" priority="1032">
      <formula>IFERROR($E77,TRUE)</formula>
    </cfRule>
  </conditionalFormatting>
  <conditionalFormatting sqref="N77">
    <cfRule type="expression" dxfId="602" priority="1033">
      <formula>IFERROR($E77,TRUE)</formula>
    </cfRule>
  </conditionalFormatting>
  <conditionalFormatting sqref="N77:O77">
    <cfRule type="expression" dxfId="601" priority="1031">
      <formula>IF(AND($C77="",$D77=""),TRUE,FALSE)</formula>
    </cfRule>
  </conditionalFormatting>
  <conditionalFormatting sqref="O77">
    <cfRule type="cellIs" dxfId="600" priority="1028" operator="equal">
      <formula>"C"</formula>
    </cfRule>
    <cfRule type="cellIs" dxfId="599" priority="1029" operator="equal">
      <formula>"A"</formula>
    </cfRule>
    <cfRule type="cellIs" dxfId="598" priority="1030" operator="equal">
      <formula>"B"</formula>
    </cfRule>
  </conditionalFormatting>
  <conditionalFormatting sqref="M77">
    <cfRule type="expression" dxfId="597" priority="1027">
      <formula>IFERROR($E77,TRUE)</formula>
    </cfRule>
  </conditionalFormatting>
  <conditionalFormatting sqref="C78:D78">
    <cfRule type="expression" dxfId="596" priority="1025">
      <formula>IFERROR($E78,TRUE)</formula>
    </cfRule>
  </conditionalFormatting>
  <conditionalFormatting sqref="C78:D78">
    <cfRule type="expression" dxfId="595" priority="1023">
      <formula>IF(AND($C78="",$D78=""),TRUE,FALSE)</formula>
    </cfRule>
  </conditionalFormatting>
  <conditionalFormatting sqref="C78:D78">
    <cfRule type="expression" dxfId="594" priority="1024">
      <formula>IF(OR($C78&lt;&gt;"",$D78&lt;&gt;""),TRUE,FALSE)</formula>
    </cfRule>
  </conditionalFormatting>
  <conditionalFormatting sqref="E78:J78">
    <cfRule type="expression" dxfId="593" priority="1022">
      <formula>IFERROR($E78,TRUE)</formula>
    </cfRule>
  </conditionalFormatting>
  <conditionalFormatting sqref="E78:J78">
    <cfRule type="expression" dxfId="592" priority="1018">
      <formula>IF(AND($C78="",$D78=""),TRUE,FALSE)</formula>
    </cfRule>
  </conditionalFormatting>
  <conditionalFormatting sqref="G78">
    <cfRule type="expression" dxfId="591" priority="1021">
      <formula>IF(OR($C78&lt;&gt;"",$D78&lt;&gt;""),TRUE,FALSE)</formula>
    </cfRule>
  </conditionalFormatting>
  <conditionalFormatting sqref="I78">
    <cfRule type="expression" dxfId="590" priority="1019">
      <formula>IF(OR($C78&lt;&gt;"",$D78&lt;&gt;""),TRUE,FALSE)</formula>
    </cfRule>
  </conditionalFormatting>
  <conditionalFormatting sqref="E78">
    <cfRule type="expression" dxfId="589" priority="1020">
      <formula>IF($E78="*VERIFICAR CÓDIGO*",TRUE,FALSE)</formula>
    </cfRule>
  </conditionalFormatting>
  <conditionalFormatting sqref="F78">
    <cfRule type="expression" dxfId="588" priority="1017">
      <formula>IF($E78="*VERIFICAR CÓDIGO*",TRUE,FALSE)</formula>
    </cfRule>
  </conditionalFormatting>
  <conditionalFormatting sqref="H78">
    <cfRule type="expression" dxfId="587" priority="1016">
      <formula>IF($E78="*VERIFICAR CÓDIGO*",TRUE,FALSE)</formula>
    </cfRule>
  </conditionalFormatting>
  <conditionalFormatting sqref="H78">
    <cfRule type="expression" dxfId="586" priority="1015">
      <formula>IF($E78="*VERIFICAR CÓDIGO*",TRUE,FALSE)</formula>
    </cfRule>
  </conditionalFormatting>
  <conditionalFormatting sqref="L78">
    <cfRule type="expression" dxfId="585" priority="1014">
      <formula>IFERROR($E78,TRUE)</formula>
    </cfRule>
  </conditionalFormatting>
  <conditionalFormatting sqref="L78">
    <cfRule type="expression" dxfId="584" priority="1013">
      <formula>IF(AND($C78="",$D78=""),TRUE,FALSE)</formula>
    </cfRule>
  </conditionalFormatting>
  <conditionalFormatting sqref="M78">
    <cfRule type="expression" dxfId="583" priority="1005">
      <formula>IF(AND($C78="",$D78=""),TRUE,FALSE)</formula>
    </cfRule>
  </conditionalFormatting>
  <conditionalFormatting sqref="N78:O78">
    <cfRule type="expression" dxfId="582" priority="1011">
      <formula>IFERROR($E78,TRUE)</formula>
    </cfRule>
  </conditionalFormatting>
  <conditionalFormatting sqref="N78">
    <cfRule type="expression" dxfId="581" priority="1012">
      <formula>IFERROR($E78,TRUE)</formula>
    </cfRule>
  </conditionalFormatting>
  <conditionalFormatting sqref="N78:O78">
    <cfRule type="expression" dxfId="580" priority="1010">
      <formula>IF(AND($C78="",$D78=""),TRUE,FALSE)</formula>
    </cfRule>
  </conditionalFormatting>
  <conditionalFormatting sqref="O78">
    <cfRule type="cellIs" dxfId="579" priority="1007" operator="equal">
      <formula>"C"</formula>
    </cfRule>
    <cfRule type="cellIs" dxfId="578" priority="1008" operator="equal">
      <formula>"A"</formula>
    </cfRule>
    <cfRule type="cellIs" dxfId="577" priority="1009" operator="equal">
      <formula>"B"</formula>
    </cfRule>
  </conditionalFormatting>
  <conditionalFormatting sqref="M78">
    <cfRule type="expression" dxfId="576" priority="1006">
      <formula>IFERROR($E78,TRUE)</formula>
    </cfRule>
  </conditionalFormatting>
  <conditionalFormatting sqref="C79:D79">
    <cfRule type="expression" dxfId="575" priority="999">
      <formula>IFERROR($E79,TRUE)</formula>
    </cfRule>
  </conditionalFormatting>
  <conditionalFormatting sqref="C79:D79">
    <cfRule type="expression" dxfId="574" priority="997">
      <formula>IF(AND($C79="",$D79=""),TRUE,FALSE)</formula>
    </cfRule>
  </conditionalFormatting>
  <conditionalFormatting sqref="C79:D79">
    <cfRule type="expression" dxfId="573" priority="998">
      <formula>IF(OR($C79&lt;&gt;"",$D79&lt;&gt;""),TRUE,FALSE)</formula>
    </cfRule>
  </conditionalFormatting>
  <conditionalFormatting sqref="E79:J79">
    <cfRule type="expression" dxfId="572" priority="996">
      <formula>IFERROR($E79,TRUE)</formula>
    </cfRule>
  </conditionalFormatting>
  <conditionalFormatting sqref="E79:J79">
    <cfRule type="expression" dxfId="571" priority="992">
      <formula>IF(AND($C79="",$D79=""),TRUE,FALSE)</formula>
    </cfRule>
  </conditionalFormatting>
  <conditionalFormatting sqref="G79">
    <cfRule type="expression" dxfId="570" priority="995">
      <formula>IF(OR($C79&lt;&gt;"",$D79&lt;&gt;""),TRUE,FALSE)</formula>
    </cfRule>
  </conditionalFormatting>
  <conditionalFormatting sqref="I79">
    <cfRule type="expression" dxfId="569" priority="993">
      <formula>IF(OR($C79&lt;&gt;"",$D79&lt;&gt;""),TRUE,FALSE)</formula>
    </cfRule>
  </conditionalFormatting>
  <conditionalFormatting sqref="E79">
    <cfRule type="expression" dxfId="568" priority="994">
      <formula>IF($E79="*VERIFICAR CÓDIGO*",TRUE,FALSE)</formula>
    </cfRule>
  </conditionalFormatting>
  <conditionalFormatting sqref="F79">
    <cfRule type="expression" dxfId="567" priority="991">
      <formula>IF($E79="*VERIFICAR CÓDIGO*",TRUE,FALSE)</formula>
    </cfRule>
  </conditionalFormatting>
  <conditionalFormatting sqref="H79">
    <cfRule type="expression" dxfId="566" priority="990">
      <formula>IF($E79="*VERIFICAR CÓDIGO*",TRUE,FALSE)</formula>
    </cfRule>
  </conditionalFormatting>
  <conditionalFormatting sqref="H79">
    <cfRule type="expression" dxfId="565" priority="989">
      <formula>IF($E79="*VERIFICAR CÓDIGO*",TRUE,FALSE)</formula>
    </cfRule>
  </conditionalFormatting>
  <conditionalFormatting sqref="L79">
    <cfRule type="expression" dxfId="564" priority="988">
      <formula>IFERROR($E79,TRUE)</formula>
    </cfRule>
  </conditionalFormatting>
  <conditionalFormatting sqref="L79">
    <cfRule type="expression" dxfId="563" priority="987">
      <formula>IF(AND($C79="",$D79=""),TRUE,FALSE)</formula>
    </cfRule>
  </conditionalFormatting>
  <conditionalFormatting sqref="M79">
    <cfRule type="expression" dxfId="562" priority="979">
      <formula>IF(AND($C79="",$D79=""),TRUE,FALSE)</formula>
    </cfRule>
  </conditionalFormatting>
  <conditionalFormatting sqref="N79:O79">
    <cfRule type="expression" dxfId="561" priority="985">
      <formula>IFERROR($E79,TRUE)</formula>
    </cfRule>
  </conditionalFormatting>
  <conditionalFormatting sqref="N79">
    <cfRule type="expression" dxfId="560" priority="986">
      <formula>IFERROR($E79,TRUE)</formula>
    </cfRule>
  </conditionalFormatting>
  <conditionalFormatting sqref="N79:O79">
    <cfRule type="expression" dxfId="559" priority="984">
      <formula>IF(AND($C79="",$D79=""),TRUE,FALSE)</formula>
    </cfRule>
  </conditionalFormatting>
  <conditionalFormatting sqref="O79">
    <cfRule type="cellIs" dxfId="558" priority="981" operator="equal">
      <formula>"C"</formula>
    </cfRule>
    <cfRule type="cellIs" dxfId="557" priority="982" operator="equal">
      <formula>"A"</formula>
    </cfRule>
    <cfRule type="cellIs" dxfId="556" priority="983" operator="equal">
      <formula>"B"</formula>
    </cfRule>
  </conditionalFormatting>
  <conditionalFormatting sqref="M79">
    <cfRule type="expression" dxfId="555" priority="980">
      <formula>IFERROR($E79,TRUE)</formula>
    </cfRule>
  </conditionalFormatting>
  <conditionalFormatting sqref="C80:D80">
    <cfRule type="expression" dxfId="554" priority="947">
      <formula>IFERROR($E80,TRUE)</formula>
    </cfRule>
  </conditionalFormatting>
  <conditionalFormatting sqref="C80:D80">
    <cfRule type="expression" dxfId="553" priority="945">
      <formula>IF(AND($C80="",$D80=""),TRUE,FALSE)</formula>
    </cfRule>
  </conditionalFormatting>
  <conditionalFormatting sqref="C80:D80">
    <cfRule type="expression" dxfId="552" priority="946">
      <formula>IF(OR($C80&lt;&gt;"",$D80&lt;&gt;""),TRUE,FALSE)</formula>
    </cfRule>
  </conditionalFormatting>
  <conditionalFormatting sqref="E80:J80">
    <cfRule type="expression" dxfId="551" priority="944">
      <formula>IFERROR($E80,TRUE)</formula>
    </cfRule>
  </conditionalFormatting>
  <conditionalFormatting sqref="E80:J80">
    <cfRule type="expression" dxfId="550" priority="940">
      <formula>IF(AND($C80="",$D80=""),TRUE,FALSE)</formula>
    </cfRule>
  </conditionalFormatting>
  <conditionalFormatting sqref="G80">
    <cfRule type="expression" dxfId="549" priority="943">
      <formula>IF(OR($C80&lt;&gt;"",$D80&lt;&gt;""),TRUE,FALSE)</formula>
    </cfRule>
  </conditionalFormatting>
  <conditionalFormatting sqref="I80">
    <cfRule type="expression" dxfId="548" priority="941">
      <formula>IF(OR($C80&lt;&gt;"",$D80&lt;&gt;""),TRUE,FALSE)</formula>
    </cfRule>
  </conditionalFormatting>
  <conditionalFormatting sqref="E80">
    <cfRule type="expression" dxfId="547" priority="942">
      <formula>IF($E80="*VERIFICAR CÓDIGO*",TRUE,FALSE)</formula>
    </cfRule>
  </conditionalFormatting>
  <conditionalFormatting sqref="F80">
    <cfRule type="expression" dxfId="546" priority="939">
      <formula>IF($E80="*VERIFICAR CÓDIGO*",TRUE,FALSE)</formula>
    </cfRule>
  </conditionalFormatting>
  <conditionalFormatting sqref="H80">
    <cfRule type="expression" dxfId="545" priority="938">
      <formula>IF($E80="*VERIFICAR CÓDIGO*",TRUE,FALSE)</formula>
    </cfRule>
  </conditionalFormatting>
  <conditionalFormatting sqref="H80">
    <cfRule type="expression" dxfId="544" priority="937">
      <formula>IF($E80="*VERIFICAR CÓDIGO*",TRUE,FALSE)</formula>
    </cfRule>
  </conditionalFormatting>
  <conditionalFormatting sqref="L80">
    <cfRule type="expression" dxfId="543" priority="936">
      <formula>IFERROR($E80,TRUE)</formula>
    </cfRule>
  </conditionalFormatting>
  <conditionalFormatting sqref="L80">
    <cfRule type="expression" dxfId="542" priority="935">
      <formula>IF(AND($C80="",$D80=""),TRUE,FALSE)</formula>
    </cfRule>
  </conditionalFormatting>
  <conditionalFormatting sqref="M80">
    <cfRule type="expression" dxfId="541" priority="927">
      <formula>IF(AND($C80="",$D80=""),TRUE,FALSE)</formula>
    </cfRule>
  </conditionalFormatting>
  <conditionalFormatting sqref="N80:O80">
    <cfRule type="expression" dxfId="540" priority="933">
      <formula>IFERROR($E80,TRUE)</formula>
    </cfRule>
  </conditionalFormatting>
  <conditionalFormatting sqref="N80">
    <cfRule type="expression" dxfId="539" priority="934">
      <formula>IFERROR($E80,TRUE)</formula>
    </cfRule>
  </conditionalFormatting>
  <conditionalFormatting sqref="N80:O80">
    <cfRule type="expression" dxfId="538" priority="932">
      <formula>IF(AND($C80="",$D80=""),TRUE,FALSE)</formula>
    </cfRule>
  </conditionalFormatting>
  <conditionalFormatting sqref="O80">
    <cfRule type="cellIs" dxfId="537" priority="929" operator="equal">
      <formula>"C"</formula>
    </cfRule>
    <cfRule type="cellIs" dxfId="536" priority="930" operator="equal">
      <formula>"A"</formula>
    </cfRule>
    <cfRule type="cellIs" dxfId="535" priority="931" operator="equal">
      <formula>"B"</formula>
    </cfRule>
  </conditionalFormatting>
  <conditionalFormatting sqref="M80">
    <cfRule type="expression" dxfId="534" priority="928">
      <formula>IFERROR($E80,TRUE)</formula>
    </cfRule>
  </conditionalFormatting>
  <conditionalFormatting sqref="C81:D81">
    <cfRule type="expression" dxfId="533" priority="921">
      <formula>IFERROR($E81,TRUE)</formula>
    </cfRule>
  </conditionalFormatting>
  <conditionalFormatting sqref="C81:D81">
    <cfRule type="expression" dxfId="532" priority="919">
      <formula>IF(AND($C81="",$D81=""),TRUE,FALSE)</formula>
    </cfRule>
  </conditionalFormatting>
  <conditionalFormatting sqref="C81:D81">
    <cfRule type="expression" dxfId="531" priority="920">
      <formula>IF(OR($C81&lt;&gt;"",$D81&lt;&gt;""),TRUE,FALSE)</formula>
    </cfRule>
  </conditionalFormatting>
  <conditionalFormatting sqref="E81:J81">
    <cfRule type="expression" dxfId="530" priority="918">
      <formula>IFERROR($E81,TRUE)</formula>
    </cfRule>
  </conditionalFormatting>
  <conditionalFormatting sqref="E81:J81">
    <cfRule type="expression" dxfId="529" priority="914">
      <formula>IF(AND($C81="",$D81=""),TRUE,FALSE)</formula>
    </cfRule>
  </conditionalFormatting>
  <conditionalFormatting sqref="G81">
    <cfRule type="expression" dxfId="528" priority="917">
      <formula>IF(OR($C81&lt;&gt;"",$D81&lt;&gt;""),TRUE,FALSE)</formula>
    </cfRule>
  </conditionalFormatting>
  <conditionalFormatting sqref="I81">
    <cfRule type="expression" dxfId="527" priority="915">
      <formula>IF(OR($C81&lt;&gt;"",$D81&lt;&gt;""),TRUE,FALSE)</formula>
    </cfRule>
  </conditionalFormatting>
  <conditionalFormatting sqref="E81">
    <cfRule type="expression" dxfId="526" priority="916">
      <formula>IF($E81="*VERIFICAR CÓDIGO*",TRUE,FALSE)</formula>
    </cfRule>
  </conditionalFormatting>
  <conditionalFormatting sqref="F81">
    <cfRule type="expression" dxfId="525" priority="913">
      <formula>IF($E81="*VERIFICAR CÓDIGO*",TRUE,FALSE)</formula>
    </cfRule>
  </conditionalFormatting>
  <conditionalFormatting sqref="H81">
    <cfRule type="expression" dxfId="524" priority="912">
      <formula>IF($E81="*VERIFICAR CÓDIGO*",TRUE,FALSE)</formula>
    </cfRule>
  </conditionalFormatting>
  <conditionalFormatting sqref="H81">
    <cfRule type="expression" dxfId="523" priority="911">
      <formula>IF($E81="*VERIFICAR CÓDIGO*",TRUE,FALSE)</formula>
    </cfRule>
  </conditionalFormatting>
  <conditionalFormatting sqref="L81">
    <cfRule type="expression" dxfId="522" priority="910">
      <formula>IFERROR($E81,TRUE)</formula>
    </cfRule>
  </conditionalFormatting>
  <conditionalFormatting sqref="L81">
    <cfRule type="expression" dxfId="521" priority="909">
      <formula>IF(AND($C81="",$D81=""),TRUE,FALSE)</formula>
    </cfRule>
  </conditionalFormatting>
  <conditionalFormatting sqref="M81">
    <cfRule type="expression" dxfId="520" priority="901">
      <formula>IF(AND($C81="",$D81=""),TRUE,FALSE)</formula>
    </cfRule>
  </conditionalFormatting>
  <conditionalFormatting sqref="N81:O81">
    <cfRule type="expression" dxfId="519" priority="907">
      <formula>IFERROR($E81,TRUE)</formula>
    </cfRule>
  </conditionalFormatting>
  <conditionalFormatting sqref="N81">
    <cfRule type="expression" dxfId="518" priority="908">
      <formula>IFERROR($E81,TRUE)</formula>
    </cfRule>
  </conditionalFormatting>
  <conditionalFormatting sqref="N81:O81">
    <cfRule type="expression" dxfId="517" priority="906">
      <formula>IF(AND($C81="",$D81=""),TRUE,FALSE)</formula>
    </cfRule>
  </conditionalFormatting>
  <conditionalFormatting sqref="O81">
    <cfRule type="cellIs" dxfId="516" priority="903" operator="equal">
      <formula>"C"</formula>
    </cfRule>
    <cfRule type="cellIs" dxfId="515" priority="904" operator="equal">
      <formula>"A"</formula>
    </cfRule>
    <cfRule type="cellIs" dxfId="514" priority="905" operator="equal">
      <formula>"B"</formula>
    </cfRule>
  </conditionalFormatting>
  <conditionalFormatting sqref="M81">
    <cfRule type="expression" dxfId="513" priority="902">
      <formula>IFERROR($E81,TRUE)</formula>
    </cfRule>
  </conditionalFormatting>
  <conditionalFormatting sqref="C82:D82">
    <cfRule type="expression" dxfId="512" priority="895">
      <formula>IFERROR($E82,TRUE)</formula>
    </cfRule>
  </conditionalFormatting>
  <conditionalFormatting sqref="C82:D82">
    <cfRule type="expression" dxfId="511" priority="893">
      <formula>IF(AND($C82="",$D82=""),TRUE,FALSE)</formula>
    </cfRule>
  </conditionalFormatting>
  <conditionalFormatting sqref="C82:D82">
    <cfRule type="expression" dxfId="510" priority="894">
      <formula>IF(OR($C82&lt;&gt;"",$D82&lt;&gt;""),TRUE,FALSE)</formula>
    </cfRule>
  </conditionalFormatting>
  <conditionalFormatting sqref="E82:J82">
    <cfRule type="expression" dxfId="509" priority="892">
      <formula>IFERROR($E82,TRUE)</formula>
    </cfRule>
  </conditionalFormatting>
  <conditionalFormatting sqref="E82:J82">
    <cfRule type="expression" dxfId="508" priority="888">
      <formula>IF(AND($C82="",$D82=""),TRUE,FALSE)</formula>
    </cfRule>
  </conditionalFormatting>
  <conditionalFormatting sqref="G82">
    <cfRule type="expression" dxfId="507" priority="891">
      <formula>IF(OR($C82&lt;&gt;"",$D82&lt;&gt;""),TRUE,FALSE)</formula>
    </cfRule>
  </conditionalFormatting>
  <conditionalFormatting sqref="I82">
    <cfRule type="expression" dxfId="506" priority="889">
      <formula>IF(OR($C82&lt;&gt;"",$D82&lt;&gt;""),TRUE,FALSE)</formula>
    </cfRule>
  </conditionalFormatting>
  <conditionalFormatting sqref="E82">
    <cfRule type="expression" dxfId="505" priority="890">
      <formula>IF($E82="*VERIFICAR CÓDIGO*",TRUE,FALSE)</formula>
    </cfRule>
  </conditionalFormatting>
  <conditionalFormatting sqref="F82">
    <cfRule type="expression" dxfId="504" priority="887">
      <formula>IF($E82="*VERIFICAR CÓDIGO*",TRUE,FALSE)</formula>
    </cfRule>
  </conditionalFormatting>
  <conditionalFormatting sqref="H82">
    <cfRule type="expression" dxfId="503" priority="886">
      <formula>IF($E82="*VERIFICAR CÓDIGO*",TRUE,FALSE)</formula>
    </cfRule>
  </conditionalFormatting>
  <conditionalFormatting sqref="H82">
    <cfRule type="expression" dxfId="502" priority="885">
      <formula>IF($E82="*VERIFICAR CÓDIGO*",TRUE,FALSE)</formula>
    </cfRule>
  </conditionalFormatting>
  <conditionalFormatting sqref="L82">
    <cfRule type="expression" dxfId="501" priority="884">
      <formula>IFERROR($E82,TRUE)</formula>
    </cfRule>
  </conditionalFormatting>
  <conditionalFormatting sqref="L82">
    <cfRule type="expression" dxfId="500" priority="883">
      <formula>IF(AND($C82="",$D82=""),TRUE,FALSE)</formula>
    </cfRule>
  </conditionalFormatting>
  <conditionalFormatting sqref="M82">
    <cfRule type="expression" dxfId="499" priority="875">
      <formula>IF(AND($C82="",$D82=""),TRUE,FALSE)</formula>
    </cfRule>
  </conditionalFormatting>
  <conditionalFormatting sqref="N82:O82">
    <cfRule type="expression" dxfId="498" priority="881">
      <formula>IFERROR($E82,TRUE)</formula>
    </cfRule>
  </conditionalFormatting>
  <conditionalFormatting sqref="N82">
    <cfRule type="expression" dxfId="497" priority="882">
      <formula>IFERROR($E82,TRUE)</formula>
    </cfRule>
  </conditionalFormatting>
  <conditionalFormatting sqref="N82:O82">
    <cfRule type="expression" dxfId="496" priority="880">
      <formula>IF(AND($C82="",$D82=""),TRUE,FALSE)</formula>
    </cfRule>
  </conditionalFormatting>
  <conditionalFormatting sqref="O82">
    <cfRule type="cellIs" dxfId="495" priority="877" operator="equal">
      <formula>"C"</formula>
    </cfRule>
    <cfRule type="cellIs" dxfId="494" priority="878" operator="equal">
      <formula>"A"</formula>
    </cfRule>
    <cfRule type="cellIs" dxfId="493" priority="879" operator="equal">
      <formula>"B"</formula>
    </cfRule>
  </conditionalFormatting>
  <conditionalFormatting sqref="M82">
    <cfRule type="expression" dxfId="492" priority="876">
      <formula>IFERROR($E82,TRUE)</formula>
    </cfRule>
  </conditionalFormatting>
  <conditionalFormatting sqref="C83:D83">
    <cfRule type="expression" dxfId="491" priority="817">
      <formula>IFERROR($E83,TRUE)</formula>
    </cfRule>
  </conditionalFormatting>
  <conditionalFormatting sqref="C83:D83">
    <cfRule type="expression" dxfId="490" priority="815">
      <formula>IF(AND($C83="",$D83=""),TRUE,FALSE)</formula>
    </cfRule>
  </conditionalFormatting>
  <conditionalFormatting sqref="C83:D83">
    <cfRule type="expression" dxfId="489" priority="816">
      <formula>IF(OR($C83&lt;&gt;"",$D83&lt;&gt;""),TRUE,FALSE)</formula>
    </cfRule>
  </conditionalFormatting>
  <conditionalFormatting sqref="E83:J83">
    <cfRule type="expression" dxfId="488" priority="814">
      <formula>IFERROR($E83,TRUE)</formula>
    </cfRule>
  </conditionalFormatting>
  <conditionalFormatting sqref="E83:J83">
    <cfRule type="expression" dxfId="487" priority="810">
      <formula>IF(AND($C83="",$D83=""),TRUE,FALSE)</formula>
    </cfRule>
  </conditionalFormatting>
  <conditionalFormatting sqref="G83">
    <cfRule type="expression" dxfId="486" priority="813">
      <formula>IF(OR($C83&lt;&gt;"",$D83&lt;&gt;""),TRUE,FALSE)</formula>
    </cfRule>
  </conditionalFormatting>
  <conditionalFormatting sqref="I83">
    <cfRule type="expression" dxfId="485" priority="811">
      <formula>IF(OR($C83&lt;&gt;"",$D83&lt;&gt;""),TRUE,FALSE)</formula>
    </cfRule>
  </conditionalFormatting>
  <conditionalFormatting sqref="E83">
    <cfRule type="expression" dxfId="484" priority="812">
      <formula>IF($E83="*VERIFICAR CÓDIGO*",TRUE,FALSE)</formula>
    </cfRule>
  </conditionalFormatting>
  <conditionalFormatting sqref="F83">
    <cfRule type="expression" dxfId="483" priority="809">
      <formula>IF($E83="*VERIFICAR CÓDIGO*",TRUE,FALSE)</formula>
    </cfRule>
  </conditionalFormatting>
  <conditionalFormatting sqref="H83">
    <cfRule type="expression" dxfId="482" priority="808">
      <formula>IF($E83="*VERIFICAR CÓDIGO*",TRUE,FALSE)</formula>
    </cfRule>
  </conditionalFormatting>
  <conditionalFormatting sqref="H83">
    <cfRule type="expression" dxfId="481" priority="807">
      <formula>IF($E83="*VERIFICAR CÓDIGO*",TRUE,FALSE)</formula>
    </cfRule>
  </conditionalFormatting>
  <conditionalFormatting sqref="L83">
    <cfRule type="expression" dxfId="480" priority="806">
      <formula>IFERROR($E83,TRUE)</formula>
    </cfRule>
  </conditionalFormatting>
  <conditionalFormatting sqref="L83">
    <cfRule type="expression" dxfId="479" priority="805">
      <formula>IF(AND($C83="",$D83=""),TRUE,FALSE)</formula>
    </cfRule>
  </conditionalFormatting>
  <conditionalFormatting sqref="M83">
    <cfRule type="expression" dxfId="478" priority="797">
      <formula>IF(AND($C83="",$D83=""),TRUE,FALSE)</formula>
    </cfRule>
  </conditionalFormatting>
  <conditionalFormatting sqref="N83:O83">
    <cfRule type="expression" dxfId="477" priority="803">
      <formula>IFERROR($E83,TRUE)</formula>
    </cfRule>
  </conditionalFormatting>
  <conditionalFormatting sqref="N83">
    <cfRule type="expression" dxfId="476" priority="804">
      <formula>IFERROR($E83,TRUE)</formula>
    </cfRule>
  </conditionalFormatting>
  <conditionalFormatting sqref="N83:O83">
    <cfRule type="expression" dxfId="475" priority="802">
      <formula>IF(AND($C83="",$D83=""),TRUE,FALSE)</formula>
    </cfRule>
  </conditionalFormatting>
  <conditionalFormatting sqref="O83">
    <cfRule type="cellIs" dxfId="474" priority="799" operator="equal">
      <formula>"C"</formula>
    </cfRule>
    <cfRule type="cellIs" dxfId="473" priority="800" operator="equal">
      <formula>"A"</formula>
    </cfRule>
    <cfRule type="cellIs" dxfId="472" priority="801" operator="equal">
      <formula>"B"</formula>
    </cfRule>
  </conditionalFormatting>
  <conditionalFormatting sqref="M83">
    <cfRule type="expression" dxfId="471" priority="798">
      <formula>IFERROR($E83,TRUE)</formula>
    </cfRule>
  </conditionalFormatting>
  <conditionalFormatting sqref="C44:D44">
    <cfRule type="expression" dxfId="470" priority="791">
      <formula>IFERROR($E44,TRUE)</formula>
    </cfRule>
  </conditionalFormatting>
  <conditionalFormatting sqref="C44:D44">
    <cfRule type="expression" dxfId="469" priority="789">
      <formula>IF(AND($C44="",$D44=""),TRUE,FALSE)</formula>
    </cfRule>
  </conditionalFormatting>
  <conditionalFormatting sqref="C44:D44">
    <cfRule type="expression" dxfId="468" priority="790">
      <formula>IF(OR($C44&lt;&gt;"",$D44&lt;&gt;""),TRUE,FALSE)</formula>
    </cfRule>
  </conditionalFormatting>
  <conditionalFormatting sqref="E44:J44">
    <cfRule type="expression" dxfId="467" priority="788">
      <formula>IFERROR($E44,TRUE)</formula>
    </cfRule>
  </conditionalFormatting>
  <conditionalFormatting sqref="E44:J44">
    <cfRule type="expression" dxfId="466" priority="784">
      <formula>IF(AND($C44="",$D44=""),TRUE,FALSE)</formula>
    </cfRule>
  </conditionalFormatting>
  <conditionalFormatting sqref="G44">
    <cfRule type="expression" dxfId="465" priority="787">
      <formula>IF(OR($C44&lt;&gt;"",$D44&lt;&gt;""),TRUE,FALSE)</formula>
    </cfRule>
  </conditionalFormatting>
  <conditionalFormatting sqref="I44">
    <cfRule type="expression" dxfId="464" priority="785">
      <formula>IF(OR($C44&lt;&gt;"",$D44&lt;&gt;""),TRUE,FALSE)</formula>
    </cfRule>
  </conditionalFormatting>
  <conditionalFormatting sqref="E44">
    <cfRule type="expression" dxfId="463" priority="786">
      <formula>IF($E44="*VERIFICAR CÓDIGO*",TRUE,FALSE)</formula>
    </cfRule>
  </conditionalFormatting>
  <conditionalFormatting sqref="F44">
    <cfRule type="expression" dxfId="462" priority="783">
      <formula>IF($E44="*VERIFICAR CÓDIGO*",TRUE,FALSE)</formula>
    </cfRule>
  </conditionalFormatting>
  <conditionalFormatting sqref="H44">
    <cfRule type="expression" dxfId="461" priority="782">
      <formula>IF($E44="*VERIFICAR CÓDIGO*",TRUE,FALSE)</formula>
    </cfRule>
  </conditionalFormatting>
  <conditionalFormatting sqref="H44">
    <cfRule type="expression" dxfId="460" priority="781">
      <formula>IF($E44="*VERIFICAR CÓDIGO*",TRUE,FALSE)</formula>
    </cfRule>
  </conditionalFormatting>
  <conditionalFormatting sqref="L44">
    <cfRule type="expression" dxfId="459" priority="780">
      <formula>IFERROR($E44,TRUE)</formula>
    </cfRule>
  </conditionalFormatting>
  <conditionalFormatting sqref="L44">
    <cfRule type="expression" dxfId="458" priority="779">
      <formula>IF(AND($C44="",$D44=""),TRUE,FALSE)</formula>
    </cfRule>
  </conditionalFormatting>
  <conditionalFormatting sqref="M44">
    <cfRule type="expression" dxfId="457" priority="771">
      <formula>IF(AND($C44="",$D44=""),TRUE,FALSE)</formula>
    </cfRule>
  </conditionalFormatting>
  <conditionalFormatting sqref="N44:O44">
    <cfRule type="expression" dxfId="456" priority="777">
      <formula>IFERROR($E44,TRUE)</formula>
    </cfRule>
  </conditionalFormatting>
  <conditionalFormatting sqref="N44">
    <cfRule type="expression" dxfId="455" priority="778">
      <formula>IFERROR($E44,TRUE)</formula>
    </cfRule>
  </conditionalFormatting>
  <conditionalFormatting sqref="N44:O44">
    <cfRule type="expression" dxfId="454" priority="776">
      <formula>IF(AND($C44="",$D44=""),TRUE,FALSE)</formula>
    </cfRule>
  </conditionalFormatting>
  <conditionalFormatting sqref="O44">
    <cfRule type="cellIs" dxfId="453" priority="773" operator="equal">
      <formula>"C"</formula>
    </cfRule>
    <cfRule type="cellIs" dxfId="452" priority="774" operator="equal">
      <formula>"A"</formula>
    </cfRule>
    <cfRule type="cellIs" dxfId="451" priority="775" operator="equal">
      <formula>"B"</formula>
    </cfRule>
  </conditionalFormatting>
  <conditionalFormatting sqref="M44">
    <cfRule type="expression" dxfId="450" priority="772">
      <formula>IFERROR($E44,TRUE)</formula>
    </cfRule>
  </conditionalFormatting>
  <conditionalFormatting sqref="B91:I91 L91:O91">
    <cfRule type="expression" dxfId="449" priority="741">
      <formula>IFERROR($E91,TRUE)</formula>
    </cfRule>
  </conditionalFormatting>
  <conditionalFormatting sqref="N91">
    <cfRule type="expression" dxfId="448" priority="742">
      <formula>IFERROR($E91,TRUE)</formula>
    </cfRule>
  </conditionalFormatting>
  <conditionalFormatting sqref="B91:I91 L91:O91">
    <cfRule type="expression" dxfId="447" priority="737">
      <formula>IF(AND($C91="",$D91=""),TRUE,FALSE)</formula>
    </cfRule>
  </conditionalFormatting>
  <conditionalFormatting sqref="G91 B91:D91">
    <cfRule type="expression" dxfId="446" priority="740">
      <formula>IF(OR($C91&lt;&gt;"",$D91&lt;&gt;""),TRUE,FALSE)</formula>
    </cfRule>
  </conditionalFormatting>
  <conditionalFormatting sqref="I91">
    <cfRule type="expression" dxfId="445" priority="738">
      <formula>IF(OR($C91&lt;&gt;"",$D91&lt;&gt;""),TRUE,FALSE)</formula>
    </cfRule>
  </conditionalFormatting>
  <conditionalFormatting sqref="E91">
    <cfRule type="expression" dxfId="444" priority="739">
      <formula>IF($E91="*VERIFICAR CÓDIGO*",TRUE,FALSE)</formula>
    </cfRule>
  </conditionalFormatting>
  <conditionalFormatting sqref="F91">
    <cfRule type="expression" dxfId="443" priority="736">
      <formula>IF($E91="*VERIFICAR CÓDIGO*",TRUE,FALSE)</formula>
    </cfRule>
  </conditionalFormatting>
  <conditionalFormatting sqref="H91">
    <cfRule type="expression" dxfId="442" priority="735">
      <formula>IF($E91="*VERIFICAR CÓDIGO*",TRUE,FALSE)</formula>
    </cfRule>
  </conditionalFormatting>
  <conditionalFormatting sqref="H91">
    <cfRule type="expression" dxfId="441" priority="734">
      <formula>IF($E91="*VERIFICAR CÓDIGO*",TRUE,FALSE)</formula>
    </cfRule>
  </conditionalFormatting>
  <conditionalFormatting sqref="O91">
    <cfRule type="cellIs" dxfId="440" priority="731" operator="equal">
      <formula>"C"</formula>
    </cfRule>
    <cfRule type="cellIs" dxfId="439" priority="732" operator="equal">
      <formula>"A"</formula>
    </cfRule>
    <cfRule type="cellIs" dxfId="438" priority="733" operator="equal">
      <formula>"B"</formula>
    </cfRule>
  </conditionalFormatting>
  <conditionalFormatting sqref="C84:D84">
    <cfRule type="expression" dxfId="437" priority="725">
      <formula>IFERROR($E84,TRUE)</formula>
    </cfRule>
  </conditionalFormatting>
  <conditionalFormatting sqref="C84:D84">
    <cfRule type="expression" dxfId="436" priority="723">
      <formula>IF(AND($C84="",$D84=""),TRUE,FALSE)</formula>
    </cfRule>
  </conditionalFormatting>
  <conditionalFormatting sqref="C84:D84">
    <cfRule type="expression" dxfId="435" priority="724">
      <formula>IF(OR($C84&lt;&gt;"",$D84&lt;&gt;""),TRUE,FALSE)</formula>
    </cfRule>
  </conditionalFormatting>
  <conditionalFormatting sqref="E84:J84">
    <cfRule type="expression" dxfId="434" priority="722">
      <formula>IFERROR($E84,TRUE)</formula>
    </cfRule>
  </conditionalFormatting>
  <conditionalFormatting sqref="E84:J84">
    <cfRule type="expression" dxfId="433" priority="718">
      <formula>IF(AND($C84="",$D84=""),TRUE,FALSE)</formula>
    </cfRule>
  </conditionalFormatting>
  <conditionalFormatting sqref="G84">
    <cfRule type="expression" dxfId="432" priority="721">
      <formula>IF(OR($C84&lt;&gt;"",$D84&lt;&gt;""),TRUE,FALSE)</formula>
    </cfRule>
  </conditionalFormatting>
  <conditionalFormatting sqref="I84">
    <cfRule type="expression" dxfId="431" priority="719">
      <formula>IF(OR($C84&lt;&gt;"",$D84&lt;&gt;""),TRUE,FALSE)</formula>
    </cfRule>
  </conditionalFormatting>
  <conditionalFormatting sqref="E84">
    <cfRule type="expression" dxfId="430" priority="720">
      <formula>IF($E84="*VERIFICAR CÓDIGO*",TRUE,FALSE)</formula>
    </cfRule>
  </conditionalFormatting>
  <conditionalFormatting sqref="F84">
    <cfRule type="expression" dxfId="429" priority="717">
      <formula>IF($E84="*VERIFICAR CÓDIGO*",TRUE,FALSE)</formula>
    </cfRule>
  </conditionalFormatting>
  <conditionalFormatting sqref="H84">
    <cfRule type="expression" dxfId="428" priority="716">
      <formula>IF($E84="*VERIFICAR CÓDIGO*",TRUE,FALSE)</formula>
    </cfRule>
  </conditionalFormatting>
  <conditionalFormatting sqref="H84">
    <cfRule type="expression" dxfId="427" priority="715">
      <formula>IF($E84="*VERIFICAR CÓDIGO*",TRUE,FALSE)</formula>
    </cfRule>
  </conditionalFormatting>
  <conditionalFormatting sqref="L84">
    <cfRule type="expression" dxfId="426" priority="714">
      <formula>IFERROR($E84,TRUE)</formula>
    </cfRule>
  </conditionalFormatting>
  <conditionalFormatting sqref="L84">
    <cfRule type="expression" dxfId="425" priority="713">
      <formula>IF(AND($C84="",$D84=""),TRUE,FALSE)</formula>
    </cfRule>
  </conditionalFormatting>
  <conditionalFormatting sqref="M84">
    <cfRule type="expression" dxfId="424" priority="705">
      <formula>IF(AND($C84="",$D84=""),TRUE,FALSE)</formula>
    </cfRule>
  </conditionalFormatting>
  <conditionalFormatting sqref="N84:O84">
    <cfRule type="expression" dxfId="423" priority="711">
      <formula>IFERROR($E84,TRUE)</formula>
    </cfRule>
  </conditionalFormatting>
  <conditionalFormatting sqref="N84">
    <cfRule type="expression" dxfId="422" priority="712">
      <formula>IFERROR($E84,TRUE)</formula>
    </cfRule>
  </conditionalFormatting>
  <conditionalFormatting sqref="N84:O84">
    <cfRule type="expression" dxfId="421" priority="710">
      <formula>IF(AND($C84="",$D84=""),TRUE,FALSE)</formula>
    </cfRule>
  </conditionalFormatting>
  <conditionalFormatting sqref="O84">
    <cfRule type="cellIs" dxfId="420" priority="707" operator="equal">
      <formula>"C"</formula>
    </cfRule>
    <cfRule type="cellIs" dxfId="419" priority="708" operator="equal">
      <formula>"A"</formula>
    </cfRule>
    <cfRule type="cellIs" dxfId="418" priority="709" operator="equal">
      <formula>"B"</formula>
    </cfRule>
  </conditionalFormatting>
  <conditionalFormatting sqref="M84">
    <cfRule type="expression" dxfId="417" priority="706">
      <formula>IFERROR($E84,TRUE)</formula>
    </cfRule>
  </conditionalFormatting>
  <conditionalFormatting sqref="C85:D85">
    <cfRule type="expression" dxfId="416" priority="699">
      <formula>IFERROR($E85,TRUE)</formula>
    </cfRule>
  </conditionalFormatting>
  <conditionalFormatting sqref="C85:D85">
    <cfRule type="expression" dxfId="415" priority="697">
      <formula>IF(AND($C85="",$D85=""),TRUE,FALSE)</formula>
    </cfRule>
  </conditionalFormatting>
  <conditionalFormatting sqref="C85:D85">
    <cfRule type="expression" dxfId="414" priority="698">
      <formula>IF(OR($C85&lt;&gt;"",$D85&lt;&gt;""),TRUE,FALSE)</formula>
    </cfRule>
  </conditionalFormatting>
  <conditionalFormatting sqref="E85:J85">
    <cfRule type="expression" dxfId="413" priority="696">
      <formula>IFERROR($E85,TRUE)</formula>
    </cfRule>
  </conditionalFormatting>
  <conditionalFormatting sqref="E85:J85">
    <cfRule type="expression" dxfId="412" priority="692">
      <formula>IF(AND($C85="",$D85=""),TRUE,FALSE)</formula>
    </cfRule>
  </conditionalFormatting>
  <conditionalFormatting sqref="G85">
    <cfRule type="expression" dxfId="411" priority="695">
      <formula>IF(OR($C85&lt;&gt;"",$D85&lt;&gt;""),TRUE,FALSE)</formula>
    </cfRule>
  </conditionalFormatting>
  <conditionalFormatting sqref="I85">
    <cfRule type="expression" dxfId="410" priority="693">
      <formula>IF(OR($C85&lt;&gt;"",$D85&lt;&gt;""),TRUE,FALSE)</formula>
    </cfRule>
  </conditionalFormatting>
  <conditionalFormatting sqref="E85">
    <cfRule type="expression" dxfId="409" priority="694">
      <formula>IF($E85="*VERIFICAR CÓDIGO*",TRUE,FALSE)</formula>
    </cfRule>
  </conditionalFormatting>
  <conditionalFormatting sqref="F85">
    <cfRule type="expression" dxfId="408" priority="691">
      <formula>IF($E85="*VERIFICAR CÓDIGO*",TRUE,FALSE)</formula>
    </cfRule>
  </conditionalFormatting>
  <conditionalFormatting sqref="H85">
    <cfRule type="expression" dxfId="407" priority="690">
      <formula>IF($E85="*VERIFICAR CÓDIGO*",TRUE,FALSE)</formula>
    </cfRule>
  </conditionalFormatting>
  <conditionalFormatting sqref="H85">
    <cfRule type="expression" dxfId="406" priority="689">
      <formula>IF($E85="*VERIFICAR CÓDIGO*",TRUE,FALSE)</formula>
    </cfRule>
  </conditionalFormatting>
  <conditionalFormatting sqref="L85">
    <cfRule type="expression" dxfId="405" priority="688">
      <formula>IFERROR($E85,TRUE)</formula>
    </cfRule>
  </conditionalFormatting>
  <conditionalFormatting sqref="L85">
    <cfRule type="expression" dxfId="404" priority="687">
      <formula>IF(AND($C85="",$D85=""),TRUE,FALSE)</formula>
    </cfRule>
  </conditionalFormatting>
  <conditionalFormatting sqref="M85">
    <cfRule type="expression" dxfId="403" priority="679">
      <formula>IF(AND($C85="",$D85=""),TRUE,FALSE)</formula>
    </cfRule>
  </conditionalFormatting>
  <conditionalFormatting sqref="N85:O85">
    <cfRule type="expression" dxfId="402" priority="685">
      <formula>IFERROR($E85,TRUE)</formula>
    </cfRule>
  </conditionalFormatting>
  <conditionalFormatting sqref="N85">
    <cfRule type="expression" dxfId="401" priority="686">
      <formula>IFERROR($E85,TRUE)</formula>
    </cfRule>
  </conditionalFormatting>
  <conditionalFormatting sqref="N85:O85">
    <cfRule type="expression" dxfId="400" priority="684">
      <formula>IF(AND($C85="",$D85=""),TRUE,FALSE)</formula>
    </cfRule>
  </conditionalFormatting>
  <conditionalFormatting sqref="O85">
    <cfRule type="cellIs" dxfId="399" priority="681" operator="equal">
      <formula>"C"</formula>
    </cfRule>
    <cfRule type="cellIs" dxfId="398" priority="682" operator="equal">
      <formula>"A"</formula>
    </cfRule>
    <cfRule type="cellIs" dxfId="397" priority="683" operator="equal">
      <formula>"B"</formula>
    </cfRule>
  </conditionalFormatting>
  <conditionalFormatting sqref="M85">
    <cfRule type="expression" dxfId="396" priority="680">
      <formula>IFERROR($E85,TRUE)</formula>
    </cfRule>
  </conditionalFormatting>
  <conditionalFormatting sqref="C86:D86">
    <cfRule type="expression" dxfId="395" priority="673">
      <formula>IFERROR($E86,TRUE)</formula>
    </cfRule>
  </conditionalFormatting>
  <conditionalFormatting sqref="C86:D86">
    <cfRule type="expression" dxfId="394" priority="671">
      <formula>IF(AND($C86="",$D86=""),TRUE,FALSE)</formula>
    </cfRule>
  </conditionalFormatting>
  <conditionalFormatting sqref="C86:D86">
    <cfRule type="expression" dxfId="393" priority="672">
      <formula>IF(OR($C86&lt;&gt;"",$D86&lt;&gt;""),TRUE,FALSE)</formula>
    </cfRule>
  </conditionalFormatting>
  <conditionalFormatting sqref="E86:J86">
    <cfRule type="expression" dxfId="392" priority="670">
      <formula>IFERROR($E86,TRUE)</formula>
    </cfRule>
  </conditionalFormatting>
  <conditionalFormatting sqref="E86:J86">
    <cfRule type="expression" dxfId="391" priority="666">
      <formula>IF(AND($C86="",$D86=""),TRUE,FALSE)</formula>
    </cfRule>
  </conditionalFormatting>
  <conditionalFormatting sqref="G86">
    <cfRule type="expression" dxfId="390" priority="669">
      <formula>IF(OR($C86&lt;&gt;"",$D86&lt;&gt;""),TRUE,FALSE)</formula>
    </cfRule>
  </conditionalFormatting>
  <conditionalFormatting sqref="I86">
    <cfRule type="expression" dxfId="389" priority="667">
      <formula>IF(OR($C86&lt;&gt;"",$D86&lt;&gt;""),TRUE,FALSE)</formula>
    </cfRule>
  </conditionalFormatting>
  <conditionalFormatting sqref="E86">
    <cfRule type="expression" dxfId="388" priority="668">
      <formula>IF($E86="*VERIFICAR CÓDIGO*",TRUE,FALSE)</formula>
    </cfRule>
  </conditionalFormatting>
  <conditionalFormatting sqref="F86">
    <cfRule type="expression" dxfId="387" priority="665">
      <formula>IF($E86="*VERIFICAR CÓDIGO*",TRUE,FALSE)</formula>
    </cfRule>
  </conditionalFormatting>
  <conditionalFormatting sqref="H86">
    <cfRule type="expression" dxfId="386" priority="664">
      <formula>IF($E86="*VERIFICAR CÓDIGO*",TRUE,FALSE)</formula>
    </cfRule>
  </conditionalFormatting>
  <conditionalFormatting sqref="H86">
    <cfRule type="expression" dxfId="385" priority="663">
      <formula>IF($E86="*VERIFICAR CÓDIGO*",TRUE,FALSE)</formula>
    </cfRule>
  </conditionalFormatting>
  <conditionalFormatting sqref="L86">
    <cfRule type="expression" dxfId="384" priority="662">
      <formula>IFERROR($E86,TRUE)</formula>
    </cfRule>
  </conditionalFormatting>
  <conditionalFormatting sqref="L86">
    <cfRule type="expression" dxfId="383" priority="661">
      <formula>IF(AND($C86="",$D86=""),TRUE,FALSE)</formula>
    </cfRule>
  </conditionalFormatting>
  <conditionalFormatting sqref="M86">
    <cfRule type="expression" dxfId="382" priority="653">
      <formula>IF(AND($C86="",$D86=""),TRUE,FALSE)</formula>
    </cfRule>
  </conditionalFormatting>
  <conditionalFormatting sqref="N86:O86">
    <cfRule type="expression" dxfId="381" priority="659">
      <formula>IFERROR($E86,TRUE)</formula>
    </cfRule>
  </conditionalFormatting>
  <conditionalFormatting sqref="N86">
    <cfRule type="expression" dxfId="380" priority="660">
      <formula>IFERROR($E86,TRUE)</formula>
    </cfRule>
  </conditionalFormatting>
  <conditionalFormatting sqref="N86:O86">
    <cfRule type="expression" dxfId="379" priority="658">
      <formula>IF(AND($C86="",$D86=""),TRUE,FALSE)</formula>
    </cfRule>
  </conditionalFormatting>
  <conditionalFormatting sqref="O86">
    <cfRule type="cellIs" dxfId="378" priority="655" operator="equal">
      <formula>"C"</formula>
    </cfRule>
    <cfRule type="cellIs" dxfId="377" priority="656" operator="equal">
      <formula>"A"</formula>
    </cfRule>
    <cfRule type="cellIs" dxfId="376" priority="657" operator="equal">
      <formula>"B"</formula>
    </cfRule>
  </conditionalFormatting>
  <conditionalFormatting sqref="M86">
    <cfRule type="expression" dxfId="375" priority="654">
      <formula>IFERROR($E86,TRUE)</formula>
    </cfRule>
  </conditionalFormatting>
  <conditionalFormatting sqref="C22:J24 L22:O24">
    <cfRule type="expression" dxfId="374" priority="586">
      <formula>IFERROR($E22,TRUE)</formula>
    </cfRule>
  </conditionalFormatting>
  <conditionalFormatting sqref="N22:N24">
    <cfRule type="expression" dxfId="373" priority="587">
      <formula>IFERROR($E22,TRUE)</formula>
    </cfRule>
  </conditionalFormatting>
  <conditionalFormatting sqref="C22:J24 L22:O24">
    <cfRule type="expression" dxfId="372" priority="582">
      <formula>IF(AND($C22="",$D22=""),TRUE,FALSE)</formula>
    </cfRule>
  </conditionalFormatting>
  <conditionalFormatting sqref="C22:D24 G22:G24">
    <cfRule type="expression" dxfId="371" priority="585">
      <formula>IF(OR($C22&lt;&gt;"",$D22&lt;&gt;""),TRUE,FALSE)</formula>
    </cfRule>
  </conditionalFormatting>
  <conditionalFormatting sqref="I22:I24">
    <cfRule type="expression" dxfId="370" priority="583">
      <formula>IF(OR($C22&lt;&gt;"",$D22&lt;&gt;""),TRUE,FALSE)</formula>
    </cfRule>
  </conditionalFormatting>
  <conditionalFormatting sqref="E22:E24">
    <cfRule type="expression" dxfId="369" priority="584">
      <formula>IF($E22="*VERIFICAR CÓDIGO*",TRUE,FALSE)</formula>
    </cfRule>
  </conditionalFormatting>
  <conditionalFormatting sqref="F22:F24">
    <cfRule type="expression" dxfId="368" priority="581">
      <formula>IF($E22="*VERIFICAR CÓDIGO*",TRUE,FALSE)</formula>
    </cfRule>
  </conditionalFormatting>
  <conditionalFormatting sqref="H22:H24">
    <cfRule type="expression" dxfId="367" priority="580">
      <formula>IF($E22="*VERIFICAR CÓDIGO*",TRUE,FALSE)</formula>
    </cfRule>
  </conditionalFormatting>
  <conditionalFormatting sqref="H22:H24">
    <cfRule type="expression" dxfId="366" priority="579">
      <formula>IF($E22="*VERIFICAR CÓDIGO*",TRUE,FALSE)</formula>
    </cfRule>
  </conditionalFormatting>
  <conditionalFormatting sqref="O22:O24">
    <cfRule type="cellIs" dxfId="365" priority="576" operator="equal">
      <formula>"C"</formula>
    </cfRule>
    <cfRule type="cellIs" dxfId="364" priority="577" operator="equal">
      <formula>"A"</formula>
    </cfRule>
    <cfRule type="cellIs" dxfId="363" priority="578" operator="equal">
      <formula>"B"</formula>
    </cfRule>
  </conditionalFormatting>
  <conditionalFormatting sqref="L32:M33 C32:J33">
    <cfRule type="expression" dxfId="362" priority="560">
      <formula>IF(AND($C32="",$D32=""),TRUE,FALSE)</formula>
    </cfRule>
  </conditionalFormatting>
  <conditionalFormatting sqref="N32:O33">
    <cfRule type="expression" dxfId="361" priority="569">
      <formula>IFERROR($E32,TRUE)</formula>
    </cfRule>
  </conditionalFormatting>
  <conditionalFormatting sqref="N32:N33">
    <cfRule type="expression" dxfId="360" priority="570">
      <formula>IFERROR($E32,TRUE)</formula>
    </cfRule>
  </conditionalFormatting>
  <conditionalFormatting sqref="N32:O33">
    <cfRule type="expression" dxfId="359" priority="568">
      <formula>IF(AND($C32="",$D32=""),TRUE,FALSE)</formula>
    </cfRule>
  </conditionalFormatting>
  <conditionalFormatting sqref="O32:O33">
    <cfRule type="cellIs" dxfId="358" priority="565" operator="equal">
      <formula>"C"</formula>
    </cfRule>
    <cfRule type="cellIs" dxfId="357" priority="566" operator="equal">
      <formula>"A"</formula>
    </cfRule>
    <cfRule type="cellIs" dxfId="356" priority="567" operator="equal">
      <formula>"B"</formula>
    </cfRule>
  </conditionalFormatting>
  <conditionalFormatting sqref="L32:M33 C32:J33">
    <cfRule type="expression" dxfId="355" priority="564">
      <formula>IFERROR($E32,TRUE)</formula>
    </cfRule>
  </conditionalFormatting>
  <conditionalFormatting sqref="G32:G33 C32:D33">
    <cfRule type="expression" dxfId="354" priority="563">
      <formula>IF(OR($C32&lt;&gt;"",$D32&lt;&gt;""),TRUE,FALSE)</formula>
    </cfRule>
  </conditionalFormatting>
  <conditionalFormatting sqref="I32:I33">
    <cfRule type="expression" dxfId="353" priority="561">
      <formula>IF(OR($C32&lt;&gt;"",$D32&lt;&gt;""),TRUE,FALSE)</formula>
    </cfRule>
  </conditionalFormatting>
  <conditionalFormatting sqref="E32:E33">
    <cfRule type="expression" dxfId="352" priority="562">
      <formula>IF($E32="*VERIFICAR CÓDIGO*",TRUE,FALSE)</formula>
    </cfRule>
  </conditionalFormatting>
  <conditionalFormatting sqref="F32:F33">
    <cfRule type="expression" dxfId="351" priority="559">
      <formula>IF($E32="*VERIFICAR CÓDIGO*",TRUE,FALSE)</formula>
    </cfRule>
  </conditionalFormatting>
  <conditionalFormatting sqref="H32:H33">
    <cfRule type="expression" dxfId="350" priority="558">
      <formula>IF($E32="*VERIFICAR CÓDIGO*",TRUE,FALSE)</formula>
    </cfRule>
  </conditionalFormatting>
  <conditionalFormatting sqref="H32:H33">
    <cfRule type="expression" dxfId="349" priority="557">
      <formula>IF($E32="*VERIFICAR CÓDIGO*",TRUE,FALSE)</formula>
    </cfRule>
  </conditionalFormatting>
  <conditionalFormatting sqref="C46:D50">
    <cfRule type="expression" dxfId="348" priority="525">
      <formula>IFERROR($E46,TRUE)</formula>
    </cfRule>
  </conditionalFormatting>
  <conditionalFormatting sqref="C46:D50">
    <cfRule type="expression" dxfId="347" priority="523">
      <formula>IF(AND($C46="",$D46=""),TRUE,FALSE)</formula>
    </cfRule>
  </conditionalFormatting>
  <conditionalFormatting sqref="C46:D50">
    <cfRule type="expression" dxfId="346" priority="524">
      <formula>IF(OR($C46&lt;&gt;"",$D46&lt;&gt;""),TRUE,FALSE)</formula>
    </cfRule>
  </conditionalFormatting>
  <conditionalFormatting sqref="E46:J50">
    <cfRule type="expression" dxfId="345" priority="522">
      <formula>IFERROR($E46,TRUE)</formula>
    </cfRule>
  </conditionalFormatting>
  <conditionalFormatting sqref="E46:J50">
    <cfRule type="expression" dxfId="344" priority="518">
      <formula>IF(AND($C46="",$D46=""),TRUE,FALSE)</formula>
    </cfRule>
  </conditionalFormatting>
  <conditionalFormatting sqref="G46:G50">
    <cfRule type="expression" dxfId="343" priority="521">
      <formula>IF(OR($C46&lt;&gt;"",$D46&lt;&gt;""),TRUE,FALSE)</formula>
    </cfRule>
  </conditionalFormatting>
  <conditionalFormatting sqref="I46:I50">
    <cfRule type="expression" dxfId="342" priority="519">
      <formula>IF(OR($C46&lt;&gt;"",$D46&lt;&gt;""),TRUE,FALSE)</formula>
    </cfRule>
  </conditionalFormatting>
  <conditionalFormatting sqref="E46:E50">
    <cfRule type="expression" dxfId="341" priority="520">
      <formula>IF($E46="*VERIFICAR CÓDIGO*",TRUE,FALSE)</formula>
    </cfRule>
  </conditionalFormatting>
  <conditionalFormatting sqref="F46:F50">
    <cfRule type="expression" dxfId="340" priority="517">
      <formula>IF($E46="*VERIFICAR CÓDIGO*",TRUE,FALSE)</formula>
    </cfRule>
  </conditionalFormatting>
  <conditionalFormatting sqref="H46:H50">
    <cfRule type="expression" dxfId="339" priority="516">
      <formula>IF($E46="*VERIFICAR CÓDIGO*",TRUE,FALSE)</formula>
    </cfRule>
  </conditionalFormatting>
  <conditionalFormatting sqref="H46:H50">
    <cfRule type="expression" dxfId="338" priority="515">
      <formula>IF($E46="*VERIFICAR CÓDIGO*",TRUE,FALSE)</formula>
    </cfRule>
  </conditionalFormatting>
  <conditionalFormatting sqref="L46:L50">
    <cfRule type="expression" dxfId="337" priority="514">
      <formula>IFERROR($E46,TRUE)</formula>
    </cfRule>
  </conditionalFormatting>
  <conditionalFormatting sqref="L46:L50">
    <cfRule type="expression" dxfId="336" priority="513">
      <formula>IF(AND($C46="",$D46=""),TRUE,FALSE)</formula>
    </cfRule>
  </conditionalFormatting>
  <conditionalFormatting sqref="M46:M50">
    <cfRule type="expression" dxfId="335" priority="505">
      <formula>IF(AND($C46="",$D46=""),TRUE,FALSE)</formula>
    </cfRule>
  </conditionalFormatting>
  <conditionalFormatting sqref="N46:O50">
    <cfRule type="expression" dxfId="334" priority="511">
      <formula>IFERROR($E46,TRUE)</formula>
    </cfRule>
  </conditionalFormatting>
  <conditionalFormatting sqref="N46:N50">
    <cfRule type="expression" dxfId="333" priority="512">
      <formula>IFERROR($E46,TRUE)</formula>
    </cfRule>
  </conditionalFormatting>
  <conditionalFormatting sqref="N46:O50">
    <cfRule type="expression" dxfId="332" priority="510">
      <formula>IF(AND($C46="",$D46=""),TRUE,FALSE)</formula>
    </cfRule>
  </conditionalFormatting>
  <conditionalFormatting sqref="O46:O50">
    <cfRule type="cellIs" dxfId="331" priority="507" operator="equal">
      <formula>"C"</formula>
    </cfRule>
    <cfRule type="cellIs" dxfId="330" priority="508" operator="equal">
      <formula>"A"</formula>
    </cfRule>
    <cfRule type="cellIs" dxfId="329" priority="509" operator="equal">
      <formula>"B"</formula>
    </cfRule>
  </conditionalFormatting>
  <conditionalFormatting sqref="M46:M50">
    <cfRule type="expression" dxfId="328" priority="506">
      <formula>IFERROR($E46,TRUE)</formula>
    </cfRule>
  </conditionalFormatting>
  <conditionalFormatting sqref="C87:D87">
    <cfRule type="expression" dxfId="327" priority="499">
      <formula>IFERROR($E87,TRUE)</formula>
    </cfRule>
  </conditionalFormatting>
  <conditionalFormatting sqref="C87:D87">
    <cfRule type="expression" dxfId="326" priority="497">
      <formula>IF(AND($C87="",$D87=""),TRUE,FALSE)</formula>
    </cfRule>
  </conditionalFormatting>
  <conditionalFormatting sqref="C87:D87">
    <cfRule type="expression" dxfId="325" priority="498">
      <formula>IF(OR($C87&lt;&gt;"",$D87&lt;&gt;""),TRUE,FALSE)</formula>
    </cfRule>
  </conditionalFormatting>
  <conditionalFormatting sqref="E87:J87">
    <cfRule type="expression" dxfId="324" priority="496">
      <formula>IFERROR($E87,TRUE)</formula>
    </cfRule>
  </conditionalFormatting>
  <conditionalFormatting sqref="E87:J87">
    <cfRule type="expression" dxfId="323" priority="492">
      <formula>IF(AND($C87="",$D87=""),TRUE,FALSE)</formula>
    </cfRule>
  </conditionalFormatting>
  <conditionalFormatting sqref="G87">
    <cfRule type="expression" dxfId="322" priority="495">
      <formula>IF(OR($C87&lt;&gt;"",$D87&lt;&gt;""),TRUE,FALSE)</formula>
    </cfRule>
  </conditionalFormatting>
  <conditionalFormatting sqref="I87">
    <cfRule type="expression" dxfId="321" priority="493">
      <formula>IF(OR($C87&lt;&gt;"",$D87&lt;&gt;""),TRUE,FALSE)</formula>
    </cfRule>
  </conditionalFormatting>
  <conditionalFormatting sqref="E87">
    <cfRule type="expression" dxfId="320" priority="494">
      <formula>IF($E87="*VERIFICAR CÓDIGO*",TRUE,FALSE)</formula>
    </cfRule>
  </conditionalFormatting>
  <conditionalFormatting sqref="F87">
    <cfRule type="expression" dxfId="319" priority="491">
      <formula>IF($E87="*VERIFICAR CÓDIGO*",TRUE,FALSE)</formula>
    </cfRule>
  </conditionalFormatting>
  <conditionalFormatting sqref="H87">
    <cfRule type="expression" dxfId="318" priority="490">
      <formula>IF($E87="*VERIFICAR CÓDIGO*",TRUE,FALSE)</formula>
    </cfRule>
  </conditionalFormatting>
  <conditionalFormatting sqref="H87">
    <cfRule type="expression" dxfId="317" priority="489">
      <formula>IF($E87="*VERIFICAR CÓDIGO*",TRUE,FALSE)</formula>
    </cfRule>
  </conditionalFormatting>
  <conditionalFormatting sqref="L87">
    <cfRule type="expression" dxfId="316" priority="488">
      <formula>IFERROR($E87,TRUE)</formula>
    </cfRule>
  </conditionalFormatting>
  <conditionalFormatting sqref="L87">
    <cfRule type="expression" dxfId="315" priority="487">
      <formula>IF(AND($C87="",$D87=""),TRUE,FALSE)</formula>
    </cfRule>
  </conditionalFormatting>
  <conditionalFormatting sqref="M87">
    <cfRule type="expression" dxfId="314" priority="479">
      <formula>IF(AND($C87="",$D87=""),TRUE,FALSE)</formula>
    </cfRule>
  </conditionalFormatting>
  <conditionalFormatting sqref="N87:O87">
    <cfRule type="expression" dxfId="313" priority="485">
      <formula>IFERROR($E87,TRUE)</formula>
    </cfRule>
  </conditionalFormatting>
  <conditionalFormatting sqref="N87">
    <cfRule type="expression" dxfId="312" priority="486">
      <formula>IFERROR($E87,TRUE)</formula>
    </cfRule>
  </conditionalFormatting>
  <conditionalFormatting sqref="N87:O87">
    <cfRule type="expression" dxfId="311" priority="484">
      <formula>IF(AND($C87="",$D87=""),TRUE,FALSE)</formula>
    </cfRule>
  </conditionalFormatting>
  <conditionalFormatting sqref="O87">
    <cfRule type="cellIs" dxfId="310" priority="481" operator="equal">
      <formula>"C"</formula>
    </cfRule>
    <cfRule type="cellIs" dxfId="309" priority="482" operator="equal">
      <formula>"A"</formula>
    </cfRule>
    <cfRule type="cellIs" dxfId="308" priority="483" operator="equal">
      <formula>"B"</formula>
    </cfRule>
  </conditionalFormatting>
  <conditionalFormatting sqref="M87">
    <cfRule type="expression" dxfId="307" priority="480">
      <formula>IFERROR($E87,TRUE)</formula>
    </cfRule>
  </conditionalFormatting>
  <conditionalFormatting sqref="C88:D88">
    <cfRule type="expression" dxfId="306" priority="473">
      <formula>IFERROR($E88,TRUE)</formula>
    </cfRule>
  </conditionalFormatting>
  <conditionalFormatting sqref="C88:D88">
    <cfRule type="expression" dxfId="305" priority="471">
      <formula>IF(AND($C88="",$D88=""),TRUE,FALSE)</formula>
    </cfRule>
  </conditionalFormatting>
  <conditionalFormatting sqref="C88:D88">
    <cfRule type="expression" dxfId="304" priority="472">
      <formula>IF(OR($C88&lt;&gt;"",$D88&lt;&gt;""),TRUE,FALSE)</formula>
    </cfRule>
  </conditionalFormatting>
  <conditionalFormatting sqref="E88:J88">
    <cfRule type="expression" dxfId="303" priority="470">
      <formula>IFERROR($E88,TRUE)</formula>
    </cfRule>
  </conditionalFormatting>
  <conditionalFormatting sqref="E88:J88">
    <cfRule type="expression" dxfId="302" priority="466">
      <formula>IF(AND($C88="",$D88=""),TRUE,FALSE)</formula>
    </cfRule>
  </conditionalFormatting>
  <conditionalFormatting sqref="G88">
    <cfRule type="expression" dxfId="301" priority="469">
      <formula>IF(OR($C88&lt;&gt;"",$D88&lt;&gt;""),TRUE,FALSE)</formula>
    </cfRule>
  </conditionalFormatting>
  <conditionalFormatting sqref="I88">
    <cfRule type="expression" dxfId="300" priority="467">
      <formula>IF(OR($C88&lt;&gt;"",$D88&lt;&gt;""),TRUE,FALSE)</formula>
    </cfRule>
  </conditionalFormatting>
  <conditionalFormatting sqref="E88">
    <cfRule type="expression" dxfId="299" priority="468">
      <formula>IF($E88="*VERIFICAR CÓDIGO*",TRUE,FALSE)</formula>
    </cfRule>
  </conditionalFormatting>
  <conditionalFormatting sqref="F88">
    <cfRule type="expression" dxfId="298" priority="465">
      <formula>IF($E88="*VERIFICAR CÓDIGO*",TRUE,FALSE)</formula>
    </cfRule>
  </conditionalFormatting>
  <conditionalFormatting sqref="H88">
    <cfRule type="expression" dxfId="297" priority="464">
      <formula>IF($E88="*VERIFICAR CÓDIGO*",TRUE,FALSE)</formula>
    </cfRule>
  </conditionalFormatting>
  <conditionalFormatting sqref="H88">
    <cfRule type="expression" dxfId="296" priority="463">
      <formula>IF($E88="*VERIFICAR CÓDIGO*",TRUE,FALSE)</formula>
    </cfRule>
  </conditionalFormatting>
  <conditionalFormatting sqref="L88">
    <cfRule type="expression" dxfId="295" priority="462">
      <formula>IFERROR($E88,TRUE)</formula>
    </cfRule>
  </conditionalFormatting>
  <conditionalFormatting sqref="L88">
    <cfRule type="expression" dxfId="294" priority="461">
      <formula>IF(AND($C88="",$D88=""),TRUE,FALSE)</formula>
    </cfRule>
  </conditionalFormatting>
  <conditionalFormatting sqref="M88">
    <cfRule type="expression" dxfId="293" priority="453">
      <formula>IF(AND($C88="",$D88=""),TRUE,FALSE)</formula>
    </cfRule>
  </conditionalFormatting>
  <conditionalFormatting sqref="N88:O88">
    <cfRule type="expression" dxfId="292" priority="459">
      <formula>IFERROR($E88,TRUE)</formula>
    </cfRule>
  </conditionalFormatting>
  <conditionalFormatting sqref="N88">
    <cfRule type="expression" dxfId="291" priority="460">
      <formula>IFERROR($E88,TRUE)</formula>
    </cfRule>
  </conditionalFormatting>
  <conditionalFormatting sqref="N88:O88">
    <cfRule type="expression" dxfId="290" priority="458">
      <formula>IF(AND($C88="",$D88=""),TRUE,FALSE)</formula>
    </cfRule>
  </conditionalFormatting>
  <conditionalFormatting sqref="O88">
    <cfRule type="cellIs" dxfId="289" priority="455" operator="equal">
      <formula>"C"</formula>
    </cfRule>
    <cfRule type="cellIs" dxfId="288" priority="456" operator="equal">
      <formula>"A"</formula>
    </cfRule>
    <cfRule type="cellIs" dxfId="287" priority="457" operator="equal">
      <formula>"B"</formula>
    </cfRule>
  </conditionalFormatting>
  <conditionalFormatting sqref="M88">
    <cfRule type="expression" dxfId="286" priority="454">
      <formula>IFERROR($E88,TRUE)</formula>
    </cfRule>
  </conditionalFormatting>
  <conditionalFormatting sqref="C89:D89">
    <cfRule type="expression" dxfId="285" priority="421">
      <formula>IFERROR($E89,TRUE)</formula>
    </cfRule>
  </conditionalFormatting>
  <conditionalFormatting sqref="C89:D89">
    <cfRule type="expression" dxfId="284" priority="419">
      <formula>IF(AND($C89="",$D89=""),TRUE,FALSE)</formula>
    </cfRule>
  </conditionalFormatting>
  <conditionalFormatting sqref="C89:D89">
    <cfRule type="expression" dxfId="283" priority="420">
      <formula>IF(OR($C89&lt;&gt;"",$D89&lt;&gt;""),TRUE,FALSE)</formula>
    </cfRule>
  </conditionalFormatting>
  <conditionalFormatting sqref="E89:J89">
    <cfRule type="expression" dxfId="282" priority="418">
      <formula>IFERROR($E89,TRUE)</formula>
    </cfRule>
  </conditionalFormatting>
  <conditionalFormatting sqref="E89:J89">
    <cfRule type="expression" dxfId="281" priority="414">
      <formula>IF(AND($C89="",$D89=""),TRUE,FALSE)</formula>
    </cfRule>
  </conditionalFormatting>
  <conditionalFormatting sqref="G89">
    <cfRule type="expression" dxfId="280" priority="417">
      <formula>IF(OR($C89&lt;&gt;"",$D89&lt;&gt;""),TRUE,FALSE)</formula>
    </cfRule>
  </conditionalFormatting>
  <conditionalFormatting sqref="I89">
    <cfRule type="expression" dxfId="279" priority="415">
      <formula>IF(OR($C89&lt;&gt;"",$D89&lt;&gt;""),TRUE,FALSE)</formula>
    </cfRule>
  </conditionalFormatting>
  <conditionalFormatting sqref="E89">
    <cfRule type="expression" dxfId="278" priority="416">
      <formula>IF($E89="*VERIFICAR CÓDIGO*",TRUE,FALSE)</formula>
    </cfRule>
  </conditionalFormatting>
  <conditionalFormatting sqref="F89">
    <cfRule type="expression" dxfId="277" priority="413">
      <formula>IF($E89="*VERIFICAR CÓDIGO*",TRUE,FALSE)</formula>
    </cfRule>
  </conditionalFormatting>
  <conditionalFormatting sqref="H89">
    <cfRule type="expression" dxfId="276" priority="412">
      <formula>IF($E89="*VERIFICAR CÓDIGO*",TRUE,FALSE)</formula>
    </cfRule>
  </conditionalFormatting>
  <conditionalFormatting sqref="H89">
    <cfRule type="expression" dxfId="275" priority="411">
      <formula>IF($E89="*VERIFICAR CÓDIGO*",TRUE,FALSE)</formula>
    </cfRule>
  </conditionalFormatting>
  <conditionalFormatting sqref="L89">
    <cfRule type="expression" dxfId="274" priority="410">
      <formula>IFERROR($E89,TRUE)</formula>
    </cfRule>
  </conditionalFormatting>
  <conditionalFormatting sqref="L89">
    <cfRule type="expression" dxfId="273" priority="409">
      <formula>IF(AND($C89="",$D89=""),TRUE,FALSE)</formula>
    </cfRule>
  </conditionalFormatting>
  <conditionalFormatting sqref="M89">
    <cfRule type="expression" dxfId="272" priority="401">
      <formula>IF(AND($C89="",$D89=""),TRUE,FALSE)</formula>
    </cfRule>
  </conditionalFormatting>
  <conditionalFormatting sqref="N89:O89">
    <cfRule type="expression" dxfId="271" priority="407">
      <formula>IFERROR($E89,TRUE)</formula>
    </cfRule>
  </conditionalFormatting>
  <conditionalFormatting sqref="N89">
    <cfRule type="expression" dxfId="270" priority="408">
      <formula>IFERROR($E89,TRUE)</formula>
    </cfRule>
  </conditionalFormatting>
  <conditionalFormatting sqref="N89:O89">
    <cfRule type="expression" dxfId="269" priority="406">
      <formula>IF(AND($C89="",$D89=""),TRUE,FALSE)</formula>
    </cfRule>
  </conditionalFormatting>
  <conditionalFormatting sqref="O89">
    <cfRule type="cellIs" dxfId="268" priority="403" operator="equal">
      <formula>"C"</formula>
    </cfRule>
    <cfRule type="cellIs" dxfId="267" priority="404" operator="equal">
      <formula>"A"</formula>
    </cfRule>
    <cfRule type="cellIs" dxfId="266" priority="405" operator="equal">
      <formula>"B"</formula>
    </cfRule>
  </conditionalFormatting>
  <conditionalFormatting sqref="M89">
    <cfRule type="expression" dxfId="265" priority="402">
      <formula>IFERROR($E89,TRUE)</formula>
    </cfRule>
  </conditionalFormatting>
  <conditionalFormatting sqref="C90:D90">
    <cfRule type="expression" dxfId="264" priority="369">
      <formula>IFERROR($E90,TRUE)</formula>
    </cfRule>
  </conditionalFormatting>
  <conditionalFormatting sqref="C90:D90">
    <cfRule type="expression" dxfId="263" priority="367">
      <formula>IF(AND($C90="",$D90=""),TRUE,FALSE)</formula>
    </cfRule>
  </conditionalFormatting>
  <conditionalFormatting sqref="C90:D90">
    <cfRule type="expression" dxfId="262" priority="368">
      <formula>IF(OR($C90&lt;&gt;"",$D90&lt;&gt;""),TRUE,FALSE)</formula>
    </cfRule>
  </conditionalFormatting>
  <conditionalFormatting sqref="E90:J90">
    <cfRule type="expression" dxfId="261" priority="366">
      <formula>IFERROR($E90,TRUE)</formula>
    </cfRule>
  </conditionalFormatting>
  <conditionalFormatting sqref="E90:J90">
    <cfRule type="expression" dxfId="260" priority="362">
      <formula>IF(AND($C90="",$D90=""),TRUE,FALSE)</formula>
    </cfRule>
  </conditionalFormatting>
  <conditionalFormatting sqref="G90">
    <cfRule type="expression" dxfId="259" priority="365">
      <formula>IF(OR($C90&lt;&gt;"",$D90&lt;&gt;""),TRUE,FALSE)</formula>
    </cfRule>
  </conditionalFormatting>
  <conditionalFormatting sqref="I90">
    <cfRule type="expression" dxfId="258" priority="363">
      <formula>IF(OR($C90&lt;&gt;"",$D90&lt;&gt;""),TRUE,FALSE)</formula>
    </cfRule>
  </conditionalFormatting>
  <conditionalFormatting sqref="E90">
    <cfRule type="expression" dxfId="257" priority="364">
      <formula>IF($E90="*VERIFICAR CÓDIGO*",TRUE,FALSE)</formula>
    </cfRule>
  </conditionalFormatting>
  <conditionalFormatting sqref="F90">
    <cfRule type="expression" dxfId="256" priority="361">
      <formula>IF($E90="*VERIFICAR CÓDIGO*",TRUE,FALSE)</formula>
    </cfRule>
  </conditionalFormatting>
  <conditionalFormatting sqref="H90">
    <cfRule type="expression" dxfId="255" priority="360">
      <formula>IF($E90="*VERIFICAR CÓDIGO*",TRUE,FALSE)</formula>
    </cfRule>
  </conditionalFormatting>
  <conditionalFormatting sqref="H90">
    <cfRule type="expression" dxfId="254" priority="359">
      <formula>IF($E90="*VERIFICAR CÓDIGO*",TRUE,FALSE)</formula>
    </cfRule>
  </conditionalFormatting>
  <conditionalFormatting sqref="L90">
    <cfRule type="expression" dxfId="253" priority="358">
      <formula>IFERROR($E90,TRUE)</formula>
    </cfRule>
  </conditionalFormatting>
  <conditionalFormatting sqref="L90">
    <cfRule type="expression" dxfId="252" priority="357">
      <formula>IF(AND($C90="",$D90=""),TRUE,FALSE)</formula>
    </cfRule>
  </conditionalFormatting>
  <conditionalFormatting sqref="M90">
    <cfRule type="expression" dxfId="251" priority="349">
      <formula>IF(AND($C90="",$D90=""),TRUE,FALSE)</formula>
    </cfRule>
  </conditionalFormatting>
  <conditionalFormatting sqref="N90:O90">
    <cfRule type="expression" dxfId="250" priority="355">
      <formula>IFERROR($E90,TRUE)</formula>
    </cfRule>
  </conditionalFormatting>
  <conditionalFormatting sqref="N90">
    <cfRule type="expression" dxfId="249" priority="356">
      <formula>IFERROR($E90,TRUE)</formula>
    </cfRule>
  </conditionalFormatting>
  <conditionalFormatting sqref="N90:O90">
    <cfRule type="expression" dxfId="248" priority="354">
      <formula>IF(AND($C90="",$D90=""),TRUE,FALSE)</formula>
    </cfRule>
  </conditionalFormatting>
  <conditionalFormatting sqref="O90">
    <cfRule type="cellIs" dxfId="247" priority="351" operator="equal">
      <formula>"C"</formula>
    </cfRule>
    <cfRule type="cellIs" dxfId="246" priority="352" operator="equal">
      <formula>"A"</formula>
    </cfRule>
    <cfRule type="cellIs" dxfId="245" priority="353" operator="equal">
      <formula>"B"</formula>
    </cfRule>
  </conditionalFormatting>
  <conditionalFormatting sqref="M90">
    <cfRule type="expression" dxfId="244" priority="350">
      <formula>IFERROR($E90,TRUE)</formula>
    </cfRule>
  </conditionalFormatting>
  <conditionalFormatting sqref="C15:J15 L15:O15">
    <cfRule type="expression" dxfId="243" priority="342">
      <formula>IFERROR($E15,TRUE)</formula>
    </cfRule>
  </conditionalFormatting>
  <conditionalFormatting sqref="N15">
    <cfRule type="expression" dxfId="242" priority="343">
      <formula>IFERROR($E15,TRUE)</formula>
    </cfRule>
  </conditionalFormatting>
  <conditionalFormatting sqref="C15:J15 L15:O15">
    <cfRule type="expression" dxfId="241" priority="338">
      <formula>IF(AND($C15="",$D15=""),TRUE,FALSE)</formula>
    </cfRule>
  </conditionalFormatting>
  <conditionalFormatting sqref="C15:D15 G15">
    <cfRule type="expression" dxfId="240" priority="341">
      <formula>IF(OR($C15&lt;&gt;"",$D15&lt;&gt;""),TRUE,FALSE)</formula>
    </cfRule>
  </conditionalFormatting>
  <conditionalFormatting sqref="I15">
    <cfRule type="expression" dxfId="239" priority="339">
      <formula>IF(OR($C15&lt;&gt;"",$D15&lt;&gt;""),TRUE,FALSE)</formula>
    </cfRule>
  </conditionalFormatting>
  <conditionalFormatting sqref="E15">
    <cfRule type="expression" dxfId="238" priority="340">
      <formula>IF($E15="*VERIFICAR CÓDIGO*",TRUE,FALSE)</formula>
    </cfRule>
  </conditionalFormatting>
  <conditionalFormatting sqref="F15">
    <cfRule type="expression" dxfId="237" priority="337">
      <formula>IF($E15="*VERIFICAR CÓDIGO*",TRUE,FALSE)</formula>
    </cfRule>
  </conditionalFormatting>
  <conditionalFormatting sqref="H15">
    <cfRule type="expression" dxfId="236" priority="336">
      <formula>IF($E15="*VERIFICAR CÓDIGO*",TRUE,FALSE)</formula>
    </cfRule>
  </conditionalFormatting>
  <conditionalFormatting sqref="H15">
    <cfRule type="expression" dxfId="235" priority="335">
      <formula>IF($E15="*VERIFICAR CÓDIGO*",TRUE,FALSE)</formula>
    </cfRule>
  </conditionalFormatting>
  <conditionalFormatting sqref="O15">
    <cfRule type="cellIs" dxfId="234" priority="332" operator="equal">
      <formula>"C"</formula>
    </cfRule>
    <cfRule type="cellIs" dxfId="233" priority="333" operator="equal">
      <formula>"A"</formula>
    </cfRule>
    <cfRule type="cellIs" dxfId="232" priority="334" operator="equal">
      <formula>"B"</formula>
    </cfRule>
  </conditionalFormatting>
  <conditionalFormatting sqref="C16:J16 L16:O16">
    <cfRule type="expression" dxfId="231" priority="325">
      <formula>IFERROR($E16,TRUE)</formula>
    </cfRule>
  </conditionalFormatting>
  <conditionalFormatting sqref="N16">
    <cfRule type="expression" dxfId="230" priority="326">
      <formula>IFERROR($E16,TRUE)</formula>
    </cfRule>
  </conditionalFormatting>
  <conditionalFormatting sqref="C16:J16 L16:O16">
    <cfRule type="expression" dxfId="229" priority="321">
      <formula>IF(AND($C16="",$D16=""),TRUE,FALSE)</formula>
    </cfRule>
  </conditionalFormatting>
  <conditionalFormatting sqref="C16:D16 G16">
    <cfRule type="expression" dxfId="228" priority="324">
      <formula>IF(OR($C16&lt;&gt;"",$D16&lt;&gt;""),TRUE,FALSE)</formula>
    </cfRule>
  </conditionalFormatting>
  <conditionalFormatting sqref="I16">
    <cfRule type="expression" dxfId="227" priority="322">
      <formula>IF(OR($C16&lt;&gt;"",$D16&lt;&gt;""),TRUE,FALSE)</formula>
    </cfRule>
  </conditionalFormatting>
  <conditionalFormatting sqref="E16">
    <cfRule type="expression" dxfId="226" priority="323">
      <formula>IF($E16="*VERIFICAR CÓDIGO*",TRUE,FALSE)</formula>
    </cfRule>
  </conditionalFormatting>
  <conditionalFormatting sqref="F16">
    <cfRule type="expression" dxfId="225" priority="320">
      <formula>IF($E16="*VERIFICAR CÓDIGO*",TRUE,FALSE)</formula>
    </cfRule>
  </conditionalFormatting>
  <conditionalFormatting sqref="H16">
    <cfRule type="expression" dxfId="224" priority="319">
      <formula>IF($E16="*VERIFICAR CÓDIGO*",TRUE,FALSE)</formula>
    </cfRule>
  </conditionalFormatting>
  <conditionalFormatting sqref="H16">
    <cfRule type="expression" dxfId="223" priority="318">
      <formula>IF($E16="*VERIFICAR CÓDIGO*",TRUE,FALSE)</formula>
    </cfRule>
  </conditionalFormatting>
  <conditionalFormatting sqref="O16">
    <cfRule type="cellIs" dxfId="222" priority="315" operator="equal">
      <formula>"C"</formula>
    </cfRule>
    <cfRule type="cellIs" dxfId="221" priority="316" operator="equal">
      <formula>"A"</formula>
    </cfRule>
    <cfRule type="cellIs" dxfId="220" priority="317" operator="equal">
      <formula>"B"</formula>
    </cfRule>
  </conditionalFormatting>
  <conditionalFormatting sqref="C17:J17 L17:O17">
    <cfRule type="expression" dxfId="219" priority="308">
      <formula>IFERROR($E17,TRUE)</formula>
    </cfRule>
  </conditionalFormatting>
  <conditionalFormatting sqref="N17">
    <cfRule type="expression" dxfId="218" priority="309">
      <formula>IFERROR($E17,TRUE)</formula>
    </cfRule>
  </conditionalFormatting>
  <conditionalFormatting sqref="C17:J17 L17:O17">
    <cfRule type="expression" dxfId="217" priority="304">
      <formula>IF(AND($C17="",$D17=""),TRUE,FALSE)</formula>
    </cfRule>
  </conditionalFormatting>
  <conditionalFormatting sqref="C17:D17 G17">
    <cfRule type="expression" dxfId="216" priority="307">
      <formula>IF(OR($C17&lt;&gt;"",$D17&lt;&gt;""),TRUE,FALSE)</formula>
    </cfRule>
  </conditionalFormatting>
  <conditionalFormatting sqref="I17">
    <cfRule type="expression" dxfId="215" priority="305">
      <formula>IF(OR($C17&lt;&gt;"",$D17&lt;&gt;""),TRUE,FALSE)</formula>
    </cfRule>
  </conditionalFormatting>
  <conditionalFormatting sqref="E17">
    <cfRule type="expression" dxfId="214" priority="306">
      <formula>IF($E17="*VERIFICAR CÓDIGO*",TRUE,FALSE)</formula>
    </cfRule>
  </conditionalFormatting>
  <conditionalFormatting sqref="F17">
    <cfRule type="expression" dxfId="213" priority="303">
      <formula>IF($E17="*VERIFICAR CÓDIGO*",TRUE,FALSE)</formula>
    </cfRule>
  </conditionalFormatting>
  <conditionalFormatting sqref="H17">
    <cfRule type="expression" dxfId="212" priority="302">
      <formula>IF($E17="*VERIFICAR CÓDIGO*",TRUE,FALSE)</formula>
    </cfRule>
  </conditionalFormatting>
  <conditionalFormatting sqref="H17">
    <cfRule type="expression" dxfId="211" priority="301">
      <formula>IF($E17="*VERIFICAR CÓDIGO*",TRUE,FALSE)</formula>
    </cfRule>
  </conditionalFormatting>
  <conditionalFormatting sqref="O17">
    <cfRule type="cellIs" dxfId="210" priority="298" operator="equal">
      <formula>"C"</formula>
    </cfRule>
    <cfRule type="cellIs" dxfId="209" priority="299" operator="equal">
      <formula>"A"</formula>
    </cfRule>
    <cfRule type="cellIs" dxfId="208" priority="300" operator="equal">
      <formula>"B"</formula>
    </cfRule>
  </conditionalFormatting>
  <conditionalFormatting sqref="C18:J18 L18:O18">
    <cfRule type="expression" dxfId="207" priority="291">
      <formula>IFERROR($E18,TRUE)</formula>
    </cfRule>
  </conditionalFormatting>
  <conditionalFormatting sqref="N18">
    <cfRule type="expression" dxfId="206" priority="292">
      <formula>IFERROR($E18,TRUE)</formula>
    </cfRule>
  </conditionalFormatting>
  <conditionalFormatting sqref="C18:J18 L18:O18">
    <cfRule type="expression" dxfId="205" priority="287">
      <formula>IF(AND($C18="",$D18=""),TRUE,FALSE)</formula>
    </cfRule>
  </conditionalFormatting>
  <conditionalFormatting sqref="C18:D18 G18">
    <cfRule type="expression" dxfId="204" priority="290">
      <formula>IF(OR($C18&lt;&gt;"",$D18&lt;&gt;""),TRUE,FALSE)</formula>
    </cfRule>
  </conditionalFormatting>
  <conditionalFormatting sqref="I18">
    <cfRule type="expression" dxfId="203" priority="288">
      <formula>IF(OR($C18&lt;&gt;"",$D18&lt;&gt;""),TRUE,FALSE)</formula>
    </cfRule>
  </conditionalFormatting>
  <conditionalFormatting sqref="E18">
    <cfRule type="expression" dxfId="202" priority="289">
      <formula>IF($E18="*VERIFICAR CÓDIGO*",TRUE,FALSE)</formula>
    </cfRule>
  </conditionalFormatting>
  <conditionalFormatting sqref="F18">
    <cfRule type="expression" dxfId="201" priority="286">
      <formula>IF($E18="*VERIFICAR CÓDIGO*",TRUE,FALSE)</formula>
    </cfRule>
  </conditionalFormatting>
  <conditionalFormatting sqref="H18">
    <cfRule type="expression" dxfId="200" priority="285">
      <formula>IF($E18="*VERIFICAR CÓDIGO*",TRUE,FALSE)</formula>
    </cfRule>
  </conditionalFormatting>
  <conditionalFormatting sqref="H18">
    <cfRule type="expression" dxfId="199" priority="284">
      <formula>IF($E18="*VERIFICAR CÓDIGO*",TRUE,FALSE)</formula>
    </cfRule>
  </conditionalFormatting>
  <conditionalFormatting sqref="O18">
    <cfRule type="cellIs" dxfId="198" priority="281" operator="equal">
      <formula>"C"</formula>
    </cfRule>
    <cfRule type="cellIs" dxfId="197" priority="282" operator="equal">
      <formula>"A"</formula>
    </cfRule>
    <cfRule type="cellIs" dxfId="196" priority="283" operator="equal">
      <formula>"B"</formula>
    </cfRule>
  </conditionalFormatting>
  <conditionalFormatting sqref="C45:D45">
    <cfRule type="expression" dxfId="195" priority="275">
      <formula>IFERROR($E45,TRUE)</formula>
    </cfRule>
  </conditionalFormatting>
  <conditionalFormatting sqref="C45:D45">
    <cfRule type="expression" dxfId="194" priority="273">
      <formula>IF(AND($C45="",$D45=""),TRUE,FALSE)</formula>
    </cfRule>
  </conditionalFormatting>
  <conditionalFormatting sqref="C45:D45">
    <cfRule type="expression" dxfId="193" priority="274">
      <formula>IF(OR($C45&lt;&gt;"",$D45&lt;&gt;""),TRUE,FALSE)</formula>
    </cfRule>
  </conditionalFormatting>
  <conditionalFormatting sqref="E45:J45">
    <cfRule type="expression" dxfId="192" priority="272">
      <formula>IFERROR($E45,TRUE)</formula>
    </cfRule>
  </conditionalFormatting>
  <conditionalFormatting sqref="E45:J45">
    <cfRule type="expression" dxfId="191" priority="268">
      <formula>IF(AND($C45="",$D45=""),TRUE,FALSE)</formula>
    </cfRule>
  </conditionalFormatting>
  <conditionalFormatting sqref="G45">
    <cfRule type="expression" dxfId="190" priority="271">
      <formula>IF(OR($C45&lt;&gt;"",$D45&lt;&gt;""),TRUE,FALSE)</formula>
    </cfRule>
  </conditionalFormatting>
  <conditionalFormatting sqref="I45">
    <cfRule type="expression" dxfId="189" priority="269">
      <formula>IF(OR($C45&lt;&gt;"",$D45&lt;&gt;""),TRUE,FALSE)</formula>
    </cfRule>
  </conditionalFormatting>
  <conditionalFormatting sqref="E45">
    <cfRule type="expression" dxfId="188" priority="270">
      <formula>IF($E45="*VERIFICAR CÓDIGO*",TRUE,FALSE)</formula>
    </cfRule>
  </conditionalFormatting>
  <conditionalFormatting sqref="F45">
    <cfRule type="expression" dxfId="187" priority="267">
      <formula>IF($E45="*VERIFICAR CÓDIGO*",TRUE,FALSE)</formula>
    </cfRule>
  </conditionalFormatting>
  <conditionalFormatting sqref="H45">
    <cfRule type="expression" dxfId="186" priority="266">
      <formula>IF($E45="*VERIFICAR CÓDIGO*",TRUE,FALSE)</formula>
    </cfRule>
  </conditionalFormatting>
  <conditionalFormatting sqref="H45">
    <cfRule type="expression" dxfId="185" priority="265">
      <formula>IF($E45="*VERIFICAR CÓDIGO*",TRUE,FALSE)</formula>
    </cfRule>
  </conditionalFormatting>
  <conditionalFormatting sqref="L45">
    <cfRule type="expression" dxfId="184" priority="264">
      <formula>IFERROR($E45,TRUE)</formula>
    </cfRule>
  </conditionalFormatting>
  <conditionalFormatting sqref="L45">
    <cfRule type="expression" dxfId="183" priority="263">
      <formula>IF(AND($C45="",$D45=""),TRUE,FALSE)</formula>
    </cfRule>
  </conditionalFormatting>
  <conditionalFormatting sqref="M45">
    <cfRule type="expression" dxfId="182" priority="255">
      <formula>IF(AND($C45="",$D45=""),TRUE,FALSE)</formula>
    </cfRule>
  </conditionalFormatting>
  <conditionalFormatting sqref="N45:O45">
    <cfRule type="expression" dxfId="181" priority="261">
      <formula>IFERROR($E45,TRUE)</formula>
    </cfRule>
  </conditionalFormatting>
  <conditionalFormatting sqref="N45">
    <cfRule type="expression" dxfId="180" priority="262">
      <formula>IFERROR($E45,TRUE)</formula>
    </cfRule>
  </conditionalFormatting>
  <conditionalFormatting sqref="N45:O45">
    <cfRule type="expression" dxfId="179" priority="260">
      <formula>IF(AND($C45="",$D45=""),TRUE,FALSE)</formula>
    </cfRule>
  </conditionalFormatting>
  <conditionalFormatting sqref="O45">
    <cfRule type="cellIs" dxfId="178" priority="257" operator="equal">
      <formula>"C"</formula>
    </cfRule>
    <cfRule type="cellIs" dxfId="177" priority="258" operator="equal">
      <formula>"A"</formula>
    </cfRule>
    <cfRule type="cellIs" dxfId="176" priority="259" operator="equal">
      <formula>"B"</formula>
    </cfRule>
  </conditionalFormatting>
  <conditionalFormatting sqref="M45">
    <cfRule type="expression" dxfId="175" priority="256">
      <formula>IFERROR($E45,TRUE)</formula>
    </cfRule>
  </conditionalFormatting>
  <conditionalFormatting sqref="C19:J19 L19:O19">
    <cfRule type="expression" dxfId="174" priority="245">
      <formula>IFERROR($E19,TRUE)</formula>
    </cfRule>
  </conditionalFormatting>
  <conditionalFormatting sqref="N19">
    <cfRule type="expression" dxfId="173" priority="246">
      <formula>IFERROR($E19,TRUE)</formula>
    </cfRule>
  </conditionalFormatting>
  <conditionalFormatting sqref="C19:J19 L19:O19">
    <cfRule type="expression" dxfId="172" priority="241">
      <formula>IF(AND($C19="",$D19=""),TRUE,FALSE)</formula>
    </cfRule>
  </conditionalFormatting>
  <conditionalFormatting sqref="C19:D19 G19">
    <cfRule type="expression" dxfId="171" priority="244">
      <formula>IF(OR($C19&lt;&gt;"",$D19&lt;&gt;""),TRUE,FALSE)</formula>
    </cfRule>
  </conditionalFormatting>
  <conditionalFormatting sqref="I19">
    <cfRule type="expression" dxfId="170" priority="242">
      <formula>IF(OR($C19&lt;&gt;"",$D19&lt;&gt;""),TRUE,FALSE)</formula>
    </cfRule>
  </conditionalFormatting>
  <conditionalFormatting sqref="E19">
    <cfRule type="expression" dxfId="169" priority="243">
      <formula>IF($E19="*VERIFICAR CÓDIGO*",TRUE,FALSE)</formula>
    </cfRule>
  </conditionalFormatting>
  <conditionalFormatting sqref="F19">
    <cfRule type="expression" dxfId="168" priority="240">
      <formula>IF($E19="*VERIFICAR CÓDIGO*",TRUE,FALSE)</formula>
    </cfRule>
  </conditionalFormatting>
  <conditionalFormatting sqref="H19">
    <cfRule type="expression" dxfId="167" priority="239">
      <formula>IF($E19="*VERIFICAR CÓDIGO*",TRUE,FALSE)</formula>
    </cfRule>
  </conditionalFormatting>
  <conditionalFormatting sqref="H19">
    <cfRule type="expression" dxfId="166" priority="238">
      <formula>IF($E19="*VERIFICAR CÓDIGO*",TRUE,FALSE)</formula>
    </cfRule>
  </conditionalFormatting>
  <conditionalFormatting sqref="O19">
    <cfRule type="cellIs" dxfId="165" priority="235" operator="equal">
      <formula>"C"</formula>
    </cfRule>
    <cfRule type="cellIs" dxfId="164" priority="236" operator="equal">
      <formula>"A"</formula>
    </cfRule>
    <cfRule type="cellIs" dxfId="163" priority="237" operator="equal">
      <formula>"B"</formula>
    </cfRule>
  </conditionalFormatting>
  <conditionalFormatting sqref="C21:J21 L21:O21">
    <cfRule type="expression" dxfId="162" priority="228">
      <formula>IFERROR($E21,TRUE)</formula>
    </cfRule>
  </conditionalFormatting>
  <conditionalFormatting sqref="N21">
    <cfRule type="expression" dxfId="161" priority="229">
      <formula>IFERROR($E21,TRUE)</formula>
    </cfRule>
  </conditionalFormatting>
  <conditionalFormatting sqref="C21:J21 L21:O21">
    <cfRule type="expression" dxfId="160" priority="224">
      <formula>IF(AND($C21="",$D21=""),TRUE,FALSE)</formula>
    </cfRule>
  </conditionalFormatting>
  <conditionalFormatting sqref="C21:D21 G21">
    <cfRule type="expression" dxfId="159" priority="227">
      <formula>IF(OR($C21&lt;&gt;"",$D21&lt;&gt;""),TRUE,FALSE)</formula>
    </cfRule>
  </conditionalFormatting>
  <conditionalFormatting sqref="I21">
    <cfRule type="expression" dxfId="158" priority="225">
      <formula>IF(OR($C21&lt;&gt;"",$D21&lt;&gt;""),TRUE,FALSE)</formula>
    </cfRule>
  </conditionalFormatting>
  <conditionalFormatting sqref="E21">
    <cfRule type="expression" dxfId="157" priority="226">
      <formula>IF($E21="*VERIFICAR CÓDIGO*",TRUE,FALSE)</formula>
    </cfRule>
  </conditionalFormatting>
  <conditionalFormatting sqref="F21">
    <cfRule type="expression" dxfId="156" priority="223">
      <formula>IF($E21="*VERIFICAR CÓDIGO*",TRUE,FALSE)</formula>
    </cfRule>
  </conditionalFormatting>
  <conditionalFormatting sqref="H21">
    <cfRule type="expression" dxfId="155" priority="222">
      <formula>IF($E21="*VERIFICAR CÓDIGO*",TRUE,FALSE)</formula>
    </cfRule>
  </conditionalFormatting>
  <conditionalFormatting sqref="H21">
    <cfRule type="expression" dxfId="154" priority="221">
      <formula>IF($E21="*VERIFICAR CÓDIGO*",TRUE,FALSE)</formula>
    </cfRule>
  </conditionalFormatting>
  <conditionalFormatting sqref="O21">
    <cfRule type="cellIs" dxfId="153" priority="218" operator="equal">
      <formula>"C"</formula>
    </cfRule>
    <cfRule type="cellIs" dxfId="152" priority="219" operator="equal">
      <formula>"A"</formula>
    </cfRule>
    <cfRule type="cellIs" dxfId="151" priority="220" operator="equal">
      <formula>"B"</formula>
    </cfRule>
  </conditionalFormatting>
  <conditionalFormatting sqref="C20:J20 L20:O20">
    <cfRule type="expression" dxfId="150" priority="211">
      <formula>IFERROR($E20,TRUE)</formula>
    </cfRule>
  </conditionalFormatting>
  <conditionalFormatting sqref="N20">
    <cfRule type="expression" dxfId="149" priority="212">
      <formula>IFERROR($E20,TRUE)</formula>
    </cfRule>
  </conditionalFormatting>
  <conditionalFormatting sqref="C20:J20 L20:O20">
    <cfRule type="expression" dxfId="148" priority="207">
      <formula>IF(AND($C20="",$D20=""),TRUE,FALSE)</formula>
    </cfRule>
  </conditionalFormatting>
  <conditionalFormatting sqref="C20:D20 G20">
    <cfRule type="expression" dxfId="147" priority="210">
      <formula>IF(OR($C20&lt;&gt;"",$D20&lt;&gt;""),TRUE,FALSE)</formula>
    </cfRule>
  </conditionalFormatting>
  <conditionalFormatting sqref="I20">
    <cfRule type="expression" dxfId="146" priority="208">
      <formula>IF(OR($C20&lt;&gt;"",$D20&lt;&gt;""),TRUE,FALSE)</formula>
    </cfRule>
  </conditionalFormatting>
  <conditionalFormatting sqref="E20">
    <cfRule type="expression" dxfId="145" priority="209">
      <formula>IF($E20="*VERIFICAR CÓDIGO*",TRUE,FALSE)</formula>
    </cfRule>
  </conditionalFormatting>
  <conditionalFormatting sqref="F20">
    <cfRule type="expression" dxfId="144" priority="206">
      <formula>IF($E20="*VERIFICAR CÓDIGO*",TRUE,FALSE)</formula>
    </cfRule>
  </conditionalFormatting>
  <conditionalFormatting sqref="H20">
    <cfRule type="expression" dxfId="143" priority="205">
      <formula>IF($E20="*VERIFICAR CÓDIGO*",TRUE,FALSE)</formula>
    </cfRule>
  </conditionalFormatting>
  <conditionalFormatting sqref="H20">
    <cfRule type="expression" dxfId="142" priority="204">
      <formula>IF($E20="*VERIFICAR CÓDIGO*",TRUE,FALSE)</formula>
    </cfRule>
  </conditionalFormatting>
  <conditionalFormatting sqref="O20">
    <cfRule type="cellIs" dxfId="141" priority="201" operator="equal">
      <formula>"C"</formula>
    </cfRule>
    <cfRule type="cellIs" dxfId="140" priority="202" operator="equal">
      <formula>"A"</formula>
    </cfRule>
    <cfRule type="cellIs" dxfId="139" priority="203" operator="equal">
      <formula>"B"</formula>
    </cfRule>
  </conditionalFormatting>
  <conditionalFormatting sqref="N53:O53">
    <cfRule type="expression" dxfId="138" priority="194">
      <formula>IFERROR($E53,TRUE)</formula>
    </cfRule>
  </conditionalFormatting>
  <conditionalFormatting sqref="N53">
    <cfRule type="expression" dxfId="137" priority="195">
      <formula>IFERROR($E53,TRUE)</formula>
    </cfRule>
  </conditionalFormatting>
  <conditionalFormatting sqref="N53:O53">
    <cfRule type="expression" dxfId="136" priority="193">
      <formula>IF(AND($C53="",$D53=""),TRUE,FALSE)</formula>
    </cfRule>
  </conditionalFormatting>
  <conditionalFormatting sqref="O53">
    <cfRule type="cellIs" dxfId="135" priority="190" operator="equal">
      <formula>"C"</formula>
    </cfRule>
    <cfRule type="cellIs" dxfId="134" priority="191" operator="equal">
      <formula>"A"</formula>
    </cfRule>
    <cfRule type="cellIs" dxfId="133" priority="192" operator="equal">
      <formula>"B"</formula>
    </cfRule>
  </conditionalFormatting>
  <conditionalFormatting sqref="L53:M53 C53:J53">
    <cfRule type="expression" dxfId="132" priority="189">
      <formula>IFERROR($E53,TRUE)</formula>
    </cfRule>
  </conditionalFormatting>
  <conditionalFormatting sqref="L53:M53 C53:J53">
    <cfRule type="expression" dxfId="131" priority="185">
      <formula>IF(AND($C53="",$D53=""),TRUE,FALSE)</formula>
    </cfRule>
  </conditionalFormatting>
  <conditionalFormatting sqref="G53 C53:D53">
    <cfRule type="expression" dxfId="130" priority="188">
      <formula>IF(OR($C53&lt;&gt;"",$D53&lt;&gt;""),TRUE,FALSE)</formula>
    </cfRule>
  </conditionalFormatting>
  <conditionalFormatting sqref="I53">
    <cfRule type="expression" dxfId="129" priority="186">
      <formula>IF(OR($C53&lt;&gt;"",$D53&lt;&gt;""),TRUE,FALSE)</formula>
    </cfRule>
  </conditionalFormatting>
  <conditionalFormatting sqref="E53">
    <cfRule type="expression" dxfId="128" priority="187">
      <formula>IF($E53="*VERIFICAR CÓDIGO*",TRUE,FALSE)</formula>
    </cfRule>
  </conditionalFormatting>
  <conditionalFormatting sqref="F53">
    <cfRule type="expression" dxfId="127" priority="184">
      <formula>IF($E53="*VERIFICAR CÓDIGO*",TRUE,FALSE)</formula>
    </cfRule>
  </conditionalFormatting>
  <conditionalFormatting sqref="H53">
    <cfRule type="expression" dxfId="126" priority="183">
      <formula>IF($E53="*VERIFICAR CÓDIGO*",TRUE,FALSE)</formula>
    </cfRule>
  </conditionalFormatting>
  <conditionalFormatting sqref="H53">
    <cfRule type="expression" dxfId="125" priority="182">
      <formula>IF($E53="*VERIFICAR CÓDIGO*",TRUE,FALSE)</formula>
    </cfRule>
  </conditionalFormatting>
  <conditionalFormatting sqref="B101:J101 L101:O101">
    <cfRule type="expression" dxfId="124" priority="177">
      <formula>IFERROR($E101,TRUE)</formula>
    </cfRule>
  </conditionalFormatting>
  <conditionalFormatting sqref="N101">
    <cfRule type="expression" dxfId="123" priority="178">
      <formula>IFERROR($E101,TRUE)</formula>
    </cfRule>
  </conditionalFormatting>
  <conditionalFormatting sqref="B101:J101 L101:O101">
    <cfRule type="expression" dxfId="122" priority="173">
      <formula>IF(AND($C101="",$D101=""),TRUE,FALSE)</formula>
    </cfRule>
  </conditionalFormatting>
  <conditionalFormatting sqref="G101 B101:D101">
    <cfRule type="expression" dxfId="121" priority="176">
      <formula>IF(OR($C101&lt;&gt;"",$D101&lt;&gt;""),TRUE,FALSE)</formula>
    </cfRule>
  </conditionalFormatting>
  <conditionalFormatting sqref="I101">
    <cfRule type="expression" dxfId="120" priority="174">
      <formula>IF(OR($C101&lt;&gt;"",$D101&lt;&gt;""),TRUE,FALSE)</formula>
    </cfRule>
  </conditionalFormatting>
  <conditionalFormatting sqref="E101">
    <cfRule type="expression" dxfId="119" priority="175">
      <formula>IF($E101="*VERIFICAR CÓDIGO*",TRUE,FALSE)</formula>
    </cfRule>
  </conditionalFormatting>
  <conditionalFormatting sqref="F101">
    <cfRule type="expression" dxfId="118" priority="172">
      <formula>IF($E101="*VERIFICAR CÓDIGO*",TRUE,FALSE)</formula>
    </cfRule>
  </conditionalFormatting>
  <conditionalFormatting sqref="H101">
    <cfRule type="expression" dxfId="117" priority="171">
      <formula>IF($E101="*VERIFICAR CÓDIGO*",TRUE,FALSE)</formula>
    </cfRule>
  </conditionalFormatting>
  <conditionalFormatting sqref="H101">
    <cfRule type="expression" dxfId="116" priority="170">
      <formula>IF($E101="*VERIFICAR CÓDIGO*",TRUE,FALSE)</formula>
    </cfRule>
  </conditionalFormatting>
  <conditionalFormatting sqref="O101">
    <cfRule type="cellIs" dxfId="115" priority="167" operator="equal">
      <formula>"C"</formula>
    </cfRule>
    <cfRule type="cellIs" dxfId="114" priority="168" operator="equal">
      <formula>"A"</formula>
    </cfRule>
    <cfRule type="cellIs" dxfId="113" priority="169" operator="equal">
      <formula>"B"</formula>
    </cfRule>
  </conditionalFormatting>
  <conditionalFormatting sqref="B102">
    <cfRule type="expression" dxfId="112" priority="166">
      <formula>IFERROR($E102,TRUE)</formula>
    </cfRule>
  </conditionalFormatting>
  <conditionalFormatting sqref="B102">
    <cfRule type="expression" dxfId="111" priority="164">
      <formula>IF(AND($C102="",$D102=""),TRUE,FALSE)</formula>
    </cfRule>
  </conditionalFormatting>
  <conditionalFormatting sqref="B102">
    <cfRule type="expression" dxfId="110" priority="165">
      <formula>IF(OR($C102&lt;&gt;"",$D102&lt;&gt;""),TRUE,FALSE)</formula>
    </cfRule>
  </conditionalFormatting>
  <conditionalFormatting sqref="C102:D102">
    <cfRule type="expression" dxfId="109" priority="163">
      <formula>IFERROR($E102,TRUE)</formula>
    </cfRule>
  </conditionalFormatting>
  <conditionalFormatting sqref="C102:D102">
    <cfRule type="expression" dxfId="108" priority="161">
      <formula>IF(AND($C102="",$D102=""),TRUE,FALSE)</formula>
    </cfRule>
  </conditionalFormatting>
  <conditionalFormatting sqref="C102:D102">
    <cfRule type="expression" dxfId="107" priority="162">
      <formula>IF(OR($C102&lt;&gt;"",$D102&lt;&gt;""),TRUE,FALSE)</formula>
    </cfRule>
  </conditionalFormatting>
  <conditionalFormatting sqref="E102:J102">
    <cfRule type="expression" dxfId="106" priority="160">
      <formula>IFERROR($E102,TRUE)</formula>
    </cfRule>
  </conditionalFormatting>
  <conditionalFormatting sqref="E102:J102">
    <cfRule type="expression" dxfId="105" priority="156">
      <formula>IF(AND($C102="",$D102=""),TRUE,FALSE)</formula>
    </cfRule>
  </conditionalFormatting>
  <conditionalFormatting sqref="G102">
    <cfRule type="expression" dxfId="104" priority="159">
      <formula>IF(OR($C102&lt;&gt;"",$D102&lt;&gt;""),TRUE,FALSE)</formula>
    </cfRule>
  </conditionalFormatting>
  <conditionalFormatting sqref="I102">
    <cfRule type="expression" dxfId="103" priority="157">
      <formula>IF(OR($C102&lt;&gt;"",$D102&lt;&gt;""),TRUE,FALSE)</formula>
    </cfRule>
  </conditionalFormatting>
  <conditionalFormatting sqref="E102">
    <cfRule type="expression" dxfId="102" priority="158">
      <formula>IF($E102="*VERIFICAR CÓDIGO*",TRUE,FALSE)</formula>
    </cfRule>
  </conditionalFormatting>
  <conditionalFormatting sqref="F102">
    <cfRule type="expression" dxfId="101" priority="155">
      <formula>IF($E102="*VERIFICAR CÓDIGO*",TRUE,FALSE)</formula>
    </cfRule>
  </conditionalFormatting>
  <conditionalFormatting sqref="H102">
    <cfRule type="expression" dxfId="100" priority="154">
      <formula>IF($E102="*VERIFICAR CÓDIGO*",TRUE,FALSE)</formula>
    </cfRule>
  </conditionalFormatting>
  <conditionalFormatting sqref="H102">
    <cfRule type="expression" dxfId="99" priority="153">
      <formula>IF($E102="*VERIFICAR CÓDIGO*",TRUE,FALSE)</formula>
    </cfRule>
  </conditionalFormatting>
  <conditionalFormatting sqref="L102">
    <cfRule type="expression" dxfId="98" priority="152">
      <formula>IFERROR($E102,TRUE)</formula>
    </cfRule>
  </conditionalFormatting>
  <conditionalFormatting sqref="L102">
    <cfRule type="expression" dxfId="97" priority="151">
      <formula>IF(AND($C102="",$D102=""),TRUE,FALSE)</formula>
    </cfRule>
  </conditionalFormatting>
  <conditionalFormatting sqref="M102">
    <cfRule type="expression" dxfId="96" priority="143">
      <formula>IF(AND($C102="",$D102=""),TRUE,FALSE)</formula>
    </cfRule>
  </conditionalFormatting>
  <conditionalFormatting sqref="N102:O102">
    <cfRule type="expression" dxfId="95" priority="149">
      <formula>IFERROR($E102,TRUE)</formula>
    </cfRule>
  </conditionalFormatting>
  <conditionalFormatting sqref="N102">
    <cfRule type="expression" dxfId="94" priority="150">
      <formula>IFERROR($E102,TRUE)</formula>
    </cfRule>
  </conditionalFormatting>
  <conditionalFormatting sqref="N102:O102">
    <cfRule type="expression" dxfId="93" priority="148">
      <formula>IF(AND($C102="",$D102=""),TRUE,FALSE)</formula>
    </cfRule>
  </conditionalFormatting>
  <conditionalFormatting sqref="O102">
    <cfRule type="cellIs" dxfId="92" priority="145" operator="equal">
      <formula>"C"</formula>
    </cfRule>
    <cfRule type="cellIs" dxfId="91" priority="146" operator="equal">
      <formula>"A"</formula>
    </cfRule>
    <cfRule type="cellIs" dxfId="90" priority="147" operator="equal">
      <formula>"B"</formula>
    </cfRule>
  </conditionalFormatting>
  <conditionalFormatting sqref="M102">
    <cfRule type="expression" dxfId="89" priority="144">
      <formula>IFERROR($E102,TRUE)</formula>
    </cfRule>
  </conditionalFormatting>
  <conditionalFormatting sqref="D34:D38">
    <cfRule type="expression" dxfId="88" priority="17724">
      <formula>IF((COUNTIF($A$5:$A181,A34))&gt;1,TRUE,FALSE)</formula>
    </cfRule>
  </conditionalFormatting>
  <conditionalFormatting sqref="J91">
    <cfRule type="expression" dxfId="87" priority="71">
      <formula>IFERROR($E91,TRUE)</formula>
    </cfRule>
  </conditionalFormatting>
  <conditionalFormatting sqref="J91">
    <cfRule type="expression" dxfId="86" priority="70">
      <formula>IF(AND($C91="",$D91=""),TRUE,FALSE)</formula>
    </cfRule>
  </conditionalFormatting>
  <conditionalFormatting sqref="D114:D160">
    <cfRule type="expression" dxfId="85" priority="18131">
      <formula>IF((COUNTIF($A$5:$A227,A114))&gt;1,TRUE,FALSE)</formula>
    </cfRule>
  </conditionalFormatting>
  <conditionalFormatting sqref="C74:D74">
    <cfRule type="expression" dxfId="84" priority="67">
      <formula>IFERROR($E74,TRUE)</formula>
    </cfRule>
  </conditionalFormatting>
  <conditionalFormatting sqref="C74:D74">
    <cfRule type="expression" dxfId="83" priority="65">
      <formula>IF(AND($C74="",$D74=""),TRUE,FALSE)</formula>
    </cfRule>
  </conditionalFormatting>
  <conditionalFormatting sqref="C74:D74">
    <cfRule type="expression" dxfId="82" priority="66">
      <formula>IF(OR($C74&lt;&gt;"",$D74&lt;&gt;""),TRUE,FALSE)</formula>
    </cfRule>
  </conditionalFormatting>
  <conditionalFormatting sqref="E74:J74">
    <cfRule type="expression" dxfId="81" priority="64">
      <formula>IFERROR($E74,TRUE)</formula>
    </cfRule>
  </conditionalFormatting>
  <conditionalFormatting sqref="E74:J74">
    <cfRule type="expression" dxfId="80" priority="60">
      <formula>IF(AND($C74="",$D74=""),TRUE,FALSE)</formula>
    </cfRule>
  </conditionalFormatting>
  <conditionalFormatting sqref="G74">
    <cfRule type="expression" dxfId="79" priority="63">
      <formula>IF(OR($C74&lt;&gt;"",$D74&lt;&gt;""),TRUE,FALSE)</formula>
    </cfRule>
  </conditionalFormatting>
  <conditionalFormatting sqref="I74">
    <cfRule type="expression" dxfId="78" priority="61">
      <formula>IF(OR($C74&lt;&gt;"",$D74&lt;&gt;""),TRUE,FALSE)</formula>
    </cfRule>
  </conditionalFormatting>
  <conditionalFormatting sqref="E74">
    <cfRule type="expression" dxfId="77" priority="62">
      <formula>IF($E74="*VERIFICAR CÓDIGO*",TRUE,FALSE)</formula>
    </cfRule>
  </conditionalFormatting>
  <conditionalFormatting sqref="F74">
    <cfRule type="expression" dxfId="76" priority="59">
      <formula>IF($E74="*VERIFICAR CÓDIGO*",TRUE,FALSE)</formula>
    </cfRule>
  </conditionalFormatting>
  <conditionalFormatting sqref="H74">
    <cfRule type="expression" dxfId="75" priority="58">
      <formula>IF($E74="*VERIFICAR CÓDIGO*",TRUE,FALSE)</formula>
    </cfRule>
  </conditionalFormatting>
  <conditionalFormatting sqref="H74">
    <cfRule type="expression" dxfId="74" priority="57">
      <formula>IF($E74="*VERIFICAR CÓDIGO*",TRUE,FALSE)</formula>
    </cfRule>
  </conditionalFormatting>
  <conditionalFormatting sqref="L74">
    <cfRule type="expression" dxfId="73" priority="56">
      <formula>IFERROR($E74,TRUE)</formula>
    </cfRule>
  </conditionalFormatting>
  <conditionalFormatting sqref="L74">
    <cfRule type="expression" dxfId="72" priority="55">
      <formula>IF(AND($C74="",$D74=""),TRUE,FALSE)</formula>
    </cfRule>
  </conditionalFormatting>
  <conditionalFormatting sqref="M74">
    <cfRule type="expression" dxfId="71" priority="47">
      <formula>IF(AND($C74="",$D74=""),TRUE,FALSE)</formula>
    </cfRule>
  </conditionalFormatting>
  <conditionalFormatting sqref="N74:O74">
    <cfRule type="expression" dxfId="70" priority="53">
      <formula>IFERROR($E74,TRUE)</formula>
    </cfRule>
  </conditionalFormatting>
  <conditionalFormatting sqref="N74">
    <cfRule type="expression" dxfId="69" priority="54">
      <formula>IFERROR($E74,TRUE)</formula>
    </cfRule>
  </conditionalFormatting>
  <conditionalFormatting sqref="N74:O74">
    <cfRule type="expression" dxfId="68" priority="52">
      <formula>IF(AND($C74="",$D74=""),TRUE,FALSE)</formula>
    </cfRule>
  </conditionalFormatting>
  <conditionalFormatting sqref="O74">
    <cfRule type="cellIs" dxfId="67" priority="49" operator="equal">
      <formula>"C"</formula>
    </cfRule>
    <cfRule type="cellIs" dxfId="66" priority="50" operator="equal">
      <formula>"A"</formula>
    </cfRule>
    <cfRule type="cellIs" dxfId="65" priority="51" operator="equal">
      <formula>"B"</formula>
    </cfRule>
  </conditionalFormatting>
  <conditionalFormatting sqref="M74">
    <cfRule type="expression" dxfId="64" priority="48">
      <formula>IFERROR($E74,TRUE)</formula>
    </cfRule>
  </conditionalFormatting>
  <conditionalFormatting sqref="B74">
    <cfRule type="expression" dxfId="63" priority="46">
      <formula>IFERROR($E74,TRUE)</formula>
    </cfRule>
  </conditionalFormatting>
  <conditionalFormatting sqref="B74">
    <cfRule type="expression" dxfId="62" priority="44">
      <formula>IF(AND($C74="",$D74=""),TRUE,FALSE)</formula>
    </cfRule>
  </conditionalFormatting>
  <conditionalFormatting sqref="B74">
    <cfRule type="expression" dxfId="61" priority="45">
      <formula>IF(OR($C74&lt;&gt;"",$D74&lt;&gt;""),TRUE,FALSE)</formula>
    </cfRule>
  </conditionalFormatting>
  <conditionalFormatting sqref="D59:D61 D32:D33">
    <cfRule type="expression" dxfId="60" priority="18228">
      <formula>IF((COUNTIF($A$5:$A180,A32))&gt;1,TRUE,FALSE)</formula>
    </cfRule>
  </conditionalFormatting>
  <conditionalFormatting sqref="B110:J110 L110:O110">
    <cfRule type="expression" dxfId="59" priority="40">
      <formula>IFERROR($E110,TRUE)</formula>
    </cfRule>
  </conditionalFormatting>
  <conditionalFormatting sqref="N110">
    <cfRule type="expression" dxfId="58" priority="41">
      <formula>IFERROR($E110,TRUE)</formula>
    </cfRule>
  </conditionalFormatting>
  <conditionalFormatting sqref="B110:J110 L110:O110">
    <cfRule type="expression" dxfId="57" priority="36">
      <formula>IF(AND($C110="",$D110=""),TRUE,FALSE)</formula>
    </cfRule>
  </conditionalFormatting>
  <conditionalFormatting sqref="G110 B110:D110">
    <cfRule type="expression" dxfId="56" priority="39">
      <formula>IF(OR($C110&lt;&gt;"",$D110&lt;&gt;""),TRUE,FALSE)</formula>
    </cfRule>
  </conditionalFormatting>
  <conditionalFormatting sqref="I110">
    <cfRule type="expression" dxfId="55" priority="37">
      <formula>IF(OR($C110&lt;&gt;"",$D110&lt;&gt;""),TRUE,FALSE)</formula>
    </cfRule>
  </conditionalFormatting>
  <conditionalFormatting sqref="E110">
    <cfRule type="expression" dxfId="54" priority="38">
      <formula>IF($E110="*VERIFICAR CÓDIGO*",TRUE,FALSE)</formula>
    </cfRule>
  </conditionalFormatting>
  <conditionalFormatting sqref="F110">
    <cfRule type="expression" dxfId="53" priority="35">
      <formula>IF($E110="*VERIFICAR CÓDIGO*",TRUE,FALSE)</formula>
    </cfRule>
  </conditionalFormatting>
  <conditionalFormatting sqref="H110">
    <cfRule type="expression" dxfId="52" priority="34">
      <formula>IF($E110="*VERIFICAR CÓDIGO*",TRUE,FALSE)</formula>
    </cfRule>
  </conditionalFormatting>
  <conditionalFormatting sqref="H110">
    <cfRule type="expression" dxfId="51" priority="33">
      <formula>IF($E110="*VERIFICAR CÓDIGO*",TRUE,FALSE)</formula>
    </cfRule>
  </conditionalFormatting>
  <conditionalFormatting sqref="O110">
    <cfRule type="cellIs" dxfId="50" priority="30" operator="equal">
      <formula>"C"</formula>
    </cfRule>
    <cfRule type="cellIs" dxfId="49" priority="31" operator="equal">
      <formula>"A"</formula>
    </cfRule>
    <cfRule type="cellIs" dxfId="48" priority="32" operator="equal">
      <formula>"B"</formula>
    </cfRule>
  </conditionalFormatting>
  <conditionalFormatting sqref="O111:O113">
    <cfRule type="cellIs" dxfId="47" priority="7" operator="equal">
      <formula>"C"</formula>
    </cfRule>
    <cfRule type="cellIs" dxfId="46" priority="8" operator="equal">
      <formula>"A"</formula>
    </cfRule>
    <cfRule type="cellIs" dxfId="45" priority="9" operator="equal">
      <formula>"B"</formula>
    </cfRule>
  </conditionalFormatting>
  <conditionalFormatting sqref="D67:D71 D90">
    <cfRule type="expression" dxfId="44" priority="18427">
      <formula>IF((COUNTIF($A$5:$A179,A67))&gt;1,TRUE,FALSE)</formula>
    </cfRule>
  </conditionalFormatting>
  <conditionalFormatting sqref="D25 D39:D41 D45:D50">
    <cfRule type="expression" dxfId="43" priority="18523">
      <formula>IF((COUNTIF($A$5:$A171,A25))&gt;1,TRUE,FALSE)</formula>
    </cfRule>
  </conditionalFormatting>
  <conditionalFormatting sqref="D16 D9:D14 D6:D7">
    <cfRule type="expression" dxfId="42" priority="18524">
      <formula>IF((COUNTIF($A$5:$A167,A6))&gt;1,TRUE,FALSE)</formula>
    </cfRule>
  </conditionalFormatting>
  <conditionalFormatting sqref="D110 D58 D62:D65">
    <cfRule type="expression" dxfId="41" priority="18528">
      <formula>IF((COUNTIF($A$5:$A180,A58))&gt;1,TRUE,FALSE)</formula>
    </cfRule>
  </conditionalFormatting>
  <conditionalFormatting sqref="D102 D107:D108">
    <cfRule type="expression" dxfId="40" priority="18532">
      <formula>IF((COUNTIF($A$5:$A196,A102))&gt;1,TRUE,FALSE)</formula>
    </cfRule>
  </conditionalFormatting>
  <conditionalFormatting sqref="D91 D52:D55">
    <cfRule type="expression" dxfId="39" priority="18540">
      <formula>IF((COUNTIF($A$5:$A182,A52))&gt;1,TRUE,FALSE)</formula>
    </cfRule>
  </conditionalFormatting>
  <conditionalFormatting sqref="D66">
    <cfRule type="expression" dxfId="38" priority="18546">
      <formula>IF((COUNTIF($A$5:$A201,A66))&gt;1,TRUE,FALSE)</formula>
    </cfRule>
  </conditionalFormatting>
  <conditionalFormatting sqref="D5 D8 D15">
    <cfRule type="expression" dxfId="37" priority="18548">
      <formula>IF((COUNTIF($A$5:$A167,A5))&gt;1,TRUE,FALSE)</formula>
    </cfRule>
  </conditionalFormatting>
  <conditionalFormatting sqref="D72:D73 D89">
    <cfRule type="expression" dxfId="36" priority="18578">
      <formula>IF((COUNTIF($A$5:$A183,A72))&gt;1,TRUE,FALSE)</formula>
    </cfRule>
  </conditionalFormatting>
  <conditionalFormatting sqref="D101">
    <cfRule type="expression" dxfId="35" priority="18580">
      <formula>IF((COUNTIF($A$5:$A224,A101))&gt;1,TRUE,FALSE)</formula>
    </cfRule>
  </conditionalFormatting>
  <conditionalFormatting sqref="D111:D113">
    <cfRule type="expression" dxfId="34" priority="18583">
      <formula>IF((COUNTIF($A$5:$A201,A111))&gt;1,TRUE,FALSE)</formula>
    </cfRule>
  </conditionalFormatting>
  <conditionalFormatting sqref="D44">
    <cfRule type="expression" dxfId="33" priority="18591">
      <formula>IF((COUNTIF($A$5:$A189,A44))&gt;1,TRUE,FALSE)</formula>
    </cfRule>
  </conditionalFormatting>
  <conditionalFormatting sqref="D17">
    <cfRule type="expression" dxfId="32" priority="18623">
      <formula>IF((COUNTIF($A$5:$A177,A17))&gt;1,TRUE,FALSE)</formula>
    </cfRule>
  </conditionalFormatting>
  <conditionalFormatting sqref="D51">
    <cfRule type="expression" dxfId="31" priority="18631">
      <formula>IF((COUNTIF($A$5:$A184,A51))&gt;1,TRUE,FALSE)</formula>
    </cfRule>
  </conditionalFormatting>
  <conditionalFormatting sqref="D109 D103:D106">
    <cfRule type="expression" dxfId="30" priority="18659">
      <formula>IF((COUNTIF($A$5:$A196,A103))&gt;1,TRUE,FALSE)</formula>
    </cfRule>
  </conditionalFormatting>
  <conditionalFormatting sqref="D92:D100">
    <cfRule type="expression" dxfId="29" priority="18671">
      <formula>IF((COUNTIF($A$5:$A195,A92))&gt;1,TRUE,FALSE)</formula>
    </cfRule>
  </conditionalFormatting>
  <conditionalFormatting sqref="D74:D75 D80:D88">
    <cfRule type="expression" dxfId="28" priority="18674">
      <formula>IF((COUNTIF($A$5:$A184,A74))&gt;1,TRUE,FALSE)</formula>
    </cfRule>
  </conditionalFormatting>
  <conditionalFormatting sqref="D56">
    <cfRule type="expression" dxfId="27" priority="18695">
      <formula>IF((COUNTIF($A$5:$A190,A56))&gt;1,TRUE,FALSE)</formula>
    </cfRule>
  </conditionalFormatting>
  <conditionalFormatting sqref="D30:D31">
    <cfRule type="expression" dxfId="26" priority="18696">
      <formula>IF((COUNTIF($A$5:$A179,A30))&gt;1,TRUE,FALSE)</formula>
    </cfRule>
  </conditionalFormatting>
  <conditionalFormatting sqref="D29 D43">
    <cfRule type="expression" dxfId="25" priority="18755">
      <formula>IF((COUNTIF($A$5:$A173,A29))&gt;1,TRUE,FALSE)</formula>
    </cfRule>
  </conditionalFormatting>
  <conditionalFormatting sqref="D18">
    <cfRule type="expression" dxfId="24" priority="18796">
      <formula>IF((COUNTIF($A$5:$A177,A18))&gt;1,TRUE,FALSE)</formula>
    </cfRule>
  </conditionalFormatting>
  <conditionalFormatting sqref="D76">
    <cfRule type="expression" dxfId="23" priority="18797">
      <formula>IF((COUNTIF($A$5:$A208,A76))&gt;1,TRUE,FALSE)</formula>
    </cfRule>
  </conditionalFormatting>
  <conditionalFormatting sqref="D57">
    <cfRule type="expression" dxfId="22" priority="18798">
      <formula>IF((COUNTIF($A$5:$A178,A57))&gt;1,TRUE,FALSE)</formula>
    </cfRule>
  </conditionalFormatting>
  <conditionalFormatting sqref="D77:D79">
    <cfRule type="expression" dxfId="21" priority="18803">
      <formula>IF((COUNTIF($A$5:$A186,A77))&gt;1,TRUE,FALSE)</formula>
    </cfRule>
  </conditionalFormatting>
  <conditionalFormatting sqref="D26:D28">
    <cfRule type="expression" dxfId="20" priority="18811">
      <formula>IF((COUNTIF($A$5:$A169,A26))&gt;1,TRUE,FALSE)</formula>
    </cfRule>
  </conditionalFormatting>
  <conditionalFormatting sqref="E59:F59">
    <cfRule type="expression" dxfId="19" priority="3">
      <formula>IFERROR($E59,TRUE)</formula>
    </cfRule>
  </conditionalFormatting>
  <conditionalFormatting sqref="E59:F59">
    <cfRule type="expression" dxfId="18" priority="1">
      <formula>IF(AND($C59="",$D59=""),TRUE,FALSE)</formula>
    </cfRule>
  </conditionalFormatting>
  <conditionalFormatting sqref="E59:F59">
    <cfRule type="expression" dxfId="17" priority="2">
      <formula>IF($E59="*VERIFICAR CÓDIGO*",TRUE,FALSE)</formula>
    </cfRule>
  </conditionalFormatting>
  <conditionalFormatting sqref="D19">
    <cfRule type="expression" dxfId="16" priority="18863">
      <formula>IF((COUNTIF($A$5:$A177,A19))&gt;1,TRUE,FALSE)</formula>
    </cfRule>
  </conditionalFormatting>
  <conditionalFormatting sqref="D42">
    <cfRule type="expression" dxfId="15" priority="18867">
      <formula>IF((COUNTIF($A$5:$A184,A42))&gt;1,TRUE,FALSE)</formula>
    </cfRule>
  </conditionalFormatting>
  <conditionalFormatting sqref="D20:D24">
    <cfRule type="expression" dxfId="14" priority="18868">
      <formula>IF((COUNTIF($A$5:$A176,A20))&gt;1,TRUE,FALSE)</formula>
    </cfRule>
  </conditionalFormatting>
  <dataValidations disablePrompts="1" count="2">
    <dataValidation type="list" errorStyle="warning" allowBlank="1" showInputMessage="1" showErrorMessage="1" error="Selecionar Referencial compatível" sqref="H3:I3 AF1:XFD2 Z1:AE1 U1:W2 Q1:S2">
      <formula1>DADOS</formula1>
    </dataValidation>
    <dataValidation type="list" allowBlank="1" showInputMessage="1" showErrorMessage="1" error="Selecionar Referencial compatível" sqref="C5:C161">
      <formula1>DADOS</formula1>
    </dataValidation>
  </dataValidations>
  <printOptions horizontalCentered="1"/>
  <pageMargins left="0.78740157480314965" right="0.39370078740157483" top="1.9685039370078741" bottom="0.78740157480314965" header="0.19685039370078741" footer="0.19685039370078741"/>
  <pageSetup paperSize="9" scale="59" fitToHeight="4" pageOrder="overThenDown" orientation="portrait" useFirstPageNumber="1" r:id="rId1"/>
  <headerFooter scaleWithDoc="0">
    <oddHeader>&amp;C&amp;G
PREFEITURA MUNICIPAL DE
BAIXO GUANDU</oddHeader>
    <oddFooter>&amp;CPágina &amp;P&amp;ROrçamento</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238125</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tabColor theme="7" tint="-0.499984740745262"/>
  </sheetPr>
  <dimension ref="A1:IW60"/>
  <sheetViews>
    <sheetView workbookViewId="0">
      <selection activeCell="C39" sqref="C39"/>
    </sheetView>
  </sheetViews>
  <sheetFormatPr defaultColWidth="9" defaultRowHeight="14.25"/>
  <cols>
    <col min="1" max="1" width="10.125" style="50" customWidth="1"/>
    <col min="2" max="2" width="37.375" style="50" customWidth="1"/>
    <col min="3" max="3" width="10.875" style="57" customWidth="1"/>
    <col min="4" max="4" width="2.875" style="50" customWidth="1"/>
    <col min="5" max="5" width="10.125" style="50" customWidth="1"/>
    <col min="6" max="6" width="31.875" style="50" customWidth="1"/>
    <col min="7" max="257" width="8.5" style="50" customWidth="1"/>
    <col min="258" max="1024" width="8.5" style="28" customWidth="1"/>
    <col min="1025" max="16384" width="9" style="28"/>
  </cols>
  <sheetData>
    <row r="1" spans="1:8" s="39" customFormat="1" ht="15.75">
      <c r="A1" s="393" t="s">
        <v>1016</v>
      </c>
      <c r="B1" s="393"/>
      <c r="C1" s="393"/>
      <c r="D1" s="393"/>
      <c r="E1" s="38"/>
      <c r="F1" s="38"/>
      <c r="H1" s="40"/>
    </row>
    <row r="2" spans="1:8" s="42" customFormat="1" ht="12.75">
      <c r="A2" s="41"/>
      <c r="B2" s="41"/>
      <c r="C2" s="41"/>
      <c r="D2" s="41"/>
      <c r="E2" s="41"/>
      <c r="F2" s="41"/>
      <c r="H2" s="43"/>
    </row>
    <row r="3" spans="1:8" s="45" customFormat="1" ht="12.75" customHeight="1">
      <c r="A3" s="44" t="s">
        <v>1017</v>
      </c>
      <c r="B3" s="394" t="s">
        <v>25573</v>
      </c>
      <c r="C3" s="394"/>
      <c r="D3" s="394"/>
      <c r="E3" s="41"/>
    </row>
    <row r="4" spans="1:8" s="45" customFormat="1" ht="12.75" customHeight="1">
      <c r="A4" s="44" t="s">
        <v>1018</v>
      </c>
      <c r="B4" s="395" t="s">
        <v>27118</v>
      </c>
      <c r="C4" s="395"/>
      <c r="D4" s="395"/>
      <c r="E4" s="41"/>
    </row>
    <row r="5" spans="1:8" s="45" customFormat="1" ht="12.75">
      <c r="A5" s="44" t="s">
        <v>23969</v>
      </c>
      <c r="B5" s="396" t="s">
        <v>27117</v>
      </c>
      <c r="C5" s="396"/>
      <c r="D5" s="396"/>
      <c r="E5" s="41"/>
    </row>
    <row r="6" spans="1:8" s="45" customFormat="1" ht="12.75">
      <c r="A6" s="46"/>
      <c r="B6" s="47"/>
      <c r="C6" s="48"/>
      <c r="D6" s="49"/>
      <c r="E6" s="41"/>
    </row>
    <row r="7" spans="1:8">
      <c r="A7" s="391" t="s">
        <v>1019</v>
      </c>
      <c r="B7" s="391"/>
      <c r="C7" s="391"/>
      <c r="D7" s="391"/>
    </row>
    <row r="8" spans="1:8" s="51" customFormat="1" ht="8.1" customHeight="1">
      <c r="B8" s="52"/>
      <c r="C8" s="53"/>
      <c r="D8" s="54"/>
    </row>
    <row r="9" spans="1:8">
      <c r="B9" s="55" t="s">
        <v>1020</v>
      </c>
      <c r="C9" s="53"/>
      <c r="D9" s="54"/>
    </row>
    <row r="10" spans="1:8" ht="8.1" customHeight="1">
      <c r="C10" s="53"/>
      <c r="D10" s="54"/>
    </row>
    <row r="11" spans="1:8" hidden="1">
      <c r="A11" s="391" t="s">
        <v>1021</v>
      </c>
      <c r="B11" s="391"/>
      <c r="C11" s="391"/>
      <c r="D11" s="391"/>
    </row>
    <row r="12" spans="1:8" s="51" customFormat="1" ht="6" hidden="1">
      <c r="C12" s="56"/>
      <c r="D12" s="52"/>
    </row>
    <row r="13" spans="1:8" hidden="1">
      <c r="B13" s="55" t="s">
        <v>1049</v>
      </c>
      <c r="C13" s="56"/>
      <c r="D13" s="52"/>
    </row>
    <row r="14" spans="1:8" ht="8.1" hidden="1" customHeight="1">
      <c r="B14" s="57"/>
      <c r="D14" s="57"/>
      <c r="E14" s="57"/>
      <c r="F14" s="57"/>
    </row>
    <row r="15" spans="1:8">
      <c r="A15" s="391" t="s">
        <v>1023</v>
      </c>
      <c r="B15" s="391"/>
      <c r="C15" s="391"/>
      <c r="D15" s="391"/>
    </row>
    <row r="16" spans="1:8" s="51" customFormat="1" ht="6">
      <c r="C16" s="56"/>
      <c r="D16" s="56"/>
    </row>
    <row r="17" spans="1:6">
      <c r="A17" s="58"/>
      <c r="B17" s="59" t="s">
        <v>1024</v>
      </c>
      <c r="C17" s="60">
        <v>4</v>
      </c>
      <c r="D17" s="61" t="s">
        <v>1025</v>
      </c>
      <c r="F17" s="62"/>
    </row>
    <row r="18" spans="1:6">
      <c r="A18" s="58"/>
      <c r="B18" s="59" t="s">
        <v>1026</v>
      </c>
      <c r="C18" s="60">
        <v>0.97</v>
      </c>
      <c r="D18" s="61" t="s">
        <v>1025</v>
      </c>
      <c r="F18" s="62"/>
    </row>
    <row r="19" spans="1:6">
      <c r="A19" s="58"/>
      <c r="B19" s="59" t="s">
        <v>1027</v>
      </c>
      <c r="C19" s="60">
        <v>0.8</v>
      </c>
      <c r="D19" s="61" t="s">
        <v>1025</v>
      </c>
      <c r="F19" s="62"/>
    </row>
    <row r="20" spans="1:6">
      <c r="A20" s="58"/>
      <c r="B20" s="59" t="s">
        <v>1028</v>
      </c>
      <c r="C20" s="60">
        <v>1.23</v>
      </c>
      <c r="D20" s="61" t="s">
        <v>1025</v>
      </c>
      <c r="F20" s="62"/>
    </row>
    <row r="21" spans="1:6" ht="8.1" customHeight="1">
      <c r="B21" s="63"/>
      <c r="C21" s="64"/>
      <c r="D21" s="65"/>
      <c r="F21" s="62"/>
    </row>
    <row r="22" spans="1:6">
      <c r="A22" s="58"/>
      <c r="B22" s="59" t="s">
        <v>1029</v>
      </c>
      <c r="C22" s="60">
        <v>6.65</v>
      </c>
      <c r="D22" s="61" t="s">
        <v>1025</v>
      </c>
      <c r="F22" s="62"/>
    </row>
    <row r="23" spans="1:6" ht="8.1" customHeight="1">
      <c r="D23" s="57"/>
    </row>
    <row r="24" spans="1:6" ht="12.75" customHeight="1">
      <c r="A24" s="391" t="s">
        <v>1030</v>
      </c>
      <c r="B24" s="391"/>
      <c r="C24" s="391"/>
      <c r="D24" s="391"/>
    </row>
    <row r="25" spans="1:6" ht="8.1" customHeight="1">
      <c r="A25" s="54"/>
      <c r="B25" s="54"/>
      <c r="C25" s="54"/>
      <c r="D25" s="54"/>
    </row>
    <row r="26" spans="1:6" ht="12.75" customHeight="1">
      <c r="A26" s="54"/>
      <c r="B26" s="66" t="s">
        <v>1031</v>
      </c>
      <c r="C26" s="67">
        <f>C29+C31+C32+C33</f>
        <v>8.65</v>
      </c>
      <c r="D26" s="68" t="s">
        <v>1025</v>
      </c>
    </row>
    <row r="27" spans="1:6" ht="12.75" customHeight="1">
      <c r="A27" s="54"/>
      <c r="B27" s="54"/>
      <c r="C27" s="54"/>
      <c r="D27" s="54"/>
    </row>
    <row r="28" spans="1:6" ht="13.5" customHeight="1">
      <c r="A28" s="54"/>
      <c r="B28" s="69" t="s">
        <v>1032</v>
      </c>
      <c r="C28" s="60">
        <v>100</v>
      </c>
      <c r="D28" s="68" t="s">
        <v>1025</v>
      </c>
    </row>
    <row r="29" spans="1:6" ht="12.75" customHeight="1">
      <c r="A29" s="54"/>
      <c r="B29" s="69" t="s">
        <v>1033</v>
      </c>
      <c r="C29" s="60">
        <v>5</v>
      </c>
      <c r="D29" s="68" t="s">
        <v>1025</v>
      </c>
    </row>
    <row r="30" spans="1:6" s="51" customFormat="1" ht="8.1" customHeight="1">
      <c r="C30" s="70"/>
      <c r="D30" s="56"/>
    </row>
    <row r="31" spans="1:6">
      <c r="B31" s="69" t="s">
        <v>1034</v>
      </c>
      <c r="C31" s="71">
        <v>3</v>
      </c>
      <c r="D31" s="72" t="s">
        <v>1025</v>
      </c>
      <c r="F31" s="62"/>
    </row>
    <row r="32" spans="1:6" ht="12.75" customHeight="1">
      <c r="B32" s="69" t="s">
        <v>1035</v>
      </c>
      <c r="C32" s="71">
        <v>0.65</v>
      </c>
      <c r="D32" s="72" t="s">
        <v>1025</v>
      </c>
    </row>
    <row r="33" spans="1:6" ht="12.75" customHeight="1">
      <c r="B33" s="69" t="s">
        <v>1036</v>
      </c>
      <c r="C33" s="71">
        <f>IF(B9="Com Desoneração",4.5,0)</f>
        <v>0</v>
      </c>
      <c r="D33" s="61" t="s">
        <v>1025</v>
      </c>
    </row>
    <row r="34" spans="1:6" ht="8.1" customHeight="1">
      <c r="D34" s="57"/>
    </row>
    <row r="35" spans="1:6">
      <c r="A35" s="391" t="s">
        <v>1037</v>
      </c>
      <c r="B35" s="391"/>
      <c r="C35" s="391"/>
      <c r="D35" s="391"/>
    </row>
    <row r="36" spans="1:6" s="51" customFormat="1" ht="6">
      <c r="C36" s="56"/>
      <c r="D36" s="52"/>
    </row>
    <row r="37" spans="1:6" ht="12.75" customHeight="1">
      <c r="B37" s="57" t="s">
        <v>1038</v>
      </c>
      <c r="C37" s="392">
        <v>0.3453</v>
      </c>
      <c r="D37" s="392"/>
      <c r="E37" s="390" t="str">
        <f>Auxiliar!$A$17</f>
        <v>Atende</v>
      </c>
      <c r="F37" s="73"/>
    </row>
    <row r="38" spans="1:6" ht="12.75" customHeight="1">
      <c r="B38" s="57" t="s">
        <v>1039</v>
      </c>
      <c r="C38" s="392"/>
      <c r="D38" s="392"/>
      <c r="E38" s="390"/>
      <c r="F38" s="74"/>
    </row>
    <row r="39" spans="1:6">
      <c r="C39" s="75"/>
    </row>
    <row r="40" spans="1:6">
      <c r="A40" s="76" t="s">
        <v>1040</v>
      </c>
    </row>
    <row r="41" spans="1:6">
      <c r="A41" s="76" t="str">
        <f>CONCATENATE("do ISS para ",B13," é de ",C28," %",", com a respectiva alíquota de ",C29,"  %")</f>
        <v>do ISS para Edificações é de 100 %, com a respectiva alíquota de 5  %</v>
      </c>
    </row>
    <row r="42" spans="1:6">
      <c r="A42" s="76"/>
    </row>
    <row r="43" spans="1:6">
      <c r="A43" s="30" t="s">
        <v>1041</v>
      </c>
      <c r="B43" s="77"/>
      <c r="C43" s="78"/>
      <c r="D43" s="78"/>
    </row>
    <row r="44" spans="1:6">
      <c r="A44" s="30" t="str">
        <f>CONCATENATE("elaboração do orçamento foi ",B9,", e que esta é a alternativa mais adequada para ")</f>
        <v xml:space="preserve">elaboração do orçamento foi Sem Desoneração, e que esta é a alternativa mais adequada para </v>
      </c>
      <c r="C44" s="78"/>
      <c r="D44" s="78"/>
    </row>
    <row r="45" spans="1:6">
      <c r="A45" s="30" t="s">
        <v>1042</v>
      </c>
      <c r="C45" s="78"/>
      <c r="D45" s="78"/>
    </row>
    <row r="46" spans="1:6">
      <c r="A46" s="225"/>
      <c r="B46" s="225"/>
      <c r="C46" s="226"/>
      <c r="D46" s="225"/>
    </row>
    <row r="47" spans="1:6">
      <c r="A47" s="225"/>
      <c r="B47" s="225"/>
      <c r="C47" s="226"/>
      <c r="D47" s="225"/>
    </row>
    <row r="48" spans="1:6">
      <c r="A48" s="225"/>
      <c r="B48" s="225"/>
      <c r="C48" s="226"/>
      <c r="D48" s="225"/>
    </row>
    <row r="49" spans="1:4">
      <c r="A49" s="227"/>
      <c r="B49" s="228"/>
      <c r="C49" s="226"/>
      <c r="D49" s="225"/>
    </row>
    <row r="50" spans="1:4">
      <c r="A50" s="227"/>
      <c r="B50" s="229"/>
      <c r="C50" s="226"/>
      <c r="D50" s="225"/>
    </row>
    <row r="51" spans="1:4">
      <c r="A51" s="225"/>
      <c r="B51" s="225"/>
      <c r="C51" s="226"/>
      <c r="D51" s="225"/>
    </row>
    <row r="52" spans="1:4">
      <c r="A52" s="225"/>
      <c r="B52" s="225"/>
      <c r="C52" s="226"/>
      <c r="D52" s="225"/>
    </row>
    <row r="53" spans="1:4">
      <c r="A53" s="225"/>
      <c r="B53" s="225"/>
      <c r="C53" s="225"/>
      <c r="D53" s="225"/>
    </row>
    <row r="54" spans="1:4">
      <c r="A54" s="225"/>
      <c r="B54" s="225"/>
      <c r="C54" s="226"/>
      <c r="D54" s="225"/>
    </row>
    <row r="55" spans="1:4">
      <c r="A55" s="225"/>
      <c r="B55" s="228"/>
      <c r="C55" s="226"/>
      <c r="D55" s="225"/>
    </row>
    <row r="56" spans="1:4">
      <c r="A56" s="227"/>
      <c r="B56" s="229"/>
      <c r="C56" s="226"/>
      <c r="D56" s="225"/>
    </row>
    <row r="57" spans="1:4">
      <c r="A57" s="227"/>
      <c r="B57" s="229"/>
      <c r="C57" s="226"/>
      <c r="D57" s="225"/>
    </row>
    <row r="58" spans="1:4">
      <c r="A58" s="225"/>
      <c r="B58" s="225"/>
      <c r="C58" s="226"/>
      <c r="D58" s="225"/>
    </row>
    <row r="59" spans="1:4">
      <c r="A59" s="225"/>
      <c r="B59" s="225"/>
      <c r="C59" s="226"/>
      <c r="D59" s="225"/>
    </row>
    <row r="60" spans="1:4">
      <c r="A60" s="225"/>
      <c r="B60" s="225"/>
      <c r="C60" s="226"/>
      <c r="D60" s="225"/>
    </row>
  </sheetData>
  <mergeCells count="11">
    <mergeCell ref="E37:E38"/>
    <mergeCell ref="A24:D24"/>
    <mergeCell ref="A35:D35"/>
    <mergeCell ref="C37:D38"/>
    <mergeCell ref="A1:D1"/>
    <mergeCell ref="B3:D3"/>
    <mergeCell ref="B4:D4"/>
    <mergeCell ref="A7:D7"/>
    <mergeCell ref="A11:D11"/>
    <mergeCell ref="A15:D15"/>
    <mergeCell ref="B5:D5"/>
  </mergeCells>
  <conditionalFormatting sqref="F37">
    <cfRule type="cellIs" dxfId="13" priority="4" stopIfTrue="1" operator="equal">
      <formula>"Atende"</formula>
    </cfRule>
  </conditionalFormatting>
  <conditionalFormatting sqref="E37">
    <cfRule type="cellIs" dxfId="12" priority="1" stopIfTrue="1" operator="equal">
      <formula>"Atende"</formula>
    </cfRule>
  </conditionalFormatting>
  <dataValidations count="4">
    <dataValidation type="list" allowBlank="1" showErrorMessage="1" sqref="B9">
      <formula1>"Com Desoneração,Sem Desoneração"</formula1>
    </dataValidation>
    <dataValidation type="list" allowBlank="1" showErrorMessage="1" sqref="B13">
      <mc:AlternateContent xmlns:x12ac="http://schemas.microsoft.com/office/spreadsheetml/2011/1/ac" xmlns:mc="http://schemas.openxmlformats.org/markup-compatibility/2006">
        <mc:Choice Requires="x12ac">
          <x12ac:list>Edificações,Fornecimento de Materiais e Equipamentos,"Redes de Água, Esgoto ou Correlatas",Rodovias e Ferrovias,"Portuárias, Marítimas e Fluviais",</x12ac:list>
        </mc:Choice>
        <mc:Fallback>
          <formula1>"Edificações,Fornecimento de Materiais e Equipamentos,Redes de Água, Esgoto ou Correlatas,Rodovias e Ferrovias,Portuárias, Marítimas e Fluviais,"</formula1>
        </mc:Fallback>
      </mc:AlternateContent>
    </dataValidation>
    <dataValidation type="decimal" allowBlank="1" showErrorMessage="1" errorTitle="Atenção" error="O valor deve estar entre 0 e 100" sqref="C28">
      <formula1>0</formula1>
      <formula2>100</formula2>
    </dataValidation>
    <dataValidation type="decimal" allowBlank="1" showErrorMessage="1" errorTitle="Atenção" error="O valor deve estar entre 2%  e  5%" sqref="C29">
      <formula1>2</formula1>
      <formula2>5</formula2>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tabColor rgb="FF002060"/>
  </sheetPr>
  <dimension ref="A1:XEU915"/>
  <sheetViews>
    <sheetView view="pageBreakPreview" zoomScale="80" zoomScaleNormal="80" zoomScaleSheetLayoutView="80" workbookViewId="0">
      <pane ySplit="3" topLeftCell="A891" activePane="bottomLeft" state="frozen"/>
      <selection activeCell="F21" sqref="F21"/>
      <selection pane="bottomLeft" activeCell="J906" sqref="J906"/>
    </sheetView>
  </sheetViews>
  <sheetFormatPr defaultColWidth="9" defaultRowHeight="20.100000000000001" customHeight="1"/>
  <cols>
    <col min="1" max="1" width="26" style="35" customWidth="1"/>
    <col min="2" max="2" width="9.625" style="36" bestFit="1" customWidth="1"/>
    <col min="3" max="3" width="14.875" style="37" bestFit="1" customWidth="1"/>
    <col min="4" max="4" width="15.25" style="37" bestFit="1" customWidth="1"/>
    <col min="5" max="6" width="14.875" style="37" bestFit="1" customWidth="1"/>
    <col min="7" max="7" width="15.125" style="37" bestFit="1" customWidth="1"/>
    <col min="8" max="8" width="12.625" style="37" bestFit="1" customWidth="1"/>
    <col min="9" max="9" width="10.25" style="35" customWidth="1"/>
    <col min="10" max="10" width="8.125" style="80" customWidth="1"/>
    <col min="11" max="11" width="9" style="34"/>
    <col min="12" max="12" width="11.25" style="34" customWidth="1"/>
    <col min="13" max="15" width="9" style="34"/>
    <col min="16" max="16" width="10.75" style="34" customWidth="1"/>
    <col min="17" max="16384" width="9" style="34"/>
  </cols>
  <sheetData>
    <row r="1" spans="1:995 16375:16375" s="17" customFormat="1" ht="24.95" customHeight="1">
      <c r="A1" s="397" t="s">
        <v>23972</v>
      </c>
      <c r="B1" s="397"/>
      <c r="C1" s="397"/>
      <c r="D1" s="397"/>
      <c r="E1" s="397"/>
      <c r="F1" s="397"/>
      <c r="G1" s="397"/>
      <c r="H1" s="397"/>
      <c r="I1" s="397"/>
      <c r="J1" s="397"/>
      <c r="K1" s="18"/>
      <c r="L1" s="16"/>
      <c r="M1" s="16"/>
      <c r="N1" s="16"/>
      <c r="O1" s="19"/>
      <c r="P1" s="20"/>
      <c r="Q1" s="21"/>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23"/>
      <c r="XEU1" s="17" t="s">
        <v>1063</v>
      </c>
    </row>
    <row r="2" spans="1:995 16375:16375" s="17" customFormat="1" ht="20.100000000000001" customHeight="1">
      <c r="A2" s="238" t="str">
        <f>BDI!$A$4</f>
        <v>OBRA:</v>
      </c>
      <c r="B2" s="441" t="str">
        <f>BDI!$B$4</f>
        <v>REFORMA - CMEI DONA CHICA</v>
      </c>
      <c r="C2" s="441"/>
      <c r="D2" s="441"/>
      <c r="E2" s="441"/>
      <c r="F2" s="441"/>
      <c r="G2" s="441"/>
      <c r="H2" s="441"/>
      <c r="I2" s="441"/>
      <c r="J2" s="441"/>
      <c r="K2" s="18"/>
      <c r="L2" s="16"/>
      <c r="M2" s="16"/>
      <c r="N2" s="16"/>
      <c r="O2" s="19"/>
      <c r="P2" s="20"/>
      <c r="Q2" s="21"/>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23"/>
      <c r="XEU2" s="17" t="s">
        <v>29</v>
      </c>
    </row>
    <row r="3" spans="1:995 16375:16375" s="17" customFormat="1" ht="20.100000000000001" customHeight="1">
      <c r="A3" s="238" t="str">
        <f>BDI!$A$5</f>
        <v>ENDEREÇO:</v>
      </c>
      <c r="B3" s="442" t="str">
        <f>BDI!$B$5</f>
        <v>R. das camélias, S/N - SANTA MÔNICA</v>
      </c>
      <c r="C3" s="442"/>
      <c r="D3" s="442"/>
      <c r="E3" s="442"/>
      <c r="F3" s="442"/>
      <c r="G3" s="442"/>
      <c r="H3" s="442"/>
      <c r="I3" s="442"/>
      <c r="J3" s="442"/>
      <c r="K3" s="18"/>
      <c r="L3" s="16"/>
      <c r="M3" s="16"/>
      <c r="N3" s="16"/>
      <c r="O3" s="19"/>
      <c r="P3" s="20"/>
      <c r="Q3" s="21"/>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23"/>
      <c r="XEU3" s="17" t="s">
        <v>2132</v>
      </c>
    </row>
    <row r="4" spans="1:995 16375:16375" ht="20.100000000000001" customHeight="1">
      <c r="A4" s="239">
        <v>1</v>
      </c>
      <c r="B4" s="440" t="str">
        <f>INDEX(ORCAMENTO!$E:$E,MATCH(A4,ORCAMENTO!$B:$B,0))</f>
        <v>SERVIÇOS PRELIMINARES</v>
      </c>
      <c r="C4" s="440"/>
      <c r="D4" s="440"/>
      <c r="E4" s="440"/>
      <c r="F4" s="440"/>
      <c r="G4" s="440"/>
      <c r="H4" s="440"/>
      <c r="I4" s="440"/>
      <c r="J4" s="440"/>
    </row>
    <row r="5" spans="1:995 16375:16375" ht="31.5" customHeight="1">
      <c r="A5" s="240" t="s">
        <v>23954</v>
      </c>
      <c r="B5" s="443" t="str">
        <f>INDEX(ORCAMENTO!$E:$E,MATCH(A5,ORCAMENTO!$B:$B,0))</f>
        <v>Placa De Obra Nas Dimensões De 2.0 X 4.0 M, Padrão Iopes</v>
      </c>
      <c r="C5" s="443"/>
      <c r="D5" s="443"/>
      <c r="E5" s="443"/>
      <c r="F5" s="443"/>
      <c r="G5" s="443"/>
      <c r="H5" s="443"/>
      <c r="I5" s="240" t="str">
        <f>INDEX(ORCAMENTO!$F:$F,MATCH(A5,ORCAMENTO!$B:$B,0))</f>
        <v>m2</v>
      </c>
      <c r="J5" s="241">
        <f>J8</f>
        <v>8</v>
      </c>
      <c r="K5" s="282"/>
      <c r="L5" s="282"/>
    </row>
    <row r="6" spans="1:995 16375:16375" ht="20.100000000000001" customHeight="1">
      <c r="A6" s="242" t="s">
        <v>1068</v>
      </c>
      <c r="B6" s="243"/>
      <c r="C6" s="243"/>
      <c r="D6" s="243"/>
      <c r="E6" s="242"/>
      <c r="F6" s="242"/>
      <c r="G6" s="242"/>
      <c r="H6" s="242"/>
      <c r="I6" s="242"/>
      <c r="J6" s="244"/>
    </row>
    <row r="7" spans="1:995 16375:16375" s="253" customFormat="1" ht="20.100000000000001" customHeight="1">
      <c r="A7" s="255"/>
      <c r="B7" s="256"/>
      <c r="C7" s="256"/>
      <c r="D7" s="243" t="s">
        <v>25566</v>
      </c>
      <c r="E7" s="242" t="s">
        <v>25565</v>
      </c>
      <c r="F7" s="255"/>
      <c r="G7" s="255"/>
      <c r="H7" s="255"/>
      <c r="I7" s="255"/>
      <c r="J7" s="257"/>
      <c r="K7" s="34"/>
      <c r="L7" s="34"/>
      <c r="M7" s="34"/>
      <c r="N7" s="34"/>
      <c r="O7" s="34"/>
      <c r="P7" s="34"/>
      <c r="Q7" s="34"/>
      <c r="R7" s="34"/>
      <c r="S7" s="34"/>
    </row>
    <row r="8" spans="1:995 16375:16375" s="253" customFormat="1" ht="20.100000000000001" customHeight="1">
      <c r="A8" s="255" t="s">
        <v>26593</v>
      </c>
      <c r="B8" s="256"/>
      <c r="C8" s="256"/>
      <c r="D8" s="280">
        <v>2</v>
      </c>
      <c r="E8" s="281">
        <v>4</v>
      </c>
      <c r="F8" s="255"/>
      <c r="G8" s="255"/>
      <c r="H8" s="255"/>
      <c r="I8" s="255"/>
      <c r="J8" s="257">
        <f>D8*E8</f>
        <v>8</v>
      </c>
      <c r="K8" s="34"/>
      <c r="L8" s="34"/>
      <c r="M8" s="34"/>
      <c r="N8" s="34"/>
      <c r="O8" s="34"/>
      <c r="P8" s="34"/>
      <c r="Q8" s="34"/>
      <c r="R8" s="34"/>
      <c r="S8" s="34"/>
    </row>
    <row r="9" spans="1:995 16375:16375" ht="31.5" customHeight="1">
      <c r="A9" s="240" t="s">
        <v>25569</v>
      </c>
      <c r="B9" s="443" t="str">
        <f>INDEX(ORCAMENTO!$E:$E,MATCH(A9,ORCAMENTO!$B:$B,0))</f>
        <v>Escavação Manual Em Material De 1A. Categoria, Até 1.50 M De Profundidade</v>
      </c>
      <c r="C9" s="443"/>
      <c r="D9" s="443"/>
      <c r="E9" s="443"/>
      <c r="F9" s="443"/>
      <c r="G9" s="443"/>
      <c r="H9" s="443"/>
      <c r="I9" s="240" t="str">
        <f>INDEX(ORCAMENTO!$F:$F,MATCH(A9,ORCAMENTO!$B:$B,0))</f>
        <v>m3</v>
      </c>
      <c r="J9" s="241">
        <f>ROUND(SUM(J11:J12),2)</f>
        <v>18.3</v>
      </c>
      <c r="K9" s="282"/>
      <c r="L9" s="282"/>
    </row>
    <row r="10" spans="1:995 16375:16375" ht="20.100000000000001" customHeight="1">
      <c r="A10" s="242" t="s">
        <v>1068</v>
      </c>
      <c r="B10" s="243"/>
      <c r="C10" s="243" t="s">
        <v>25566</v>
      </c>
      <c r="D10" s="243" t="s">
        <v>25571</v>
      </c>
      <c r="E10" s="242" t="s">
        <v>25568</v>
      </c>
      <c r="F10" s="242" t="s">
        <v>25567</v>
      </c>
      <c r="G10" s="242"/>
      <c r="H10" s="242"/>
      <c r="I10" s="242"/>
      <c r="J10" s="244"/>
    </row>
    <row r="11" spans="1:995 16375:16375" ht="33" customHeight="1">
      <c r="A11" s="254" t="s">
        <v>27092</v>
      </c>
      <c r="B11" s="251"/>
      <c r="C11" s="251">
        <v>0.25</v>
      </c>
      <c r="D11" s="252">
        <v>0.4</v>
      </c>
      <c r="E11" s="251">
        <v>0.25</v>
      </c>
      <c r="F11" s="224">
        <v>30</v>
      </c>
      <c r="G11" s="251"/>
      <c r="H11" s="251"/>
      <c r="I11" s="251"/>
      <c r="J11" s="251">
        <f>C11*E11*D11*F11</f>
        <v>0.75</v>
      </c>
      <c r="L11" s="230"/>
    </row>
    <row r="12" spans="1:995 16375:16375" ht="17.25" customHeight="1">
      <c r="A12" s="254" t="s">
        <v>26715</v>
      </c>
      <c r="B12" s="251"/>
      <c r="C12" s="251">
        <v>11.7</v>
      </c>
      <c r="D12" s="252">
        <v>0.15</v>
      </c>
      <c r="E12" s="251">
        <v>10</v>
      </c>
      <c r="F12" s="251"/>
      <c r="G12" s="251"/>
      <c r="H12" s="251"/>
      <c r="I12" s="251"/>
      <c r="J12" s="251">
        <f>C12*E12*D12</f>
        <v>17.55</v>
      </c>
      <c r="L12" s="230"/>
    </row>
    <row r="13" spans="1:995 16375:16375" ht="31.5" customHeight="1">
      <c r="A13" s="240" t="s">
        <v>25570</v>
      </c>
      <c r="B13" s="443" t="str">
        <f>INDEX(ORCAMENTO!$E:$E,MATCH(A13,ORCAMENTO!$B:$B,0))</f>
        <v>Retirada De Portas E Janelas De Madeira, Inclusive Batentes</v>
      </c>
      <c r="C13" s="443"/>
      <c r="D13" s="443"/>
      <c r="E13" s="443"/>
      <c r="F13" s="443"/>
      <c r="G13" s="443"/>
      <c r="H13" s="443"/>
      <c r="I13" s="240" t="str">
        <f>INDEX(ORCAMENTO!$F:$F,MATCH(A13,ORCAMENTO!$B:$B,0))</f>
        <v>m2</v>
      </c>
      <c r="J13" s="241">
        <f>ROUND(SUM(J15:J28),2)</f>
        <v>41.21</v>
      </c>
      <c r="K13" s="282"/>
      <c r="L13" s="282"/>
    </row>
    <row r="14" spans="1:995 16375:16375" ht="20.100000000000001" customHeight="1">
      <c r="A14" s="242" t="s">
        <v>1068</v>
      </c>
      <c r="B14" s="243" t="s">
        <v>25565</v>
      </c>
      <c r="C14" s="242" t="s">
        <v>25566</v>
      </c>
      <c r="D14" s="242" t="s">
        <v>26651</v>
      </c>
      <c r="E14" s="242"/>
      <c r="F14" s="243" t="s">
        <v>25566</v>
      </c>
      <c r="G14" s="242" t="s">
        <v>25565</v>
      </c>
      <c r="H14" s="242" t="s">
        <v>26651</v>
      </c>
      <c r="I14" s="242"/>
      <c r="J14" s="244"/>
    </row>
    <row r="15" spans="1:995 16375:16375" ht="20.100000000000001" customHeight="1">
      <c r="A15" s="250"/>
      <c r="B15" s="444" t="s">
        <v>26656</v>
      </c>
      <c r="C15" s="445"/>
      <c r="D15" s="446"/>
      <c r="E15" s="223"/>
      <c r="F15" s="444" t="s">
        <v>26657</v>
      </c>
      <c r="G15" s="445"/>
      <c r="H15" s="446"/>
      <c r="I15" s="251"/>
      <c r="J15" s="251"/>
      <c r="L15" s="230"/>
      <c r="M15" s="230"/>
    </row>
    <row r="16" spans="1:995 16375:16375" ht="20.100000000000001" customHeight="1">
      <c r="A16" s="250" t="s">
        <v>26635</v>
      </c>
      <c r="B16" s="252">
        <v>2.1</v>
      </c>
      <c r="C16" s="251">
        <v>0.8</v>
      </c>
      <c r="D16" s="251">
        <v>1</v>
      </c>
      <c r="E16" s="259"/>
      <c r="F16" s="259">
        <v>1.95</v>
      </c>
      <c r="G16" s="259">
        <v>1.2</v>
      </c>
      <c r="H16" s="259">
        <v>2</v>
      </c>
      <c r="I16" s="251"/>
      <c r="J16" s="251">
        <f>(B16*C16*D16)+(F16*G16*H16)</f>
        <v>6.3599999999999994</v>
      </c>
      <c r="L16" s="230"/>
    </row>
    <row r="17" spans="1:12" ht="20.100000000000001" customHeight="1">
      <c r="A17" s="250" t="s">
        <v>26636</v>
      </c>
      <c r="B17" s="252">
        <v>2.1</v>
      </c>
      <c r="C17" s="251">
        <v>0.7</v>
      </c>
      <c r="D17" s="251">
        <v>1</v>
      </c>
      <c r="E17" s="259"/>
      <c r="F17" s="259">
        <v>1.5</v>
      </c>
      <c r="G17" s="259">
        <v>1.2</v>
      </c>
      <c r="H17" s="259">
        <v>1</v>
      </c>
      <c r="I17" s="251"/>
      <c r="J17" s="251">
        <f>(B17*C17*D17)+(F17*G17*H17)</f>
        <v>3.2699999999999996</v>
      </c>
      <c r="L17" s="230"/>
    </row>
    <row r="18" spans="1:12" ht="20.100000000000001" customHeight="1">
      <c r="A18" s="250" t="s">
        <v>26637</v>
      </c>
      <c r="B18" s="252">
        <v>2.1</v>
      </c>
      <c r="C18" s="251">
        <v>0.8</v>
      </c>
      <c r="D18" s="251">
        <v>1</v>
      </c>
      <c r="E18" s="259"/>
      <c r="F18" s="259">
        <v>1.95</v>
      </c>
      <c r="G18" s="259">
        <v>1.2</v>
      </c>
      <c r="H18" s="259">
        <v>1</v>
      </c>
      <c r="I18" s="251"/>
      <c r="J18" s="251">
        <f>(B18*C18*D18)+(F18*G18*H18)</f>
        <v>4.0199999999999996</v>
      </c>
      <c r="L18" s="230"/>
    </row>
    <row r="19" spans="1:12" ht="20.100000000000001" customHeight="1">
      <c r="A19" s="250" t="s">
        <v>26638</v>
      </c>
      <c r="B19" s="252">
        <v>2.1</v>
      </c>
      <c r="C19" s="251">
        <v>0.7</v>
      </c>
      <c r="D19" s="251">
        <v>1</v>
      </c>
      <c r="E19" s="259"/>
      <c r="F19" s="259">
        <v>1.5</v>
      </c>
      <c r="G19" s="259">
        <v>1.2</v>
      </c>
      <c r="H19" s="259">
        <v>1</v>
      </c>
      <c r="I19" s="251"/>
      <c r="J19" s="251">
        <f t="shared" ref="J19:J20" si="0">(B19*C19*D19)+(F19*G19*H19)</f>
        <v>3.2699999999999996</v>
      </c>
      <c r="L19" s="230"/>
    </row>
    <row r="20" spans="1:12" ht="20.100000000000001" customHeight="1">
      <c r="A20" s="250" t="s">
        <v>26641</v>
      </c>
      <c r="B20" s="252">
        <v>2.1</v>
      </c>
      <c r="C20" s="251">
        <v>0.8</v>
      </c>
      <c r="D20" s="251">
        <v>1</v>
      </c>
      <c r="E20" s="259"/>
      <c r="F20" s="259">
        <v>1.5</v>
      </c>
      <c r="G20" s="259">
        <v>1.2</v>
      </c>
      <c r="H20" s="259">
        <v>2</v>
      </c>
      <c r="I20" s="251"/>
      <c r="J20" s="251">
        <f t="shared" si="0"/>
        <v>5.2799999999999994</v>
      </c>
      <c r="L20" s="230"/>
    </row>
    <row r="21" spans="1:12" ht="20.100000000000001" customHeight="1">
      <c r="A21" s="250" t="s">
        <v>26642</v>
      </c>
      <c r="B21" s="252">
        <v>2.1</v>
      </c>
      <c r="C21" s="251">
        <v>0.7</v>
      </c>
      <c r="D21" s="251">
        <v>1</v>
      </c>
      <c r="E21" s="259"/>
      <c r="F21" s="259">
        <v>1.95</v>
      </c>
      <c r="G21" s="259">
        <v>1.2</v>
      </c>
      <c r="H21" s="259">
        <v>1</v>
      </c>
      <c r="I21" s="251"/>
      <c r="J21" s="251">
        <f>(B21*C21*D21)+(F21*G21*H21)</f>
        <v>3.8099999999999996</v>
      </c>
      <c r="L21" s="230"/>
    </row>
    <row r="22" spans="1:12" ht="20.100000000000001" customHeight="1">
      <c r="A22" s="250" t="s">
        <v>27121</v>
      </c>
      <c r="B22" s="252">
        <v>2.1</v>
      </c>
      <c r="C22" s="251">
        <v>0.8</v>
      </c>
      <c r="D22" s="251">
        <v>1</v>
      </c>
      <c r="E22" s="259"/>
      <c r="F22" s="259">
        <v>0.8</v>
      </c>
      <c r="G22" s="259">
        <v>0.5</v>
      </c>
      <c r="H22" s="259">
        <v>1</v>
      </c>
      <c r="I22" s="251"/>
      <c r="J22" s="251">
        <f>(B22*C22*D22)+(F22*G22*H22)</f>
        <v>2.08</v>
      </c>
      <c r="L22" s="230"/>
    </row>
    <row r="23" spans="1:12" ht="20.100000000000001" customHeight="1">
      <c r="A23" s="250" t="s">
        <v>26639</v>
      </c>
      <c r="B23" s="252">
        <v>2.1</v>
      </c>
      <c r="C23" s="251">
        <v>0.6</v>
      </c>
      <c r="D23" s="251">
        <v>1</v>
      </c>
      <c r="E23" s="259"/>
      <c r="F23" s="259">
        <v>0.8</v>
      </c>
      <c r="G23" s="259">
        <v>0.5</v>
      </c>
      <c r="H23" s="259">
        <v>1</v>
      </c>
      <c r="I23" s="251"/>
      <c r="J23" s="251">
        <f t="shared" ref="J23:J25" si="1">(B23*C23*D23)+(F23*G23*H23)</f>
        <v>1.6600000000000001</v>
      </c>
      <c r="L23" s="230"/>
    </row>
    <row r="24" spans="1:12" ht="20.100000000000001" customHeight="1">
      <c r="A24" s="250" t="s">
        <v>26640</v>
      </c>
      <c r="B24" s="252">
        <v>2.1</v>
      </c>
      <c r="C24" s="251">
        <v>0.8</v>
      </c>
      <c r="D24" s="251">
        <v>1</v>
      </c>
      <c r="E24" s="259"/>
      <c r="F24" s="259">
        <v>1.1000000000000001</v>
      </c>
      <c r="G24" s="259">
        <v>0.75</v>
      </c>
      <c r="H24" s="259">
        <v>1</v>
      </c>
      <c r="I24" s="251"/>
      <c r="J24" s="251">
        <f t="shared" si="1"/>
        <v>2.5050000000000003</v>
      </c>
      <c r="L24" s="230"/>
    </row>
    <row r="25" spans="1:12" ht="20.100000000000001" customHeight="1">
      <c r="A25" s="250" t="s">
        <v>27122</v>
      </c>
      <c r="B25" s="252">
        <v>2.1</v>
      </c>
      <c r="C25" s="251">
        <v>0.6</v>
      </c>
      <c r="D25" s="251">
        <v>1</v>
      </c>
      <c r="E25" s="259"/>
      <c r="F25" s="259">
        <v>0.8</v>
      </c>
      <c r="G25" s="259">
        <v>0.5</v>
      </c>
      <c r="H25" s="259">
        <v>1</v>
      </c>
      <c r="I25" s="251"/>
      <c r="J25" s="251">
        <f t="shared" si="1"/>
        <v>1.6600000000000001</v>
      </c>
      <c r="L25" s="230"/>
    </row>
    <row r="26" spans="1:12" ht="20.100000000000001" customHeight="1">
      <c r="A26" s="250" t="s">
        <v>26623</v>
      </c>
      <c r="B26" s="252">
        <v>2.1</v>
      </c>
      <c r="C26" s="251">
        <v>0.8</v>
      </c>
      <c r="D26" s="251">
        <v>1</v>
      </c>
      <c r="E26" s="259"/>
      <c r="F26" s="259">
        <v>1.5</v>
      </c>
      <c r="G26" s="259">
        <v>1.2</v>
      </c>
      <c r="H26" s="259">
        <v>1</v>
      </c>
      <c r="I26" s="251"/>
      <c r="J26" s="339">
        <f>(B26*C26*D26)+(F26*G26*H26)</f>
        <v>3.48</v>
      </c>
      <c r="L26" s="230"/>
    </row>
    <row r="27" spans="1:12" ht="20.100000000000001" customHeight="1">
      <c r="A27" s="250" t="s">
        <v>26643</v>
      </c>
      <c r="B27" s="252"/>
      <c r="C27" s="251"/>
      <c r="D27" s="251"/>
      <c r="E27" s="259"/>
      <c r="F27" s="259">
        <v>1.95</v>
      </c>
      <c r="G27" s="259">
        <v>1.2</v>
      </c>
      <c r="H27" s="259">
        <v>1</v>
      </c>
      <c r="I27" s="251"/>
      <c r="J27" s="251">
        <f>(B27*C27*D27)+(F27*G27*H27)</f>
        <v>2.34</v>
      </c>
      <c r="L27" s="230"/>
    </row>
    <row r="28" spans="1:12" ht="20.100000000000001" customHeight="1">
      <c r="A28" s="250" t="s">
        <v>26647</v>
      </c>
      <c r="B28" s="252">
        <v>2.1</v>
      </c>
      <c r="C28" s="251">
        <v>0.7</v>
      </c>
      <c r="D28" s="251">
        <v>1</v>
      </c>
      <c r="E28" s="259"/>
      <c r="F28" s="259"/>
      <c r="G28" s="259"/>
      <c r="H28" s="259"/>
      <c r="I28" s="251"/>
      <c r="J28" s="251">
        <f>(B28*C28*D28)+(F28*G28*H28)</f>
        <v>1.47</v>
      </c>
      <c r="L28" s="230"/>
    </row>
    <row r="29" spans="1:12" ht="31.5" customHeight="1">
      <c r="A29" s="240" t="s">
        <v>26560</v>
      </c>
      <c r="B29" s="398" t="str">
        <f>INDEX(ORCAMENTO!$E:$E,MATCH(A29,ORCAMENTO!$B:$B,0))</f>
        <v>Demolição De Alvenaria</v>
      </c>
      <c r="C29" s="399"/>
      <c r="D29" s="399"/>
      <c r="E29" s="399"/>
      <c r="F29" s="399"/>
      <c r="G29" s="399"/>
      <c r="H29" s="400"/>
      <c r="I29" s="240" t="str">
        <f>INDEX(ORCAMENTO!$F:$F,MATCH(A29,ORCAMENTO!$B:$B,0))</f>
        <v>m3</v>
      </c>
      <c r="J29" s="241">
        <f>SUM(J31:J46)</f>
        <v>12.05715</v>
      </c>
      <c r="K29" s="282"/>
      <c r="L29" s="282"/>
    </row>
    <row r="30" spans="1:12" ht="20.100000000000001" customHeight="1">
      <c r="A30" s="242" t="s">
        <v>1068</v>
      </c>
      <c r="B30" s="243"/>
      <c r="C30" s="243" t="s">
        <v>26660</v>
      </c>
      <c r="D30" s="243" t="s">
        <v>25568</v>
      </c>
      <c r="E30" s="242" t="s">
        <v>25566</v>
      </c>
      <c r="F30" s="242" t="s">
        <v>26651</v>
      </c>
      <c r="G30" s="242" t="s">
        <v>26599</v>
      </c>
      <c r="H30" s="242"/>
      <c r="I30" s="242"/>
      <c r="J30" s="244"/>
    </row>
    <row r="31" spans="1:12" ht="20.100000000000001" customHeight="1">
      <c r="A31" s="435" t="s">
        <v>26623</v>
      </c>
      <c r="B31" s="251"/>
      <c r="C31" s="251">
        <v>2.7</v>
      </c>
      <c r="D31" s="251">
        <v>3.6</v>
      </c>
      <c r="E31" s="251">
        <v>0.15</v>
      </c>
      <c r="F31" s="251"/>
      <c r="G31" s="251"/>
      <c r="H31" s="251"/>
      <c r="I31" s="251"/>
      <c r="J31" s="251">
        <f t="shared" ref="J31:J33" si="2">(C31*D31*E31)</f>
        <v>1.458</v>
      </c>
    </row>
    <row r="32" spans="1:12" ht="20.100000000000001" customHeight="1">
      <c r="A32" s="447"/>
      <c r="B32" s="251"/>
      <c r="C32" s="251">
        <v>2.7</v>
      </c>
      <c r="D32" s="251">
        <v>4.8899999999999997</v>
      </c>
      <c r="E32" s="251">
        <v>0.15</v>
      </c>
      <c r="F32" s="251"/>
      <c r="G32" s="251"/>
      <c r="H32" s="251"/>
      <c r="I32" s="251"/>
      <c r="J32" s="251">
        <f t="shared" si="2"/>
        <v>1.9804499999999998</v>
      </c>
    </row>
    <row r="33" spans="1:13" ht="20.100000000000001" customHeight="1">
      <c r="A33" s="447"/>
      <c r="B33" s="251"/>
      <c r="C33" s="251">
        <v>2.7</v>
      </c>
      <c r="D33" s="251">
        <v>1.9</v>
      </c>
      <c r="E33" s="251">
        <v>0.15</v>
      </c>
      <c r="F33" s="251"/>
      <c r="G33" s="251"/>
      <c r="H33" s="251"/>
      <c r="I33" s="251"/>
      <c r="J33" s="251">
        <f t="shared" si="2"/>
        <v>0.76949999999999996</v>
      </c>
    </row>
    <row r="34" spans="1:13" ht="20.100000000000001" customHeight="1">
      <c r="A34" s="436"/>
      <c r="B34" s="251"/>
      <c r="C34" s="251">
        <v>2.7</v>
      </c>
      <c r="D34" s="251">
        <v>3.8</v>
      </c>
      <c r="E34" s="251">
        <v>0.15</v>
      </c>
      <c r="F34" s="251"/>
      <c r="G34" s="251"/>
      <c r="H34" s="251"/>
      <c r="I34" s="251"/>
      <c r="J34" s="251">
        <f>(C34*D34*E34)</f>
        <v>1.5389999999999999</v>
      </c>
      <c r="L34" s="230"/>
      <c r="M34" s="230"/>
    </row>
    <row r="35" spans="1:13" ht="20.100000000000001" customHeight="1">
      <c r="A35" s="435" t="s">
        <v>26645</v>
      </c>
      <c r="B35" s="251"/>
      <c r="C35" s="251">
        <v>0.35</v>
      </c>
      <c r="D35" s="251">
        <v>0.3</v>
      </c>
      <c r="E35" s="251">
        <v>0.15</v>
      </c>
      <c r="F35" s="251"/>
      <c r="G35" s="251"/>
      <c r="H35" s="251"/>
      <c r="I35" s="251"/>
      <c r="J35" s="251">
        <f>(C35*D35*E35)</f>
        <v>1.575E-2</v>
      </c>
      <c r="L35" s="230"/>
      <c r="M35" s="230"/>
    </row>
    <row r="36" spans="1:13" ht="20.100000000000001" customHeight="1">
      <c r="A36" s="447"/>
      <c r="B36" s="251"/>
      <c r="C36" s="251">
        <v>2.1</v>
      </c>
      <c r="D36" s="251">
        <v>0.88</v>
      </c>
      <c r="E36" s="251">
        <v>0.15</v>
      </c>
      <c r="F36" s="251"/>
      <c r="G36" s="251"/>
      <c r="H36" s="251"/>
      <c r="I36" s="251"/>
      <c r="J36" s="251">
        <f>(C36*D36*E36)</f>
        <v>0.2772</v>
      </c>
      <c r="L36" s="230"/>
      <c r="M36" s="230"/>
    </row>
    <row r="37" spans="1:13" ht="20.100000000000001" customHeight="1">
      <c r="A37" s="436"/>
      <c r="B37" s="251"/>
      <c r="C37" s="251">
        <v>1.5</v>
      </c>
      <c r="D37" s="251">
        <v>2.1</v>
      </c>
      <c r="E37" s="251">
        <v>0.15</v>
      </c>
      <c r="F37" s="251"/>
      <c r="G37" s="251"/>
      <c r="H37" s="251"/>
      <c r="I37" s="251"/>
      <c r="J37" s="251">
        <f t="shared" ref="J37:J43" si="3">(C37*D37*E37)</f>
        <v>0.47250000000000003</v>
      </c>
      <c r="L37" s="230"/>
      <c r="M37" s="230"/>
    </row>
    <row r="38" spans="1:13" ht="20.100000000000001" customHeight="1">
      <c r="A38" s="250" t="s">
        <v>26665</v>
      </c>
      <c r="B38" s="251"/>
      <c r="C38" s="251">
        <v>2.7</v>
      </c>
      <c r="D38" s="251">
        <v>1.17</v>
      </c>
      <c r="E38" s="251">
        <v>0.15</v>
      </c>
      <c r="F38" s="251"/>
      <c r="G38" s="251"/>
      <c r="H38" s="251"/>
      <c r="I38" s="251"/>
      <c r="J38" s="251">
        <f t="shared" si="3"/>
        <v>0.47384999999999994</v>
      </c>
      <c r="L38" s="230"/>
      <c r="M38" s="230"/>
    </row>
    <row r="39" spans="1:13" ht="20.100000000000001" customHeight="1">
      <c r="A39" s="435" t="s">
        <v>26648</v>
      </c>
      <c r="B39" s="251"/>
      <c r="C39" s="251">
        <v>1</v>
      </c>
      <c r="D39" s="252">
        <v>0.5</v>
      </c>
      <c r="E39" s="251">
        <v>0.15</v>
      </c>
      <c r="F39" s="251"/>
      <c r="G39" s="251"/>
      <c r="H39" s="251"/>
      <c r="I39" s="251"/>
      <c r="J39" s="251">
        <f t="shared" si="3"/>
        <v>7.4999999999999997E-2</v>
      </c>
      <c r="L39" s="230"/>
      <c r="M39" s="230"/>
    </row>
    <row r="40" spans="1:13" ht="20.100000000000001" customHeight="1">
      <c r="A40" s="447"/>
      <c r="B40" s="251"/>
      <c r="C40" s="251">
        <v>0.2</v>
      </c>
      <c r="D40" s="251">
        <v>1</v>
      </c>
      <c r="E40" s="251">
        <v>0.15</v>
      </c>
      <c r="F40" s="251"/>
      <c r="G40" s="251"/>
      <c r="H40" s="251"/>
      <c r="I40" s="251"/>
      <c r="J40" s="251">
        <f t="shared" si="3"/>
        <v>0.03</v>
      </c>
      <c r="L40" s="230"/>
      <c r="M40" s="230"/>
    </row>
    <row r="41" spans="1:13" ht="20.100000000000001" customHeight="1">
      <c r="A41" s="436"/>
      <c r="B41" s="251"/>
      <c r="C41" s="251">
        <v>2.7</v>
      </c>
      <c r="D41" s="251">
        <v>2.42</v>
      </c>
      <c r="E41" s="251">
        <v>0.15</v>
      </c>
      <c r="F41" s="251"/>
      <c r="G41" s="251"/>
      <c r="H41" s="251"/>
      <c r="I41" s="251"/>
      <c r="J41" s="251">
        <f t="shared" si="3"/>
        <v>0.98009999999999997</v>
      </c>
      <c r="L41" s="230"/>
      <c r="M41" s="230"/>
    </row>
    <row r="42" spans="1:13" ht="20.100000000000001" customHeight="1">
      <c r="A42" s="302" t="s">
        <v>26673</v>
      </c>
      <c r="B42" s="251"/>
      <c r="C42" s="223">
        <v>0.6</v>
      </c>
      <c r="D42" s="223">
        <v>1.4</v>
      </c>
      <c r="E42" s="251">
        <v>0.35</v>
      </c>
      <c r="F42" s="251"/>
      <c r="G42" s="251"/>
      <c r="H42" s="251"/>
      <c r="I42" s="251"/>
      <c r="J42" s="251">
        <f t="shared" ref="J42" si="4">(C42*D42*E42)</f>
        <v>0.29399999999999998</v>
      </c>
      <c r="K42" s="34" t="s">
        <v>27109</v>
      </c>
      <c r="L42" s="230"/>
      <c r="M42" s="230"/>
    </row>
    <row r="43" spans="1:13" ht="20.100000000000001" customHeight="1">
      <c r="A43" s="302" t="s">
        <v>27108</v>
      </c>
      <c r="B43" s="251"/>
      <c r="C43" s="223">
        <v>2.1</v>
      </c>
      <c r="D43" s="223">
        <v>2.7</v>
      </c>
      <c r="E43" s="251">
        <v>0.15</v>
      </c>
      <c r="F43" s="251"/>
      <c r="G43" s="251"/>
      <c r="H43" s="251"/>
      <c r="I43" s="251"/>
      <c r="J43" s="251">
        <f t="shared" si="3"/>
        <v>0.85050000000000014</v>
      </c>
      <c r="K43" s="34" t="s">
        <v>26697</v>
      </c>
      <c r="L43" s="230"/>
      <c r="M43" s="230"/>
    </row>
    <row r="44" spans="1:13" ht="20.100000000000001" customHeight="1">
      <c r="A44" s="302" t="s">
        <v>27124</v>
      </c>
      <c r="B44" s="251"/>
      <c r="C44" s="223">
        <v>2.7</v>
      </c>
      <c r="D44" s="223">
        <v>0.3</v>
      </c>
      <c r="E44" s="251">
        <v>0.15</v>
      </c>
      <c r="F44" s="251">
        <v>3</v>
      </c>
      <c r="G44" s="251"/>
      <c r="H44" s="251"/>
      <c r="I44" s="251"/>
      <c r="J44" s="251">
        <f>(C44*D44*E44*F44)</f>
        <v>0.36449999999999999</v>
      </c>
      <c r="L44" s="230"/>
      <c r="M44" s="230"/>
    </row>
    <row r="45" spans="1:13" ht="20.100000000000001" customHeight="1">
      <c r="A45" s="302" t="s">
        <v>27123</v>
      </c>
      <c r="B45" s="251"/>
      <c r="C45" s="223">
        <v>2.1</v>
      </c>
      <c r="D45" s="223">
        <v>0.18</v>
      </c>
      <c r="E45" s="251">
        <v>0.15</v>
      </c>
      <c r="F45" s="251">
        <v>4</v>
      </c>
      <c r="G45" s="251"/>
      <c r="H45" s="251"/>
      <c r="I45" s="251"/>
      <c r="J45" s="251">
        <f t="shared" ref="J45:J46" si="5">(C45*D45*E45*F45)</f>
        <v>0.2268</v>
      </c>
      <c r="L45" s="230"/>
      <c r="M45" s="230"/>
    </row>
    <row r="46" spans="1:13" ht="20.100000000000001" customHeight="1">
      <c r="A46" s="302" t="s">
        <v>27093</v>
      </c>
      <c r="B46" s="251"/>
      <c r="C46" s="223">
        <v>1.2</v>
      </c>
      <c r="D46" s="223">
        <v>0.25</v>
      </c>
      <c r="E46" s="251">
        <v>0.25</v>
      </c>
      <c r="F46" s="251">
        <v>30</v>
      </c>
      <c r="G46" s="251"/>
      <c r="H46" s="251"/>
      <c r="I46" s="251"/>
      <c r="J46" s="251">
        <f t="shared" si="5"/>
        <v>2.25</v>
      </c>
      <c r="K46" s="34" t="s">
        <v>27094</v>
      </c>
      <c r="L46" s="230"/>
      <c r="M46" s="230"/>
    </row>
    <row r="47" spans="1:13" ht="31.5" customHeight="1">
      <c r="A47" s="240" t="s">
        <v>26561</v>
      </c>
      <c r="B47" s="398" t="str">
        <f>INDEX(ORCAMENTO!$E:$E,MATCH(A47,ORCAMENTO!$B:$B,0))</f>
        <v>Retirada De Aparelhos Sanitários</v>
      </c>
      <c r="C47" s="399"/>
      <c r="D47" s="399"/>
      <c r="E47" s="399"/>
      <c r="F47" s="399"/>
      <c r="G47" s="399"/>
      <c r="H47" s="400"/>
      <c r="I47" s="240" t="str">
        <f>INDEX(ORCAMENTO!$F:$F,MATCH(A47,ORCAMENTO!$B:$B,0))</f>
        <v>und</v>
      </c>
      <c r="J47" s="241">
        <f>SUM(J49:J52)</f>
        <v>10</v>
      </c>
      <c r="K47" s="282"/>
      <c r="L47" s="282"/>
    </row>
    <row r="48" spans="1:13" ht="20.100000000000001" customHeight="1">
      <c r="A48" s="242" t="s">
        <v>1068</v>
      </c>
      <c r="B48" s="243"/>
      <c r="C48" s="243"/>
      <c r="D48" s="243" t="s">
        <v>26</v>
      </c>
      <c r="E48" s="242"/>
      <c r="F48" s="242"/>
      <c r="G48" s="242"/>
      <c r="H48" s="242"/>
      <c r="I48" s="242"/>
      <c r="J48" s="244"/>
    </row>
    <row r="49" spans="1:13" ht="20.100000000000001" customHeight="1">
      <c r="A49" s="254" t="s">
        <v>27125</v>
      </c>
      <c r="B49" s="251"/>
      <c r="C49" s="251"/>
      <c r="D49" s="252">
        <v>4</v>
      </c>
      <c r="E49" s="251"/>
      <c r="F49" s="251"/>
      <c r="G49" s="251"/>
      <c r="H49" s="251"/>
      <c r="I49" s="251"/>
      <c r="J49" s="251">
        <f>D49</f>
        <v>4</v>
      </c>
      <c r="L49" s="230"/>
    </row>
    <row r="50" spans="1:13" ht="20.100000000000001" customHeight="1">
      <c r="A50" s="250" t="s">
        <v>26717</v>
      </c>
      <c r="B50" s="251"/>
      <c r="C50" s="251"/>
      <c r="D50" s="252">
        <v>2</v>
      </c>
      <c r="E50" s="251"/>
      <c r="F50" s="251"/>
      <c r="G50" s="251"/>
      <c r="H50" s="251"/>
      <c r="I50" s="251"/>
      <c r="J50" s="251">
        <f t="shared" ref="J50:J52" si="6">D50</f>
        <v>2</v>
      </c>
      <c r="L50" s="230"/>
    </row>
    <row r="51" spans="1:13" ht="20.100000000000001" customHeight="1">
      <c r="A51" s="250" t="s">
        <v>27126</v>
      </c>
      <c r="B51" s="251"/>
      <c r="C51" s="251"/>
      <c r="D51" s="252">
        <v>2</v>
      </c>
      <c r="E51" s="251"/>
      <c r="F51" s="251"/>
      <c r="G51" s="251"/>
      <c r="H51" s="251"/>
      <c r="I51" s="251"/>
      <c r="J51" s="251">
        <f t="shared" si="6"/>
        <v>2</v>
      </c>
      <c r="L51" s="230"/>
    </row>
    <row r="52" spans="1:13" ht="20.100000000000001" customHeight="1">
      <c r="A52" s="250" t="s">
        <v>26716</v>
      </c>
      <c r="B52" s="251"/>
      <c r="C52" s="251"/>
      <c r="D52" s="252">
        <v>2</v>
      </c>
      <c r="E52" s="251"/>
      <c r="F52" s="251"/>
      <c r="G52" s="251"/>
      <c r="H52" s="251"/>
      <c r="I52" s="251"/>
      <c r="J52" s="251">
        <f t="shared" si="6"/>
        <v>2</v>
      </c>
      <c r="L52" s="230"/>
    </row>
    <row r="53" spans="1:13" ht="31.5" customHeight="1">
      <c r="A53" s="240" t="s">
        <v>26562</v>
      </c>
      <c r="B53" s="398" t="str">
        <f>INDEX(ORCAMENTO!$E:$E,MATCH(A53,ORCAMENTO!$B:$B,0))</f>
        <v>Retirada De Torneiras E Registros</v>
      </c>
      <c r="C53" s="399"/>
      <c r="D53" s="399"/>
      <c r="E53" s="399"/>
      <c r="F53" s="399"/>
      <c r="G53" s="399"/>
      <c r="H53" s="400"/>
      <c r="I53" s="240" t="str">
        <f>INDEX(ORCAMENTO!$F:$F,MATCH(A53,ORCAMENTO!$B:$B,0))</f>
        <v>und</v>
      </c>
      <c r="J53" s="241">
        <f>ROUND(SUM(J55:J58),2)</f>
        <v>6</v>
      </c>
      <c r="K53" s="282"/>
      <c r="L53" s="282"/>
    </row>
    <row r="54" spans="1:13" ht="20.100000000000001" customHeight="1">
      <c r="A54" s="242" t="s">
        <v>1068</v>
      </c>
      <c r="B54" s="243"/>
      <c r="C54" s="243"/>
      <c r="D54" s="243" t="s">
        <v>26</v>
      </c>
      <c r="E54" s="242"/>
      <c r="F54" s="242"/>
      <c r="G54" s="242"/>
      <c r="H54" s="242"/>
      <c r="I54" s="242"/>
      <c r="J54" s="244"/>
    </row>
    <row r="55" spans="1:13" ht="20.100000000000001" customHeight="1">
      <c r="A55" s="250" t="s">
        <v>26645</v>
      </c>
      <c r="B55" s="251"/>
      <c r="C55" s="251"/>
      <c r="D55" s="252">
        <v>1</v>
      </c>
      <c r="E55" s="251"/>
      <c r="F55" s="251"/>
      <c r="G55" s="251"/>
      <c r="H55" s="251"/>
      <c r="I55" s="251"/>
      <c r="J55" s="251">
        <f t="shared" ref="J55:J58" si="7">D55</f>
        <v>1</v>
      </c>
    </row>
    <row r="56" spans="1:13" ht="20.100000000000001" customHeight="1">
      <c r="A56" s="250" t="s">
        <v>26650</v>
      </c>
      <c r="B56" s="251"/>
      <c r="C56" s="251"/>
      <c r="D56" s="252">
        <v>2</v>
      </c>
      <c r="E56" s="251"/>
      <c r="F56" s="251"/>
      <c r="G56" s="251"/>
      <c r="H56" s="251"/>
      <c r="I56" s="251"/>
      <c r="J56" s="251">
        <f t="shared" si="7"/>
        <v>2</v>
      </c>
    </row>
    <row r="57" spans="1:13" ht="20.100000000000001" customHeight="1">
      <c r="A57" s="250" t="s">
        <v>26709</v>
      </c>
      <c r="B57" s="251"/>
      <c r="C57" s="251"/>
      <c r="D57" s="252">
        <v>2</v>
      </c>
      <c r="E57" s="251"/>
      <c r="F57" s="251"/>
      <c r="G57" s="251"/>
      <c r="H57" s="251"/>
      <c r="I57" s="251"/>
      <c r="J57" s="251">
        <f t="shared" si="7"/>
        <v>2</v>
      </c>
    </row>
    <row r="58" spans="1:13" ht="20.100000000000001" customHeight="1">
      <c r="A58" s="250" t="s">
        <v>26676</v>
      </c>
      <c r="B58" s="251"/>
      <c r="C58" s="251"/>
      <c r="D58" s="252">
        <v>1</v>
      </c>
      <c r="E58" s="251"/>
      <c r="F58" s="251"/>
      <c r="G58" s="251"/>
      <c r="H58" s="251"/>
      <c r="I58" s="251"/>
      <c r="J58" s="251">
        <f t="shared" si="7"/>
        <v>1</v>
      </c>
    </row>
    <row r="59" spans="1:13" ht="31.5" customHeight="1">
      <c r="A59" s="240" t="s">
        <v>26563</v>
      </c>
      <c r="B59" s="398" t="str">
        <f>INDEX(ORCAMENTO!$E:$E,MATCH(A59,ORCAMENTO!$B:$B,0))</f>
        <v>Retirada De Esquadrias Metálicas</v>
      </c>
      <c r="C59" s="399"/>
      <c r="D59" s="399"/>
      <c r="E59" s="399"/>
      <c r="F59" s="399"/>
      <c r="G59" s="399"/>
      <c r="H59" s="400"/>
      <c r="I59" s="240" t="str">
        <f>INDEX(ORCAMENTO!$F:$F,MATCH(A59,ORCAMENTO!$B:$B,0))</f>
        <v>m2</v>
      </c>
      <c r="J59" s="241">
        <f>ROUND(SUM(J61:J63),2)</f>
        <v>2.83</v>
      </c>
      <c r="K59" s="282"/>
      <c r="L59" s="282"/>
    </row>
    <row r="60" spans="1:13" ht="20.100000000000001" customHeight="1">
      <c r="A60" s="242" t="s">
        <v>1068</v>
      </c>
      <c r="B60" s="243"/>
      <c r="C60" s="243"/>
      <c r="D60" s="243" t="s">
        <v>25568</v>
      </c>
      <c r="E60" s="242" t="s">
        <v>25566</v>
      </c>
      <c r="F60" s="242"/>
      <c r="G60" s="242" t="s">
        <v>26668</v>
      </c>
      <c r="H60" s="242"/>
      <c r="I60" s="242"/>
      <c r="J60" s="244"/>
    </row>
    <row r="61" spans="1:13" ht="20.100000000000001" customHeight="1">
      <c r="A61" s="448" t="s">
        <v>26645</v>
      </c>
      <c r="B61" s="251"/>
      <c r="C61" s="251"/>
      <c r="D61" s="251">
        <v>1.5</v>
      </c>
      <c r="E61" s="251">
        <v>0.75</v>
      </c>
      <c r="F61" s="251"/>
      <c r="G61" s="251">
        <v>1</v>
      </c>
      <c r="H61" s="251"/>
      <c r="I61" s="251"/>
      <c r="J61" s="251">
        <f>D61*E61*G61</f>
        <v>1.125</v>
      </c>
      <c r="L61" s="230"/>
      <c r="M61" s="230"/>
    </row>
    <row r="62" spans="1:13" ht="20.100000000000001" customHeight="1">
      <c r="A62" s="449"/>
      <c r="B62" s="251"/>
      <c r="C62" s="251"/>
      <c r="D62" s="251">
        <v>1.2</v>
      </c>
      <c r="E62" s="251">
        <v>0.75</v>
      </c>
      <c r="F62" s="251"/>
      <c r="G62" s="251">
        <v>1</v>
      </c>
      <c r="H62" s="251"/>
      <c r="I62" s="251"/>
      <c r="J62" s="251">
        <f>D62*E62*G62</f>
        <v>0.89999999999999991</v>
      </c>
      <c r="L62" s="230"/>
      <c r="M62" s="230"/>
    </row>
    <row r="63" spans="1:13" ht="20.100000000000001" customHeight="1">
      <c r="A63" s="250" t="s">
        <v>27086</v>
      </c>
      <c r="B63" s="251"/>
      <c r="C63" s="251"/>
      <c r="D63" s="251">
        <v>1</v>
      </c>
      <c r="E63" s="251">
        <v>0.8</v>
      </c>
      <c r="F63" s="251"/>
      <c r="G63" s="251">
        <v>1</v>
      </c>
      <c r="H63" s="251"/>
      <c r="I63" s="251"/>
      <c r="J63" s="251">
        <f t="shared" ref="J63" si="8">D63*E63*G63</f>
        <v>0.8</v>
      </c>
      <c r="L63" s="230"/>
      <c r="M63" s="230"/>
    </row>
    <row r="64" spans="1:13" ht="31.5" customHeight="1">
      <c r="A64" s="240" t="s">
        <v>26564</v>
      </c>
      <c r="B64" s="398" t="str">
        <f>INDEX(ORCAMENTO!$E:$E,MATCH(A64,ORCAMENTO!$B:$B,0))</f>
        <v>Demolição De Revestimento Com Azulejos</v>
      </c>
      <c r="C64" s="399"/>
      <c r="D64" s="399"/>
      <c r="E64" s="399"/>
      <c r="F64" s="399"/>
      <c r="G64" s="399"/>
      <c r="H64" s="400"/>
      <c r="I64" s="240" t="str">
        <f>INDEX(ORCAMENTO!$F:$F,MATCH(A64,ORCAMENTO!$B:$B,0))</f>
        <v>m2</v>
      </c>
      <c r="J64" s="241">
        <f>ROUND(SUM(J66:J68),2)</f>
        <v>114.29</v>
      </c>
      <c r="K64" s="282"/>
      <c r="L64" s="282"/>
    </row>
    <row r="65" spans="1:13" ht="20.100000000000001" customHeight="1">
      <c r="A65" s="242" t="s">
        <v>1068</v>
      </c>
      <c r="B65" s="243"/>
      <c r="C65" s="243"/>
      <c r="D65" s="243" t="s">
        <v>25566</v>
      </c>
      <c r="E65" s="242" t="s">
        <v>25565</v>
      </c>
      <c r="F65" s="242"/>
      <c r="G65" s="242" t="s">
        <v>26599</v>
      </c>
      <c r="H65" s="242"/>
      <c r="I65" s="242"/>
      <c r="J65" s="244"/>
    </row>
    <row r="66" spans="1:13" ht="20.100000000000001" customHeight="1">
      <c r="A66" s="250" t="s">
        <v>26623</v>
      </c>
      <c r="B66" s="251"/>
      <c r="C66" s="251"/>
      <c r="D66" s="251">
        <f>17.56+2.46</f>
        <v>20.02</v>
      </c>
      <c r="E66" s="251">
        <v>1.2</v>
      </c>
      <c r="F66" s="251"/>
      <c r="G66" s="251">
        <f>(0.8*1.2)+(1.5*0.25)</f>
        <v>1.335</v>
      </c>
      <c r="H66" s="251"/>
      <c r="I66" s="251"/>
      <c r="J66" s="251">
        <f>D66*E66-G66</f>
        <v>22.688999999999997</v>
      </c>
      <c r="L66" s="230"/>
      <c r="M66" s="230"/>
    </row>
    <row r="67" spans="1:13" ht="20.100000000000001" customHeight="1">
      <c r="A67" s="250" t="s">
        <v>26664</v>
      </c>
      <c r="B67" s="251"/>
      <c r="C67" s="251"/>
      <c r="D67" s="251">
        <f>76.74-G67</f>
        <v>72.789999999999992</v>
      </c>
      <c r="E67" s="251">
        <v>1.2</v>
      </c>
      <c r="F67" s="251"/>
      <c r="G67" s="251">
        <f>SUM(0.85+0.8+0.8+0.7+0.8)</f>
        <v>3.95</v>
      </c>
      <c r="H67" s="251"/>
      <c r="I67" s="251"/>
      <c r="J67" s="251">
        <f t="shared" ref="J67:J68" si="9">D67*E67-G67</f>
        <v>83.397999999999982</v>
      </c>
      <c r="L67" s="230"/>
      <c r="M67" s="230"/>
    </row>
    <row r="68" spans="1:13" ht="20.100000000000001" customHeight="1">
      <c r="A68" s="250" t="s">
        <v>26645</v>
      </c>
      <c r="B68" s="251"/>
      <c r="C68" s="251"/>
      <c r="D68" s="251">
        <v>6.59</v>
      </c>
      <c r="E68" s="251">
        <v>1.75</v>
      </c>
      <c r="F68" s="251"/>
      <c r="G68" s="251">
        <f>(0.7*1.75)+(1.5*1.4)</f>
        <v>3.3249999999999993</v>
      </c>
      <c r="H68" s="251"/>
      <c r="I68" s="251"/>
      <c r="J68" s="251">
        <f t="shared" si="9"/>
        <v>8.2074999999999996</v>
      </c>
      <c r="K68" s="34" t="s">
        <v>27082</v>
      </c>
      <c r="L68" s="230"/>
      <c r="M68" s="230"/>
    </row>
    <row r="69" spans="1:13" ht="31.5" customHeight="1">
      <c r="A69" s="240" t="s">
        <v>26565</v>
      </c>
      <c r="B69" s="398" t="str">
        <f>INDEX(ORCAMENTO!$E:$E,MATCH(A69,ORCAMENTO!$B:$B,0))</f>
        <v>Retirada De Marco De Madeira</v>
      </c>
      <c r="C69" s="399"/>
      <c r="D69" s="399"/>
      <c r="E69" s="399"/>
      <c r="F69" s="399"/>
      <c r="G69" s="399"/>
      <c r="H69" s="400"/>
      <c r="I69" s="240" t="str">
        <f>INDEX(ORCAMENTO!$F:$F,MATCH(A69,ORCAMENTO!$B:$B,0))</f>
        <v>m</v>
      </c>
      <c r="J69" s="241">
        <f>ROUND(SUM(J71:J83),2)</f>
        <v>63.7</v>
      </c>
      <c r="K69" s="282"/>
      <c r="L69" s="282"/>
    </row>
    <row r="70" spans="1:13" ht="20.100000000000001" customHeight="1">
      <c r="A70" s="242" t="s">
        <v>1068</v>
      </c>
      <c r="B70" s="243"/>
      <c r="C70" s="243"/>
      <c r="D70" s="243" t="s">
        <v>26654</v>
      </c>
      <c r="E70" s="242"/>
      <c r="F70" s="242"/>
      <c r="G70" s="242"/>
      <c r="H70" s="242"/>
      <c r="I70" s="242"/>
      <c r="J70" s="244"/>
    </row>
    <row r="71" spans="1:13" ht="20.100000000000001" customHeight="1">
      <c r="A71" s="250" t="s">
        <v>26635</v>
      </c>
      <c r="B71" s="250"/>
      <c r="C71" s="250"/>
      <c r="D71" s="252">
        <v>4.9000000000000004</v>
      </c>
      <c r="E71" s="250"/>
      <c r="F71" s="250"/>
      <c r="G71" s="250"/>
      <c r="H71" s="250"/>
      <c r="I71" s="250"/>
      <c r="J71" s="251">
        <f t="shared" ref="J71:J82" si="10">D71</f>
        <v>4.9000000000000004</v>
      </c>
    </row>
    <row r="72" spans="1:13" ht="20.100000000000001" customHeight="1">
      <c r="A72" s="250" t="s">
        <v>26636</v>
      </c>
      <c r="B72" s="250"/>
      <c r="C72" s="250"/>
      <c r="D72" s="252">
        <v>4.9000000000000004</v>
      </c>
      <c r="E72" s="250"/>
      <c r="F72" s="250"/>
      <c r="G72" s="250"/>
      <c r="H72" s="250"/>
      <c r="I72" s="250"/>
      <c r="J72" s="251">
        <f t="shared" si="10"/>
        <v>4.9000000000000004</v>
      </c>
    </row>
    <row r="73" spans="1:13" ht="20.100000000000001" customHeight="1">
      <c r="A73" s="250" t="s">
        <v>26637</v>
      </c>
      <c r="B73" s="250"/>
      <c r="C73" s="250"/>
      <c r="D73" s="252">
        <v>4.9000000000000004</v>
      </c>
      <c r="E73" s="250"/>
      <c r="F73" s="250"/>
      <c r="G73" s="250"/>
      <c r="H73" s="250"/>
      <c r="I73" s="250"/>
      <c r="J73" s="251">
        <f t="shared" si="10"/>
        <v>4.9000000000000004</v>
      </c>
    </row>
    <row r="74" spans="1:13" ht="20.100000000000001" customHeight="1">
      <c r="A74" s="250" t="s">
        <v>26638</v>
      </c>
      <c r="B74" s="250"/>
      <c r="C74" s="250"/>
      <c r="D74" s="252">
        <v>4.9000000000000004</v>
      </c>
      <c r="E74" s="250"/>
      <c r="F74" s="250"/>
      <c r="G74" s="250"/>
      <c r="H74" s="250"/>
      <c r="I74" s="250"/>
      <c r="J74" s="251">
        <f t="shared" si="10"/>
        <v>4.9000000000000004</v>
      </c>
    </row>
    <row r="75" spans="1:13" ht="20.100000000000001" customHeight="1">
      <c r="A75" s="250" t="s">
        <v>26641</v>
      </c>
      <c r="B75" s="250"/>
      <c r="C75" s="250"/>
      <c r="D75" s="252">
        <v>4.9000000000000004</v>
      </c>
      <c r="E75" s="250"/>
      <c r="F75" s="250"/>
      <c r="G75" s="250"/>
      <c r="H75" s="250"/>
      <c r="I75" s="250"/>
      <c r="J75" s="251">
        <f t="shared" si="10"/>
        <v>4.9000000000000004</v>
      </c>
    </row>
    <row r="76" spans="1:13" ht="20.100000000000001" customHeight="1">
      <c r="A76" s="250" t="s">
        <v>26642</v>
      </c>
      <c r="B76" s="250"/>
      <c r="C76" s="250"/>
      <c r="D76" s="252">
        <v>4.9000000000000004</v>
      </c>
      <c r="E76" s="250"/>
      <c r="F76" s="250"/>
      <c r="G76" s="250"/>
      <c r="H76" s="250"/>
      <c r="I76" s="250"/>
      <c r="J76" s="251">
        <f t="shared" si="10"/>
        <v>4.9000000000000004</v>
      </c>
    </row>
    <row r="77" spans="1:13" ht="20.100000000000001" customHeight="1">
      <c r="A77" s="250" t="s">
        <v>27121</v>
      </c>
      <c r="B77" s="250"/>
      <c r="C77" s="250"/>
      <c r="D77" s="252">
        <v>4.9000000000000004</v>
      </c>
      <c r="E77" s="250"/>
      <c r="F77" s="250"/>
      <c r="G77" s="250"/>
      <c r="H77" s="250"/>
      <c r="I77" s="250"/>
      <c r="J77" s="251">
        <f t="shared" si="10"/>
        <v>4.9000000000000004</v>
      </c>
    </row>
    <row r="78" spans="1:13" ht="20.100000000000001" customHeight="1">
      <c r="A78" s="250" t="s">
        <v>26639</v>
      </c>
      <c r="B78" s="250"/>
      <c r="C78" s="250"/>
      <c r="D78" s="252">
        <v>4.9000000000000004</v>
      </c>
      <c r="E78" s="250"/>
      <c r="F78" s="250"/>
      <c r="G78" s="250"/>
      <c r="H78" s="250"/>
      <c r="I78" s="250"/>
      <c r="J78" s="251">
        <f t="shared" si="10"/>
        <v>4.9000000000000004</v>
      </c>
    </row>
    <row r="79" spans="1:13" ht="20.100000000000001" customHeight="1">
      <c r="A79" s="250" t="s">
        <v>26640</v>
      </c>
      <c r="B79" s="250"/>
      <c r="C79" s="250"/>
      <c r="D79" s="252">
        <v>4.9000000000000004</v>
      </c>
      <c r="E79" s="250"/>
      <c r="F79" s="250"/>
      <c r="G79" s="250"/>
      <c r="H79" s="250"/>
      <c r="I79" s="250"/>
      <c r="J79" s="251">
        <f t="shared" si="10"/>
        <v>4.9000000000000004</v>
      </c>
    </row>
    <row r="80" spans="1:13" ht="20.100000000000001" customHeight="1">
      <c r="A80" s="250" t="s">
        <v>27122</v>
      </c>
      <c r="B80" s="250"/>
      <c r="C80" s="250"/>
      <c r="D80" s="252">
        <v>4.9000000000000004</v>
      </c>
      <c r="E80" s="250"/>
      <c r="F80" s="250"/>
      <c r="G80" s="250"/>
      <c r="H80" s="250"/>
      <c r="I80" s="250"/>
      <c r="J80" s="251">
        <f t="shared" si="10"/>
        <v>4.9000000000000004</v>
      </c>
    </row>
    <row r="81" spans="1:13" ht="20.100000000000001" customHeight="1">
      <c r="A81" s="250" t="s">
        <v>26623</v>
      </c>
      <c r="B81" s="250"/>
      <c r="C81" s="250"/>
      <c r="D81" s="252">
        <v>4.9000000000000004</v>
      </c>
      <c r="E81" s="250"/>
      <c r="F81" s="250"/>
      <c r="G81" s="250"/>
      <c r="H81" s="250"/>
      <c r="I81" s="250"/>
      <c r="J81" s="251">
        <f t="shared" si="10"/>
        <v>4.9000000000000004</v>
      </c>
    </row>
    <row r="82" spans="1:13" ht="20.100000000000001" customHeight="1">
      <c r="A82" s="250" t="s">
        <v>26643</v>
      </c>
      <c r="B82" s="250"/>
      <c r="C82" s="250"/>
      <c r="D82" s="252">
        <v>4.9000000000000004</v>
      </c>
      <c r="E82" s="250"/>
      <c r="F82" s="250"/>
      <c r="G82" s="250"/>
      <c r="H82" s="250"/>
      <c r="I82" s="250"/>
      <c r="J82" s="251">
        <f t="shared" si="10"/>
        <v>4.9000000000000004</v>
      </c>
    </row>
    <row r="83" spans="1:13" ht="20.100000000000001" customHeight="1">
      <c r="A83" s="250" t="s">
        <v>26647</v>
      </c>
      <c r="B83" s="251"/>
      <c r="C83" s="251"/>
      <c r="D83" s="252">
        <v>4.9000000000000004</v>
      </c>
      <c r="E83" s="251"/>
      <c r="F83" s="251"/>
      <c r="G83" s="251"/>
      <c r="H83" s="251"/>
      <c r="I83" s="251"/>
      <c r="J83" s="251">
        <f>D83</f>
        <v>4.9000000000000004</v>
      </c>
      <c r="L83" s="230"/>
    </row>
    <row r="84" spans="1:13" ht="31.5" customHeight="1">
      <c r="A84" s="240" t="s">
        <v>26628</v>
      </c>
      <c r="B84" s="398" t="str">
        <f>INDEX(ORCAMENTO!$E:$E,MATCH(A84,ORCAMENTO!$B:$B,0))</f>
        <v>Demolição De Piso Revestido Com Cerâmica</v>
      </c>
      <c r="C84" s="399"/>
      <c r="D84" s="399"/>
      <c r="E84" s="399"/>
      <c r="F84" s="399"/>
      <c r="G84" s="399"/>
      <c r="H84" s="400"/>
      <c r="I84" s="240" t="str">
        <f>INDEX(ORCAMENTO!$F:$F,MATCH(A84,ORCAMENTO!$B:$B,0))</f>
        <v>m2</v>
      </c>
      <c r="J84" s="241">
        <f>ROUND(SUM(J86:J105),2)</f>
        <v>204.43</v>
      </c>
      <c r="K84" s="282"/>
      <c r="L84" s="282"/>
    </row>
    <row r="85" spans="1:13" ht="20.100000000000001" customHeight="1">
      <c r="A85" s="242" t="s">
        <v>1068</v>
      </c>
      <c r="B85" s="243"/>
      <c r="C85" s="243" t="s">
        <v>25566</v>
      </c>
      <c r="D85" s="243" t="s">
        <v>25568</v>
      </c>
      <c r="E85" s="242"/>
      <c r="F85" s="242" t="s">
        <v>26669</v>
      </c>
      <c r="G85" s="242"/>
      <c r="H85" s="242"/>
      <c r="I85" s="242"/>
      <c r="J85" s="244"/>
    </row>
    <row r="86" spans="1:13" ht="20.100000000000001" customHeight="1">
      <c r="A86" s="435" t="s">
        <v>26653</v>
      </c>
      <c r="B86" s="251"/>
      <c r="C86" s="251">
        <v>1.9</v>
      </c>
      <c r="D86" s="251">
        <v>3.93</v>
      </c>
      <c r="E86" s="251"/>
      <c r="F86" s="251"/>
      <c r="G86" s="251"/>
      <c r="H86" s="251"/>
      <c r="I86" s="251"/>
      <c r="J86" s="251">
        <f>(C86*D86)-F86</f>
        <v>7.4669999999999996</v>
      </c>
    </row>
    <row r="87" spans="1:13" ht="20.100000000000001" customHeight="1">
      <c r="A87" s="436"/>
      <c r="B87" s="251"/>
      <c r="C87" s="251">
        <v>5</v>
      </c>
      <c r="D87" s="251">
        <v>1.1499999999999999</v>
      </c>
      <c r="E87" s="251"/>
      <c r="F87" s="251"/>
      <c r="G87" s="251"/>
      <c r="H87" s="251"/>
      <c r="I87" s="251"/>
      <c r="J87" s="251">
        <f t="shared" ref="J87:J91" si="11">(C87*D87)-F87</f>
        <v>5.75</v>
      </c>
    </row>
    <row r="88" spans="1:13" ht="20.100000000000001" customHeight="1">
      <c r="A88" s="250" t="s">
        <v>26623</v>
      </c>
      <c r="B88" s="251"/>
      <c r="C88" s="251">
        <v>2.95</v>
      </c>
      <c r="D88" s="251">
        <v>3.78</v>
      </c>
      <c r="E88" s="251"/>
      <c r="F88" s="251"/>
      <c r="G88" s="251"/>
      <c r="H88" s="251"/>
      <c r="I88" s="251"/>
      <c r="J88" s="251">
        <f t="shared" si="11"/>
        <v>11.151</v>
      </c>
    </row>
    <row r="89" spans="1:13" ht="20.100000000000001" customHeight="1">
      <c r="A89" s="435" t="s">
        <v>26635</v>
      </c>
      <c r="B89" s="251"/>
      <c r="C89" s="251">
        <v>4.04</v>
      </c>
      <c r="D89" s="251">
        <v>2.15</v>
      </c>
      <c r="E89" s="251"/>
      <c r="F89" s="251"/>
      <c r="G89" s="251"/>
      <c r="H89" s="251"/>
      <c r="I89" s="251"/>
      <c r="J89" s="251">
        <f t="shared" si="11"/>
        <v>8.6859999999999999</v>
      </c>
      <c r="K89" s="230"/>
      <c r="L89" s="230"/>
      <c r="M89" s="230"/>
    </row>
    <row r="90" spans="1:13" ht="19.5" customHeight="1">
      <c r="A90" s="436"/>
      <c r="B90" s="251"/>
      <c r="C90" s="251">
        <v>5.7</v>
      </c>
      <c r="D90" s="251">
        <v>2.89</v>
      </c>
      <c r="E90" s="251"/>
      <c r="F90" s="251"/>
      <c r="G90" s="251"/>
      <c r="H90" s="251"/>
      <c r="I90" s="251"/>
      <c r="J90" s="251">
        <f t="shared" si="11"/>
        <v>16.473000000000003</v>
      </c>
      <c r="L90" s="230"/>
      <c r="M90" s="230"/>
    </row>
    <row r="91" spans="1:13" ht="19.5" customHeight="1">
      <c r="A91" s="435" t="s">
        <v>26636</v>
      </c>
      <c r="B91" s="251"/>
      <c r="C91" s="251">
        <v>1.1599999999999999</v>
      </c>
      <c r="D91" s="251">
        <v>1.06</v>
      </c>
      <c r="E91" s="251"/>
      <c r="F91" s="251"/>
      <c r="G91" s="251"/>
      <c r="H91" s="251"/>
      <c r="I91" s="251"/>
      <c r="J91" s="251">
        <f t="shared" si="11"/>
        <v>1.2296</v>
      </c>
      <c r="L91" s="230"/>
      <c r="M91" s="230"/>
    </row>
    <row r="92" spans="1:13" ht="19.5" customHeight="1">
      <c r="A92" s="436"/>
      <c r="B92" s="251"/>
      <c r="C92" s="251">
        <v>2.96</v>
      </c>
      <c r="D92" s="251">
        <v>4.58</v>
      </c>
      <c r="E92" s="251"/>
      <c r="F92" s="251"/>
      <c r="G92" s="251"/>
      <c r="H92" s="251"/>
      <c r="I92" s="251"/>
      <c r="J92" s="251">
        <f t="shared" ref="J92:J105" si="12">(C92*D92)-F92</f>
        <v>13.556800000000001</v>
      </c>
      <c r="L92" s="230"/>
      <c r="M92" s="230"/>
    </row>
    <row r="93" spans="1:13" ht="19.5" customHeight="1">
      <c r="A93" s="250" t="s">
        <v>26639</v>
      </c>
      <c r="B93" s="251"/>
      <c r="C93" s="251">
        <v>1.65</v>
      </c>
      <c r="D93" s="251">
        <v>0.91</v>
      </c>
      <c r="E93" s="251"/>
      <c r="F93" s="251"/>
      <c r="G93" s="251"/>
      <c r="H93" s="251"/>
      <c r="I93" s="251"/>
      <c r="J93" s="251">
        <f t="shared" si="12"/>
        <v>1.5015000000000001</v>
      </c>
      <c r="L93" s="230"/>
      <c r="M93" s="230"/>
    </row>
    <row r="94" spans="1:13" ht="19.5" customHeight="1">
      <c r="A94" s="250" t="s">
        <v>26637</v>
      </c>
      <c r="B94" s="251"/>
      <c r="C94" s="251">
        <v>5.7</v>
      </c>
      <c r="D94" s="251">
        <v>4.95</v>
      </c>
      <c r="E94" s="251"/>
      <c r="F94" s="251">
        <f>1.65*0.5</f>
        <v>0.82499999999999996</v>
      </c>
      <c r="G94" s="251"/>
      <c r="H94" s="251"/>
      <c r="I94" s="251"/>
      <c r="J94" s="251">
        <f t="shared" si="12"/>
        <v>27.390000000000004</v>
      </c>
      <c r="L94" s="230"/>
      <c r="M94" s="230"/>
    </row>
    <row r="95" spans="1:13" ht="19.5" customHeight="1">
      <c r="A95" s="250" t="s">
        <v>26652</v>
      </c>
      <c r="B95" s="251"/>
      <c r="C95" s="251">
        <v>1.0900000000000001</v>
      </c>
      <c r="D95" s="251">
        <v>4.24</v>
      </c>
      <c r="E95" s="251"/>
      <c r="F95" s="251"/>
      <c r="G95" s="251"/>
      <c r="H95" s="251"/>
      <c r="I95" s="251"/>
      <c r="J95" s="251">
        <f t="shared" si="12"/>
        <v>4.6216000000000008</v>
      </c>
      <c r="L95" s="230"/>
      <c r="M95" s="230"/>
    </row>
    <row r="96" spans="1:13" ht="19.5" customHeight="1">
      <c r="A96" s="250" t="s">
        <v>26638</v>
      </c>
      <c r="B96" s="251"/>
      <c r="C96" s="251">
        <v>2.96</v>
      </c>
      <c r="D96" s="251">
        <v>3.4</v>
      </c>
      <c r="E96" s="251"/>
      <c r="F96" s="251"/>
      <c r="G96" s="251"/>
      <c r="H96" s="251"/>
      <c r="I96" s="251"/>
      <c r="J96" s="251">
        <f t="shared" si="12"/>
        <v>10.064</v>
      </c>
      <c r="L96" s="230"/>
      <c r="M96" s="230"/>
    </row>
    <row r="97" spans="1:13" ht="19.5" customHeight="1">
      <c r="A97" s="250" t="s">
        <v>26640</v>
      </c>
      <c r="B97" s="251"/>
      <c r="C97" s="251">
        <v>4.46</v>
      </c>
      <c r="D97" s="251">
        <v>3.01</v>
      </c>
      <c r="E97" s="251"/>
      <c r="F97" s="251">
        <f>(0.83+1.37+1.1)</f>
        <v>3.3000000000000003</v>
      </c>
      <c r="G97" s="251"/>
      <c r="H97" s="251"/>
      <c r="I97" s="251"/>
      <c r="J97" s="251">
        <f>(C97*D97)-F97</f>
        <v>10.124599999999997</v>
      </c>
      <c r="L97" s="230"/>
      <c r="M97" s="230"/>
    </row>
    <row r="98" spans="1:13" ht="19.5" customHeight="1">
      <c r="A98" s="250" t="s">
        <v>26641</v>
      </c>
      <c r="B98" s="251"/>
      <c r="C98" s="251">
        <v>4.2</v>
      </c>
      <c r="D98" s="251">
        <v>5.4</v>
      </c>
      <c r="E98" s="251"/>
      <c r="F98" s="251"/>
      <c r="G98" s="251"/>
      <c r="H98" s="251"/>
      <c r="I98" s="251"/>
      <c r="J98" s="251">
        <f t="shared" si="12"/>
        <v>22.680000000000003</v>
      </c>
      <c r="L98" s="230"/>
      <c r="M98" s="230"/>
    </row>
    <row r="99" spans="1:13" ht="19.5" customHeight="1">
      <c r="A99" s="250" t="s">
        <v>26642</v>
      </c>
      <c r="B99" s="251"/>
      <c r="C99" s="251">
        <v>4.46</v>
      </c>
      <c r="D99" s="251">
        <v>3.23</v>
      </c>
      <c r="E99" s="251"/>
      <c r="F99" s="251"/>
      <c r="G99" s="251"/>
      <c r="H99" s="251"/>
      <c r="I99" s="251"/>
      <c r="J99" s="251">
        <f t="shared" si="12"/>
        <v>14.405799999999999</v>
      </c>
      <c r="L99" s="230"/>
      <c r="M99" s="230"/>
    </row>
    <row r="100" spans="1:13" ht="19.5" customHeight="1">
      <c r="A100" s="250" t="s">
        <v>26643</v>
      </c>
      <c r="B100" s="251"/>
      <c r="C100" s="251">
        <v>4.46</v>
      </c>
      <c r="D100" s="251">
        <v>3.1</v>
      </c>
      <c r="E100" s="251"/>
      <c r="F100" s="251"/>
      <c r="G100" s="251"/>
      <c r="H100" s="251"/>
      <c r="I100" s="251"/>
      <c r="J100" s="251">
        <f>(C100*D100)-F100</f>
        <v>13.826000000000001</v>
      </c>
      <c r="L100" s="230"/>
      <c r="M100" s="230"/>
    </row>
    <row r="101" spans="1:13" ht="20.100000000000001" customHeight="1">
      <c r="A101" s="250" t="s">
        <v>26644</v>
      </c>
      <c r="B101" s="251"/>
      <c r="C101" s="251">
        <v>2.0699999999999998</v>
      </c>
      <c r="D101" s="251">
        <v>1.8</v>
      </c>
      <c r="E101" s="251"/>
      <c r="F101" s="251"/>
      <c r="G101" s="251"/>
      <c r="H101" s="251"/>
      <c r="I101" s="251"/>
      <c r="J101" s="251">
        <f t="shared" si="12"/>
        <v>3.726</v>
      </c>
      <c r="L101" s="230"/>
      <c r="M101" s="230"/>
    </row>
    <row r="102" spans="1:13" ht="20.100000000000001" customHeight="1">
      <c r="A102" s="250" t="s">
        <v>26645</v>
      </c>
      <c r="B102" s="251"/>
      <c r="C102" s="251">
        <v>6.59</v>
      </c>
      <c r="D102" s="251">
        <v>2.87</v>
      </c>
      <c r="E102" s="251"/>
      <c r="F102" s="251"/>
      <c r="G102" s="251"/>
      <c r="H102" s="251"/>
      <c r="I102" s="251"/>
      <c r="J102" s="251">
        <f t="shared" si="12"/>
        <v>18.9133</v>
      </c>
      <c r="L102" s="230"/>
      <c r="M102" s="230"/>
    </row>
    <row r="103" spans="1:13" ht="20.100000000000001" customHeight="1">
      <c r="A103" s="250" t="s">
        <v>26646</v>
      </c>
      <c r="B103" s="251"/>
      <c r="C103" s="251">
        <v>2.0699999999999998</v>
      </c>
      <c r="D103" s="251">
        <v>0.92</v>
      </c>
      <c r="E103" s="251"/>
      <c r="F103" s="251"/>
      <c r="G103" s="251"/>
      <c r="H103" s="251"/>
      <c r="I103" s="251"/>
      <c r="J103" s="251">
        <f t="shared" si="12"/>
        <v>1.9043999999999999</v>
      </c>
      <c r="L103" s="230"/>
      <c r="M103" s="230"/>
    </row>
    <row r="104" spans="1:13" ht="20.100000000000001" customHeight="1">
      <c r="A104" s="250" t="s">
        <v>26647</v>
      </c>
      <c r="B104" s="251"/>
      <c r="C104" s="251">
        <v>1.78</v>
      </c>
      <c r="D104" s="251">
        <v>2.42</v>
      </c>
      <c r="E104" s="251"/>
      <c r="F104" s="251"/>
      <c r="G104" s="251"/>
      <c r="H104" s="251"/>
      <c r="I104" s="251"/>
      <c r="J104" s="251">
        <f t="shared" si="12"/>
        <v>4.3075999999999999</v>
      </c>
      <c r="L104" s="230"/>
      <c r="M104" s="230"/>
    </row>
    <row r="105" spans="1:13" ht="20.100000000000001" customHeight="1">
      <c r="A105" s="250" t="s">
        <v>26648</v>
      </c>
      <c r="B105" s="251"/>
      <c r="C105" s="251">
        <v>2.75</v>
      </c>
      <c r="D105" s="251">
        <v>2.42</v>
      </c>
      <c r="E105" s="251"/>
      <c r="F105" s="251"/>
      <c r="G105" s="251"/>
      <c r="H105" s="251"/>
      <c r="I105" s="251"/>
      <c r="J105" s="251">
        <f t="shared" si="12"/>
        <v>6.6549999999999994</v>
      </c>
      <c r="L105" s="230"/>
      <c r="M105" s="230"/>
    </row>
    <row r="106" spans="1:13" ht="31.5" customHeight="1">
      <c r="A106" s="240" t="s">
        <v>26629</v>
      </c>
      <c r="B106" s="398" t="str">
        <f>INDEX(ORCAMENTO!$E:$E,MATCH(A106,ORCAMENTO!$B:$B,0))</f>
        <v>Remoção De Luminárias, De Forma Manual, Sem Reaproveitamento. Af_12/2017</v>
      </c>
      <c r="C106" s="399"/>
      <c r="D106" s="399"/>
      <c r="E106" s="399"/>
      <c r="F106" s="399"/>
      <c r="G106" s="399"/>
      <c r="H106" s="400"/>
      <c r="I106" s="240" t="str">
        <f>INDEX(ORCAMENTO!$F:$F,MATCH(A106,ORCAMENTO!$B:$B,0))</f>
        <v>un</v>
      </c>
      <c r="J106" s="241">
        <f>ROUND(SUM(J108:J125),2)</f>
        <v>34</v>
      </c>
      <c r="K106" s="282"/>
      <c r="L106" s="282"/>
    </row>
    <row r="107" spans="1:13" ht="20.100000000000001" customHeight="1">
      <c r="A107" s="242" t="s">
        <v>1068</v>
      </c>
      <c r="B107" s="243"/>
      <c r="C107" s="243" t="s">
        <v>26</v>
      </c>
      <c r="D107" s="243"/>
      <c r="E107" s="242"/>
      <c r="F107" s="242"/>
      <c r="G107" s="242"/>
      <c r="H107" s="242"/>
      <c r="I107" s="242"/>
      <c r="J107" s="244"/>
    </row>
    <row r="108" spans="1:13" ht="20.100000000000001" customHeight="1">
      <c r="A108" s="250" t="s">
        <v>26653</v>
      </c>
      <c r="B108" s="251"/>
      <c r="C108" s="251">
        <v>1</v>
      </c>
      <c r="D108" s="251"/>
      <c r="E108" s="251"/>
      <c r="F108" s="251"/>
      <c r="G108" s="251"/>
      <c r="H108" s="251"/>
      <c r="I108" s="251"/>
      <c r="J108" s="251">
        <f>C108</f>
        <v>1</v>
      </c>
      <c r="L108" s="230"/>
      <c r="M108" s="230"/>
    </row>
    <row r="109" spans="1:13" ht="20.100000000000001" customHeight="1">
      <c r="A109" s="250" t="s">
        <v>26623</v>
      </c>
      <c r="B109" s="251"/>
      <c r="C109" s="251">
        <v>1</v>
      </c>
      <c r="D109" s="251"/>
      <c r="E109" s="251"/>
      <c r="F109" s="251"/>
      <c r="G109" s="251"/>
      <c r="H109" s="251"/>
      <c r="I109" s="251"/>
      <c r="J109" s="251">
        <f t="shared" ref="J109:J121" si="13">C109</f>
        <v>1</v>
      </c>
      <c r="L109" s="230"/>
      <c r="M109" s="230"/>
    </row>
    <row r="110" spans="1:13" ht="20.100000000000001" customHeight="1">
      <c r="A110" s="250" t="s">
        <v>26635</v>
      </c>
      <c r="B110" s="251"/>
      <c r="C110" s="251">
        <v>1</v>
      </c>
      <c r="D110" s="251"/>
      <c r="E110" s="251"/>
      <c r="F110" s="251"/>
      <c r="G110" s="251"/>
      <c r="H110" s="251"/>
      <c r="I110" s="251"/>
      <c r="J110" s="251">
        <f t="shared" si="13"/>
        <v>1</v>
      </c>
      <c r="L110" s="230"/>
      <c r="M110" s="230"/>
    </row>
    <row r="111" spans="1:13" ht="19.5" customHeight="1">
      <c r="A111" s="250" t="s">
        <v>26636</v>
      </c>
      <c r="B111" s="251"/>
      <c r="C111" s="251">
        <v>2</v>
      </c>
      <c r="D111" s="251"/>
      <c r="E111" s="251"/>
      <c r="F111" s="251"/>
      <c r="G111" s="251"/>
      <c r="H111" s="251"/>
      <c r="I111" s="251"/>
      <c r="J111" s="251">
        <f t="shared" si="13"/>
        <v>2</v>
      </c>
      <c r="L111" s="230"/>
      <c r="M111" s="230"/>
    </row>
    <row r="112" spans="1:13" ht="19.5" customHeight="1">
      <c r="A112" s="250" t="s">
        <v>26639</v>
      </c>
      <c r="B112" s="251"/>
      <c r="C112" s="251">
        <v>1</v>
      </c>
      <c r="D112" s="251"/>
      <c r="E112" s="251"/>
      <c r="F112" s="251"/>
      <c r="G112" s="251"/>
      <c r="H112" s="251"/>
      <c r="I112" s="251"/>
      <c r="J112" s="251">
        <f t="shared" si="13"/>
        <v>1</v>
      </c>
      <c r="L112" s="230"/>
      <c r="M112" s="230"/>
    </row>
    <row r="113" spans="1:13" ht="19.5" customHeight="1">
      <c r="A113" s="250" t="s">
        <v>26637</v>
      </c>
      <c r="B113" s="251"/>
      <c r="C113" s="251">
        <v>2</v>
      </c>
      <c r="D113" s="251"/>
      <c r="E113" s="251"/>
      <c r="F113" s="251"/>
      <c r="G113" s="251"/>
      <c r="H113" s="251"/>
      <c r="I113" s="251"/>
      <c r="J113" s="251">
        <f t="shared" si="13"/>
        <v>2</v>
      </c>
      <c r="L113" s="230"/>
      <c r="M113" s="230"/>
    </row>
    <row r="114" spans="1:13" ht="19.5" customHeight="1">
      <c r="A114" s="250" t="s">
        <v>26652</v>
      </c>
      <c r="B114" s="251"/>
      <c r="C114" s="251">
        <v>1</v>
      </c>
      <c r="D114" s="251"/>
      <c r="E114" s="251"/>
      <c r="F114" s="251"/>
      <c r="G114" s="251"/>
      <c r="H114" s="251"/>
      <c r="I114" s="251"/>
      <c r="J114" s="251">
        <f t="shared" si="13"/>
        <v>1</v>
      </c>
      <c r="L114" s="230"/>
      <c r="M114" s="230"/>
    </row>
    <row r="115" spans="1:13" ht="19.5" customHeight="1">
      <c r="A115" s="250" t="s">
        <v>26638</v>
      </c>
      <c r="B115" s="251"/>
      <c r="C115" s="251">
        <v>1</v>
      </c>
      <c r="D115" s="251"/>
      <c r="E115" s="251"/>
      <c r="F115" s="251"/>
      <c r="G115" s="251"/>
      <c r="H115" s="251"/>
      <c r="I115" s="251"/>
      <c r="J115" s="251">
        <f t="shared" si="13"/>
        <v>1</v>
      </c>
      <c r="L115" s="230"/>
      <c r="M115" s="230"/>
    </row>
    <row r="116" spans="1:13" ht="19.5" customHeight="1">
      <c r="A116" s="250" t="s">
        <v>26640</v>
      </c>
      <c r="B116" s="251"/>
      <c r="C116" s="251">
        <v>2</v>
      </c>
      <c r="D116" s="251"/>
      <c r="E116" s="251"/>
      <c r="F116" s="251"/>
      <c r="G116" s="251"/>
      <c r="H116" s="251"/>
      <c r="I116" s="251"/>
      <c r="J116" s="251">
        <f t="shared" si="13"/>
        <v>2</v>
      </c>
      <c r="L116" s="230"/>
      <c r="M116" s="230"/>
    </row>
    <row r="117" spans="1:13" ht="20.100000000000001" customHeight="1">
      <c r="A117" s="250" t="s">
        <v>26641</v>
      </c>
      <c r="B117" s="251"/>
      <c r="C117" s="251">
        <v>2</v>
      </c>
      <c r="D117" s="251"/>
      <c r="E117" s="251"/>
      <c r="F117" s="251"/>
      <c r="G117" s="251"/>
      <c r="H117" s="251"/>
      <c r="I117" s="251"/>
      <c r="J117" s="251">
        <f t="shared" si="13"/>
        <v>2</v>
      </c>
      <c r="L117" s="230"/>
      <c r="M117" s="230"/>
    </row>
    <row r="118" spans="1:13" ht="20.100000000000001" customHeight="1">
      <c r="A118" s="250" t="s">
        <v>26642</v>
      </c>
      <c r="B118" s="251"/>
      <c r="C118" s="251">
        <v>1</v>
      </c>
      <c r="D118" s="251"/>
      <c r="E118" s="251"/>
      <c r="F118" s="251"/>
      <c r="G118" s="251"/>
      <c r="H118" s="251"/>
      <c r="I118" s="251"/>
      <c r="J118" s="251">
        <f t="shared" si="13"/>
        <v>1</v>
      </c>
      <c r="L118" s="230"/>
      <c r="M118" s="230"/>
    </row>
    <row r="119" spans="1:13" ht="20.100000000000001" customHeight="1">
      <c r="A119" s="250" t="s">
        <v>26643</v>
      </c>
      <c r="B119" s="251"/>
      <c r="C119" s="251">
        <v>1</v>
      </c>
      <c r="D119" s="251"/>
      <c r="E119" s="251"/>
      <c r="F119" s="251"/>
      <c r="G119" s="251"/>
      <c r="H119" s="251"/>
      <c r="I119" s="251"/>
      <c r="J119" s="251">
        <f t="shared" si="13"/>
        <v>1</v>
      </c>
      <c r="L119" s="230"/>
      <c r="M119" s="230"/>
    </row>
    <row r="120" spans="1:13" ht="20.100000000000001" customHeight="1">
      <c r="A120" s="250" t="s">
        <v>26644</v>
      </c>
      <c r="B120" s="251"/>
      <c r="C120" s="251">
        <v>1</v>
      </c>
      <c r="D120" s="251"/>
      <c r="E120" s="251"/>
      <c r="F120" s="251"/>
      <c r="G120" s="251"/>
      <c r="H120" s="251"/>
      <c r="I120" s="251"/>
      <c r="J120" s="251">
        <f t="shared" si="13"/>
        <v>1</v>
      </c>
      <c r="L120" s="230"/>
      <c r="M120" s="230"/>
    </row>
    <row r="121" spans="1:13" ht="20.100000000000001" customHeight="1">
      <c r="A121" s="250" t="s">
        <v>26645</v>
      </c>
      <c r="B121" s="251"/>
      <c r="C121" s="251">
        <v>2</v>
      </c>
      <c r="D121" s="251"/>
      <c r="E121" s="251"/>
      <c r="F121" s="251"/>
      <c r="G121" s="251"/>
      <c r="H121" s="251"/>
      <c r="I121" s="251"/>
      <c r="J121" s="251">
        <f t="shared" si="13"/>
        <v>2</v>
      </c>
      <c r="L121" s="230"/>
      <c r="M121" s="230"/>
    </row>
    <row r="122" spans="1:13" ht="20.100000000000001" customHeight="1">
      <c r="A122" s="250" t="s">
        <v>26646</v>
      </c>
      <c r="B122" s="251"/>
      <c r="C122" s="251">
        <v>1</v>
      </c>
      <c r="D122" s="251"/>
      <c r="E122" s="251"/>
      <c r="F122" s="251"/>
      <c r="G122" s="251"/>
      <c r="H122" s="251"/>
      <c r="I122" s="251"/>
      <c r="J122" s="251">
        <f>C122</f>
        <v>1</v>
      </c>
      <c r="L122" s="230"/>
      <c r="M122" s="230"/>
    </row>
    <row r="123" spans="1:13" ht="20.100000000000001" customHeight="1">
      <c r="A123" s="250" t="s">
        <v>26647</v>
      </c>
      <c r="B123" s="251"/>
      <c r="C123" s="251">
        <v>1</v>
      </c>
      <c r="D123" s="251"/>
      <c r="E123" s="251"/>
      <c r="F123" s="251"/>
      <c r="G123" s="251"/>
      <c r="H123" s="251"/>
      <c r="I123" s="251"/>
      <c r="J123" s="251">
        <f>C123</f>
        <v>1</v>
      </c>
      <c r="L123" s="230"/>
      <c r="M123" s="230"/>
    </row>
    <row r="124" spans="1:13" ht="20.100000000000001" customHeight="1">
      <c r="A124" s="250" t="s">
        <v>26648</v>
      </c>
      <c r="B124" s="251"/>
      <c r="C124" s="251">
        <v>1</v>
      </c>
      <c r="D124" s="251"/>
      <c r="E124" s="251"/>
      <c r="F124" s="251"/>
      <c r="G124" s="251"/>
      <c r="H124" s="251"/>
      <c r="I124" s="251"/>
      <c r="J124" s="251">
        <f>C124</f>
        <v>1</v>
      </c>
      <c r="L124" s="230"/>
      <c r="M124" s="230"/>
    </row>
    <row r="125" spans="1:13" ht="20.100000000000001" customHeight="1">
      <c r="A125" s="261" t="s">
        <v>26655</v>
      </c>
      <c r="B125" s="251"/>
      <c r="C125" s="251">
        <v>12</v>
      </c>
      <c r="D125" s="251"/>
      <c r="E125" s="251"/>
      <c r="F125" s="251"/>
      <c r="G125" s="251"/>
      <c r="H125" s="251"/>
      <c r="I125" s="251"/>
      <c r="J125" s="251">
        <f>C125</f>
        <v>12</v>
      </c>
      <c r="L125" s="230"/>
      <c r="M125" s="230"/>
    </row>
    <row r="126" spans="1:13" ht="20.100000000000001" customHeight="1">
      <c r="A126" s="240" t="s">
        <v>26631</v>
      </c>
      <c r="B126" s="398" t="str">
        <f>INDEX(ORCAMENTO!$E:$E,MATCH(A126,ORCAMENTO!$B:$B,0))</f>
        <v>Demolição De Pilares E Vigas Em Concreto Armado, De Forma Manual, Sem Reaproveitamento. Af_12/2017</v>
      </c>
      <c r="C126" s="399"/>
      <c r="D126" s="399"/>
      <c r="E126" s="399"/>
      <c r="F126" s="399"/>
      <c r="G126" s="399"/>
      <c r="H126" s="400"/>
      <c r="I126" s="240" t="str">
        <f>INDEX(ORCAMENTO!$F:$F,MATCH(A126,ORCAMENTO!$B:$B,0))</f>
        <v>m3</v>
      </c>
      <c r="J126" s="241">
        <f>ROUND(SUM(J128),2)</f>
        <v>0.96</v>
      </c>
      <c r="K126" s="282"/>
      <c r="L126" s="282"/>
      <c r="M126" s="230"/>
    </row>
    <row r="127" spans="1:13" ht="20.100000000000001" customHeight="1">
      <c r="A127" s="242" t="s">
        <v>1068</v>
      </c>
      <c r="B127" s="243"/>
      <c r="C127" s="243" t="s">
        <v>25568</v>
      </c>
      <c r="D127" s="242" t="s">
        <v>25566</v>
      </c>
      <c r="E127" s="242" t="s">
        <v>25565</v>
      </c>
      <c r="F127" s="242" t="s">
        <v>26651</v>
      </c>
      <c r="G127" s="242"/>
      <c r="H127" s="242"/>
      <c r="I127" s="242"/>
      <c r="J127" s="244"/>
      <c r="L127" s="230"/>
    </row>
    <row r="128" spans="1:13" ht="29.25" customHeight="1">
      <c r="A128" s="246" t="s">
        <v>26707</v>
      </c>
      <c r="B128" s="223"/>
      <c r="C128" s="223">
        <v>0.13</v>
      </c>
      <c r="D128" s="223">
        <v>0.13</v>
      </c>
      <c r="E128" s="223">
        <f>SUM(1.4+0.5)</f>
        <v>1.9</v>
      </c>
      <c r="F128" s="223">
        <v>30</v>
      </c>
      <c r="G128" s="223"/>
      <c r="H128" s="223"/>
      <c r="I128" s="224"/>
      <c r="J128" s="224">
        <f>C128*D128*E128*F128</f>
        <v>0.96330000000000005</v>
      </c>
      <c r="L128" s="230"/>
    </row>
    <row r="129" spans="1:22" s="253" customFormat="1" ht="20.100000000000001" customHeight="1">
      <c r="A129" s="240" t="s">
        <v>26658</v>
      </c>
      <c r="B129" s="398" t="str">
        <f>INDEX(ORCAMENTO!$E:$E,MATCH(A129,ORCAMENTO!$B:$B,0))</f>
        <v>Retirada De Grades, Gradis, Alambrados, Cercas E Portões</v>
      </c>
      <c r="C129" s="399"/>
      <c r="D129" s="399"/>
      <c r="E129" s="399"/>
      <c r="F129" s="399"/>
      <c r="G129" s="399"/>
      <c r="H129" s="400"/>
      <c r="I129" s="240" t="str">
        <f>INDEX(ORCAMENTO!$F:$F,MATCH(A129,ORCAMENTO!$B:$B,0))</f>
        <v>m2</v>
      </c>
      <c r="J129" s="241">
        <f>SUM(J130:J133)</f>
        <v>85.694999999999993</v>
      </c>
      <c r="K129" s="282"/>
      <c r="L129" s="282"/>
      <c r="M129" s="34"/>
      <c r="N129" s="34"/>
      <c r="O129" s="34"/>
      <c r="P129" s="34"/>
      <c r="Q129" s="34"/>
      <c r="R129" s="34"/>
      <c r="S129" s="34"/>
      <c r="T129" s="34"/>
      <c r="U129" s="34"/>
      <c r="V129" s="34"/>
    </row>
    <row r="130" spans="1:22" ht="20.100000000000001" customHeight="1">
      <c r="A130" s="242" t="s">
        <v>1068</v>
      </c>
      <c r="B130" s="243"/>
      <c r="C130" s="243" t="s">
        <v>25568</v>
      </c>
      <c r="D130" s="242" t="s">
        <v>25565</v>
      </c>
      <c r="E130" s="242" t="s">
        <v>26651</v>
      </c>
      <c r="F130" s="242"/>
      <c r="G130" s="242" t="s">
        <v>26599</v>
      </c>
      <c r="H130" s="242"/>
      <c r="I130" s="242"/>
      <c r="J130" s="244"/>
      <c r="L130" s="230"/>
    </row>
    <row r="131" spans="1:22" ht="20.100000000000001" customHeight="1">
      <c r="A131" s="245" t="s">
        <v>26653</v>
      </c>
      <c r="B131" s="223"/>
      <c r="C131" s="223">
        <f>(1.9+1.72+2.72)</f>
        <v>6.34</v>
      </c>
      <c r="D131" s="223">
        <v>1.05</v>
      </c>
      <c r="E131" s="223">
        <v>1</v>
      </c>
      <c r="F131" s="223"/>
      <c r="G131" s="223"/>
      <c r="H131" s="223"/>
      <c r="I131" s="224"/>
      <c r="J131" s="224">
        <f>(C131*D131*E131)-G131</f>
        <v>6.657</v>
      </c>
      <c r="L131" s="230"/>
    </row>
    <row r="132" spans="1:22" ht="20.100000000000001" customHeight="1">
      <c r="A132" s="245" t="s">
        <v>26663</v>
      </c>
      <c r="B132" s="223"/>
      <c r="C132" s="223">
        <v>58.22</v>
      </c>
      <c r="D132" s="223">
        <v>1.4</v>
      </c>
      <c r="E132" s="223">
        <v>1</v>
      </c>
      <c r="F132" s="223"/>
      <c r="G132" s="223">
        <v>3.9</v>
      </c>
      <c r="H132" s="223"/>
      <c r="I132" s="224"/>
      <c r="J132" s="224">
        <f>(C132*D132*E132)-G132</f>
        <v>77.60799999999999</v>
      </c>
      <c r="L132" s="230"/>
    </row>
    <row r="133" spans="1:22" ht="20.100000000000001" customHeight="1">
      <c r="A133" s="260" t="s">
        <v>26648</v>
      </c>
      <c r="B133" s="252"/>
      <c r="C133" s="259">
        <v>1.3</v>
      </c>
      <c r="D133" s="259">
        <v>1.1000000000000001</v>
      </c>
      <c r="E133" s="259">
        <v>1</v>
      </c>
      <c r="F133" s="259"/>
      <c r="G133" s="259"/>
      <c r="H133" s="259"/>
      <c r="I133" s="251"/>
      <c r="J133" s="224">
        <f t="shared" ref="J133" si="14">(C133*D133*E133)-G133</f>
        <v>1.4300000000000002</v>
      </c>
      <c r="L133" s="230"/>
    </row>
    <row r="134" spans="1:22" ht="19.5" customHeight="1">
      <c r="A134" s="240" t="s">
        <v>26661</v>
      </c>
      <c r="B134" s="398" t="str">
        <f>INDEX(ORCAMENTO!$E:$E,MATCH(A134,ORCAMENTO!$B:$B,0))</f>
        <v>Demolição De Elementos Vazados Cerâmicos Ou De Concreto</v>
      </c>
      <c r="C134" s="399"/>
      <c r="D134" s="399"/>
      <c r="E134" s="399"/>
      <c r="F134" s="399"/>
      <c r="G134" s="399"/>
      <c r="H134" s="400"/>
      <c r="I134" s="240" t="str">
        <f>INDEX(ORCAMENTO!$F:$F,MATCH(A134,ORCAMENTO!$B:$B,0))</f>
        <v>m2</v>
      </c>
      <c r="J134" s="241">
        <f>SUM(J136)</f>
        <v>0.35</v>
      </c>
      <c r="K134" s="282"/>
      <c r="L134" s="282"/>
    </row>
    <row r="135" spans="1:22" ht="19.5" customHeight="1">
      <c r="A135" s="242" t="s">
        <v>1068</v>
      </c>
      <c r="B135" s="243"/>
      <c r="C135" s="243" t="s">
        <v>25568</v>
      </c>
      <c r="D135" s="242" t="s">
        <v>25565</v>
      </c>
      <c r="E135" s="242" t="s">
        <v>26651</v>
      </c>
      <c r="F135" s="242"/>
      <c r="G135" s="242" t="s">
        <v>26599</v>
      </c>
      <c r="H135" s="242"/>
      <c r="I135" s="242"/>
      <c r="J135" s="244"/>
      <c r="L135" s="230"/>
    </row>
    <row r="136" spans="1:22" ht="19.5" customHeight="1">
      <c r="A136" s="245" t="s">
        <v>26677</v>
      </c>
      <c r="B136" s="223"/>
      <c r="C136" s="223">
        <v>0.5</v>
      </c>
      <c r="D136" s="223">
        <v>0.35</v>
      </c>
      <c r="E136" s="223">
        <v>2</v>
      </c>
      <c r="F136" s="223"/>
      <c r="G136" s="223"/>
      <c r="H136" s="223"/>
      <c r="I136" s="224"/>
      <c r="J136" s="224">
        <f>C136*D136*E136</f>
        <v>0.35</v>
      </c>
      <c r="L136" s="230"/>
    </row>
    <row r="137" spans="1:22" ht="19.5" customHeight="1">
      <c r="A137" s="240" t="s">
        <v>26662</v>
      </c>
      <c r="B137" s="398" t="str">
        <f>INDEX(ORCAMENTO!$E:$E,MATCH(A137,ORCAMENTO!$B:$B,0))</f>
        <v>Retirada Manual De Pavimento Em Paralelepípedos, Incluindo Empilhamento Para Reaproveitamento</v>
      </c>
      <c r="C137" s="399"/>
      <c r="D137" s="399"/>
      <c r="E137" s="399"/>
      <c r="F137" s="399"/>
      <c r="G137" s="399"/>
      <c r="H137" s="400"/>
      <c r="I137" s="240" t="str">
        <f>INDEX(ORCAMENTO!$F:$F,MATCH(A137,ORCAMENTO!$B:$B,0))</f>
        <v>m2</v>
      </c>
      <c r="J137" s="241">
        <f>SUM(J139:J139)</f>
        <v>92.347400000000007</v>
      </c>
      <c r="K137" s="282"/>
      <c r="L137" s="282"/>
    </row>
    <row r="138" spans="1:22" ht="19.5" customHeight="1">
      <c r="A138" s="242" t="s">
        <v>1068</v>
      </c>
      <c r="B138" s="243"/>
      <c r="C138" s="243" t="s">
        <v>25566</v>
      </c>
      <c r="D138" s="242" t="s">
        <v>25568</v>
      </c>
      <c r="E138" s="242"/>
      <c r="F138" s="242"/>
      <c r="G138" s="242" t="s">
        <v>26669</v>
      </c>
      <c r="H138" s="242"/>
      <c r="I138" s="242"/>
      <c r="J138" s="244"/>
      <c r="L138" s="230"/>
    </row>
    <row r="139" spans="1:22" ht="19.5" customHeight="1">
      <c r="A139" s="245" t="s">
        <v>26679</v>
      </c>
      <c r="B139" s="223"/>
      <c r="C139" s="223">
        <v>1.57</v>
      </c>
      <c r="D139" s="223">
        <v>58.82</v>
      </c>
      <c r="E139" s="223"/>
      <c r="F139" s="223"/>
      <c r="G139" s="223"/>
      <c r="H139" s="223"/>
      <c r="I139" s="224"/>
      <c r="J139" s="224">
        <f>C139*D139</f>
        <v>92.347400000000007</v>
      </c>
      <c r="L139" s="230"/>
    </row>
    <row r="140" spans="1:22" ht="19.5" customHeight="1">
      <c r="A140" s="240" t="s">
        <v>26666</v>
      </c>
      <c r="B140" s="398" t="str">
        <f>INDEX(ORCAMENTO!$E:$E,MATCH(A140,ORCAMENTO!$B:$B,0))</f>
        <v>Demolição Manual De Concreto Simples (Emop 05.001.001)</v>
      </c>
      <c r="C140" s="399"/>
      <c r="D140" s="399"/>
      <c r="E140" s="399"/>
      <c r="F140" s="399"/>
      <c r="G140" s="399"/>
      <c r="H140" s="400"/>
      <c r="I140" s="240" t="str">
        <f>INDEX(ORCAMENTO!$F:$F,MATCH(A140,ORCAMENTO!$B:$B,0))</f>
        <v>m3</v>
      </c>
      <c r="J140" s="241">
        <f>SUM(J142:J142)</f>
        <v>1.8840000000000001</v>
      </c>
      <c r="K140" s="282"/>
      <c r="L140" s="282"/>
    </row>
    <row r="141" spans="1:22" ht="19.5" customHeight="1">
      <c r="A141" s="242" t="s">
        <v>1068</v>
      </c>
      <c r="B141" s="243"/>
      <c r="C141" s="243" t="s">
        <v>25566</v>
      </c>
      <c r="D141" s="242" t="s">
        <v>25568</v>
      </c>
      <c r="E141" s="242" t="s">
        <v>26681</v>
      </c>
      <c r="F141" s="242"/>
      <c r="G141" s="242" t="s">
        <v>26669</v>
      </c>
      <c r="H141" s="242"/>
      <c r="I141" s="242"/>
      <c r="J141" s="244"/>
      <c r="L141" s="230"/>
    </row>
    <row r="142" spans="1:22" ht="19.5" customHeight="1">
      <c r="A142" s="245" t="s">
        <v>26679</v>
      </c>
      <c r="B142" s="223"/>
      <c r="C142" s="223">
        <v>1.57</v>
      </c>
      <c r="D142" s="223">
        <v>30</v>
      </c>
      <c r="E142" s="223">
        <v>0.04</v>
      </c>
      <c r="F142" s="223"/>
      <c r="G142" s="223"/>
      <c r="H142" s="223"/>
      <c r="I142" s="224"/>
      <c r="J142" s="224">
        <f>C142*D142*E142</f>
        <v>1.8840000000000001</v>
      </c>
      <c r="L142" s="230"/>
    </row>
    <row r="143" spans="1:22" ht="19.5" customHeight="1">
      <c r="A143" s="240" t="s">
        <v>26678</v>
      </c>
      <c r="B143" s="398" t="str">
        <f>INDEX(ORCAMENTO!$E:$E,MATCH(A143,ORCAMENTO!$B:$B,0))</f>
        <v>Retirada De Meio-Fio De Concreto</v>
      </c>
      <c r="C143" s="399"/>
      <c r="D143" s="399"/>
      <c r="E143" s="399"/>
      <c r="F143" s="399"/>
      <c r="G143" s="399"/>
      <c r="H143" s="400"/>
      <c r="I143" s="240" t="str">
        <f>INDEX(ORCAMENTO!$F:$F,MATCH(A143,ORCAMENTO!$B:$B,0))</f>
        <v>m</v>
      </c>
      <c r="J143" s="241">
        <f>SUM(J145:J145)</f>
        <v>61.3</v>
      </c>
      <c r="K143" s="282"/>
      <c r="L143" s="282"/>
    </row>
    <row r="144" spans="1:22" ht="19.5" customHeight="1">
      <c r="A144" s="242" t="s">
        <v>1068</v>
      </c>
      <c r="B144" s="243"/>
      <c r="C144" s="243" t="s">
        <v>1</v>
      </c>
      <c r="D144" s="242"/>
      <c r="E144" s="242"/>
      <c r="F144" s="242"/>
      <c r="G144" s="242"/>
      <c r="H144" s="242"/>
      <c r="I144" s="242"/>
      <c r="J144" s="244"/>
      <c r="L144" s="230"/>
    </row>
    <row r="145" spans="1:12" ht="19.5" customHeight="1">
      <c r="A145" s="245" t="s">
        <v>26679</v>
      </c>
      <c r="B145" s="223"/>
      <c r="C145" s="223">
        <v>61.3</v>
      </c>
      <c r="D145" s="223"/>
      <c r="E145" s="223"/>
      <c r="F145" s="223"/>
      <c r="G145" s="223"/>
      <c r="H145" s="223"/>
      <c r="I145" s="224"/>
      <c r="J145" s="224">
        <f>C145</f>
        <v>61.3</v>
      </c>
      <c r="L145" s="230"/>
    </row>
    <row r="146" spans="1:12" ht="30" customHeight="1">
      <c r="A146" s="240" t="s">
        <v>26680</v>
      </c>
      <c r="B146" s="398" t="str">
        <f>INDEX(ORCAMENTO!$E:$E,MATCH(A146,ORCAMENTO!$B:$B,0))</f>
        <v>Barracão Para Almoxarifado Área De 10.90M2, De Chapa De Compensado 12Mm E Pontaletes 8X8Cm, Piso Cimentado E Cobertura De Telha De Fibrocimento De 6Mm, Inclusive Ponto De Luz, Conf. Projeto (2 Utilizações)</v>
      </c>
      <c r="C146" s="399"/>
      <c r="D146" s="399"/>
      <c r="E146" s="399"/>
      <c r="F146" s="399"/>
      <c r="G146" s="399"/>
      <c r="H146" s="400"/>
      <c r="I146" s="240" t="str">
        <f>INDEX(ORCAMENTO!$F:$F,MATCH(A146,ORCAMENTO!$B:$B,0))</f>
        <v>m2</v>
      </c>
      <c r="J146" s="241">
        <f>SUM(J148:J148)</f>
        <v>10.889999999999999</v>
      </c>
      <c r="K146" s="282"/>
      <c r="L146" s="282"/>
    </row>
    <row r="147" spans="1:12" ht="19.5" customHeight="1">
      <c r="A147" s="242" t="s">
        <v>1068</v>
      </c>
      <c r="B147" s="243"/>
      <c r="C147" s="243" t="s">
        <v>25566</v>
      </c>
      <c r="D147" s="242" t="s">
        <v>25568</v>
      </c>
      <c r="E147" s="242"/>
      <c r="F147" s="242"/>
      <c r="G147" s="242"/>
      <c r="H147" s="242"/>
      <c r="I147" s="242"/>
      <c r="J147" s="244"/>
      <c r="L147" s="230"/>
    </row>
    <row r="148" spans="1:12" ht="19.5" customHeight="1">
      <c r="A148" s="245" t="s">
        <v>27016</v>
      </c>
      <c r="B148" s="223"/>
      <c r="C148" s="223">
        <v>3.3</v>
      </c>
      <c r="D148" s="223">
        <v>3.3</v>
      </c>
      <c r="E148" s="223"/>
      <c r="F148" s="223"/>
      <c r="G148" s="223"/>
      <c r="H148" s="223"/>
      <c r="I148" s="224"/>
      <c r="J148" s="224">
        <f>C148*D148</f>
        <v>10.889999999999999</v>
      </c>
      <c r="L148" s="230"/>
    </row>
    <row r="149" spans="1:12" ht="30" customHeight="1">
      <c r="A149" s="240" t="s">
        <v>27087</v>
      </c>
      <c r="B149" s="398" t="str">
        <f>INDEX(ORCAMENTO!$E:$E,MATCH(A149,ORCAMENTO!$B:$B,0))</f>
        <v>Conserto De Trincas Nas Paredes, Incluindo Rasgo, Tela Eletrosoldada E Graute.</v>
      </c>
      <c r="C149" s="399"/>
      <c r="D149" s="399"/>
      <c r="E149" s="399"/>
      <c r="F149" s="399"/>
      <c r="G149" s="399"/>
      <c r="H149" s="400"/>
      <c r="I149" s="240" t="str">
        <f>INDEX(ORCAMENTO!$F:$F,MATCH(A149,ORCAMENTO!$B:$B,0))</f>
        <v>m²</v>
      </c>
      <c r="J149" s="241">
        <f>SUM(J151:J158)</f>
        <v>11</v>
      </c>
      <c r="K149" s="282"/>
      <c r="L149" s="282"/>
    </row>
    <row r="150" spans="1:12" ht="19.5" customHeight="1">
      <c r="A150" s="242" t="s">
        <v>1068</v>
      </c>
      <c r="B150" s="243"/>
      <c r="C150" s="243"/>
      <c r="D150" s="242"/>
      <c r="E150" s="242" t="s">
        <v>26651</v>
      </c>
      <c r="F150" s="242"/>
      <c r="G150" s="242"/>
      <c r="H150" s="242"/>
      <c r="I150" s="242"/>
      <c r="J150" s="244"/>
      <c r="L150" s="230"/>
    </row>
    <row r="151" spans="1:12" ht="24.75" customHeight="1">
      <c r="A151" s="250" t="s">
        <v>26623</v>
      </c>
      <c r="B151" s="252"/>
      <c r="C151" s="251"/>
      <c r="D151" s="252"/>
      <c r="E151" s="251">
        <v>1</v>
      </c>
      <c r="F151" s="252"/>
      <c r="G151" s="252"/>
      <c r="H151" s="252"/>
      <c r="I151" s="251"/>
      <c r="J151" s="224">
        <f t="shared" ref="J151:J158" si="15">E151</f>
        <v>1</v>
      </c>
    </row>
    <row r="152" spans="1:12" ht="24.75" customHeight="1">
      <c r="A152" s="260" t="s">
        <v>26635</v>
      </c>
      <c r="B152" s="252"/>
      <c r="C152" s="251"/>
      <c r="D152" s="252"/>
      <c r="E152" s="252">
        <v>2</v>
      </c>
      <c r="F152" s="252"/>
      <c r="G152" s="252"/>
      <c r="H152" s="252"/>
      <c r="I152" s="251"/>
      <c r="J152" s="224">
        <f t="shared" si="15"/>
        <v>2</v>
      </c>
    </row>
    <row r="153" spans="1:12" ht="24.75" customHeight="1">
      <c r="A153" s="250" t="s">
        <v>26636</v>
      </c>
      <c r="B153" s="223"/>
      <c r="C153" s="223"/>
      <c r="D153" s="223"/>
      <c r="E153" s="223">
        <v>1</v>
      </c>
      <c r="F153" s="223"/>
      <c r="G153" s="223"/>
      <c r="H153" s="223"/>
      <c r="I153" s="224"/>
      <c r="J153" s="224">
        <f t="shared" si="15"/>
        <v>1</v>
      </c>
    </row>
    <row r="154" spans="1:12" ht="24.75" customHeight="1">
      <c r="A154" s="250" t="s">
        <v>26637</v>
      </c>
      <c r="B154" s="223"/>
      <c r="C154" s="223"/>
      <c r="D154" s="223"/>
      <c r="E154" s="223">
        <v>2</v>
      </c>
      <c r="F154" s="223"/>
      <c r="G154" s="223"/>
      <c r="H154" s="223"/>
      <c r="I154" s="224"/>
      <c r="J154" s="224">
        <f t="shared" si="15"/>
        <v>2</v>
      </c>
    </row>
    <row r="155" spans="1:12" ht="24.75" customHeight="1">
      <c r="A155" s="250" t="s">
        <v>26638</v>
      </c>
      <c r="B155" s="223"/>
      <c r="C155" s="223"/>
      <c r="D155" s="223"/>
      <c r="E155" s="223">
        <v>1</v>
      </c>
      <c r="F155" s="223"/>
      <c r="G155" s="223"/>
      <c r="H155" s="223"/>
      <c r="I155" s="224"/>
      <c r="J155" s="224">
        <f t="shared" si="15"/>
        <v>1</v>
      </c>
    </row>
    <row r="156" spans="1:12" ht="24.75" customHeight="1">
      <c r="A156" s="250" t="s">
        <v>26641</v>
      </c>
      <c r="B156" s="252"/>
      <c r="C156" s="251"/>
      <c r="D156" s="252"/>
      <c r="E156" s="252">
        <v>2</v>
      </c>
      <c r="F156" s="252"/>
      <c r="G156" s="252"/>
      <c r="H156" s="252"/>
      <c r="I156" s="251"/>
      <c r="J156" s="224">
        <f t="shared" si="15"/>
        <v>2</v>
      </c>
    </row>
    <row r="157" spans="1:12" ht="24.75" customHeight="1">
      <c r="A157" s="250" t="s">
        <v>26642</v>
      </c>
      <c r="B157" s="223"/>
      <c r="C157" s="223"/>
      <c r="D157" s="223"/>
      <c r="E157" s="223">
        <v>1</v>
      </c>
      <c r="F157" s="223"/>
      <c r="G157" s="223"/>
      <c r="H157" s="223"/>
      <c r="I157" s="224"/>
      <c r="J157" s="224">
        <f t="shared" si="15"/>
        <v>1</v>
      </c>
    </row>
    <row r="158" spans="1:12" ht="24.75" customHeight="1">
      <c r="A158" s="250" t="s">
        <v>26643</v>
      </c>
      <c r="B158" s="252"/>
      <c r="C158" s="251"/>
      <c r="D158" s="252"/>
      <c r="E158" s="252">
        <v>1</v>
      </c>
      <c r="F158" s="252"/>
      <c r="G158" s="252"/>
      <c r="H158" s="252"/>
      <c r="I158" s="251"/>
      <c r="J158" s="224">
        <f t="shared" si="15"/>
        <v>1</v>
      </c>
    </row>
    <row r="159" spans="1:12" ht="20.100000000000001" customHeight="1">
      <c r="A159" s="239">
        <v>2</v>
      </c>
      <c r="B159" s="401" t="str">
        <f>INDEX(ORCAMENTO!$E:$E,MATCH(A159,ORCAMENTO!$B:$B,0))</f>
        <v>PISO</v>
      </c>
      <c r="C159" s="402"/>
      <c r="D159" s="402"/>
      <c r="E159" s="402"/>
      <c r="F159" s="402"/>
      <c r="G159" s="402"/>
      <c r="H159" s="402"/>
      <c r="I159" s="402"/>
      <c r="J159" s="403"/>
    </row>
    <row r="160" spans="1:12" ht="31.5" customHeight="1">
      <c r="A160" s="240" t="s">
        <v>26571</v>
      </c>
      <c r="B160" s="398" t="str">
        <f>INDEX(ORCAMENTO!$E:$E,MATCH(A160,ORCAMENTO!$B:$B,0))</f>
        <v>Apicoamento De Superfície Com Revestimento Em Argamassa</v>
      </c>
      <c r="C160" s="399"/>
      <c r="D160" s="399"/>
      <c r="E160" s="399"/>
      <c r="F160" s="399"/>
      <c r="G160" s="399"/>
      <c r="H160" s="400"/>
      <c r="I160" s="240" t="str">
        <f>INDEX(ORCAMENTO!$F:$F,MATCH(A160,ORCAMENTO!$B:$B,0))</f>
        <v>m2</v>
      </c>
      <c r="J160" s="241">
        <f>ROUND(SUM(J162:J163),2)</f>
        <v>19.420000000000002</v>
      </c>
      <c r="K160" s="282"/>
      <c r="L160" s="282"/>
    </row>
    <row r="161" spans="1:12" ht="20.100000000000001" customHeight="1">
      <c r="A161" s="242" t="s">
        <v>1068</v>
      </c>
      <c r="B161" s="243"/>
      <c r="C161" s="243"/>
      <c r="D161" s="242" t="s">
        <v>26674</v>
      </c>
      <c r="E161" s="242" t="s">
        <v>25565</v>
      </c>
      <c r="F161" s="242" t="s">
        <v>25572</v>
      </c>
      <c r="G161" s="242" t="s">
        <v>26675</v>
      </c>
      <c r="H161" s="242"/>
      <c r="I161" s="242"/>
      <c r="J161" s="244"/>
    </row>
    <row r="162" spans="1:12" ht="20.100000000000001" customHeight="1">
      <c r="A162" s="245" t="s">
        <v>26647</v>
      </c>
      <c r="B162" s="223"/>
      <c r="C162" s="223"/>
      <c r="D162" s="223">
        <f>8.4-G162</f>
        <v>7.7</v>
      </c>
      <c r="E162" s="223">
        <v>1.2</v>
      </c>
      <c r="F162" s="223">
        <v>1</v>
      </c>
      <c r="G162" s="223">
        <v>0.7</v>
      </c>
      <c r="H162" s="223"/>
      <c r="I162" s="224"/>
      <c r="J162" s="224">
        <f>(D162*E162*F162)-G162</f>
        <v>8.5400000000000009</v>
      </c>
    </row>
    <row r="163" spans="1:12" ht="30" customHeight="1">
      <c r="A163" s="245" t="s">
        <v>26648</v>
      </c>
      <c r="B163" s="223"/>
      <c r="C163" s="223"/>
      <c r="D163" s="223">
        <f>10.35-G163</f>
        <v>9.65</v>
      </c>
      <c r="E163" s="223">
        <v>1.2</v>
      </c>
      <c r="F163" s="223">
        <v>1</v>
      </c>
      <c r="G163" s="223">
        <v>0.7</v>
      </c>
      <c r="H163" s="223"/>
      <c r="I163" s="224"/>
      <c r="J163" s="224">
        <f>(D163*E163*F163)-G163</f>
        <v>10.88</v>
      </c>
    </row>
    <row r="164" spans="1:12" ht="31.5" customHeight="1">
      <c r="A164" s="240" t="s">
        <v>26572</v>
      </c>
      <c r="B164" s="398" t="str">
        <f>INDEX(ORCAMENTO!$E:$E,MATCH(A164,ORCAMENTO!$B:$B,0))</f>
        <v>Piso Cerâmico Esmaltado, Pei 5, Acabamento Semibrilho, Dim. 45X45Cm, Ref. De Cor Cargo Plus White Eliane/Equiv. Assentado Com Argamassa De Cimento Colante, Inclusive Rejuntamento</v>
      </c>
      <c r="C164" s="399"/>
      <c r="D164" s="399"/>
      <c r="E164" s="399"/>
      <c r="F164" s="399"/>
      <c r="G164" s="399"/>
      <c r="H164" s="400"/>
      <c r="I164" s="240" t="str">
        <f>INDEX(ORCAMENTO!$F:$F,MATCH(A164,ORCAMENTO!$B:$B,0))</f>
        <v>m2</v>
      </c>
      <c r="J164" s="241">
        <f>ROUND(SUM(J166:J183),2)</f>
        <v>222.29</v>
      </c>
      <c r="K164" s="282"/>
      <c r="L164" s="282"/>
    </row>
    <row r="165" spans="1:12" ht="20.100000000000001" customHeight="1">
      <c r="A165" s="242" t="s">
        <v>1068</v>
      </c>
      <c r="B165" s="243"/>
      <c r="C165" s="243"/>
      <c r="D165" s="242" t="s">
        <v>25568</v>
      </c>
      <c r="E165" s="242" t="s">
        <v>25566</v>
      </c>
      <c r="F165" s="242"/>
      <c r="G165" s="242" t="s">
        <v>26669</v>
      </c>
      <c r="H165" s="242"/>
      <c r="I165" s="242"/>
      <c r="J165" s="244"/>
    </row>
    <row r="166" spans="1:12" ht="20.100000000000001" customHeight="1">
      <c r="A166" s="250" t="s">
        <v>27127</v>
      </c>
      <c r="B166" s="223"/>
      <c r="C166" s="223"/>
      <c r="D166" s="223">
        <v>3.73</v>
      </c>
      <c r="E166" s="223">
        <v>3.78</v>
      </c>
      <c r="F166" s="223"/>
      <c r="G166" s="223"/>
      <c r="H166" s="223"/>
      <c r="I166" s="224"/>
      <c r="J166" s="224">
        <f>(D166*E166)-G166</f>
        <v>14.099399999999999</v>
      </c>
    </row>
    <row r="167" spans="1:12" ht="20.100000000000001" customHeight="1">
      <c r="A167" s="250" t="s">
        <v>26623</v>
      </c>
      <c r="B167" s="252"/>
      <c r="C167" s="251"/>
      <c r="D167" s="252">
        <v>4.08</v>
      </c>
      <c r="E167" s="252">
        <v>3.78</v>
      </c>
      <c r="F167" s="252"/>
      <c r="G167" s="252"/>
      <c r="H167" s="252"/>
      <c r="I167" s="251"/>
      <c r="J167" s="224">
        <f t="shared" ref="J167:J183" si="16">(D167*E167)-G167</f>
        <v>15.4224</v>
      </c>
    </row>
    <row r="168" spans="1:12" ht="20.100000000000001" customHeight="1">
      <c r="A168" s="301" t="s">
        <v>26635</v>
      </c>
      <c r="B168" s="252"/>
      <c r="C168" s="251"/>
      <c r="D168" s="252">
        <v>4.46</v>
      </c>
      <c r="E168" s="252">
        <v>5.04</v>
      </c>
      <c r="F168" s="252"/>
      <c r="G168" s="252"/>
      <c r="H168" s="252"/>
      <c r="I168" s="251"/>
      <c r="J168" s="224">
        <f t="shared" si="16"/>
        <v>22.478400000000001</v>
      </c>
    </row>
    <row r="169" spans="1:12" ht="20.100000000000001" customHeight="1">
      <c r="A169" s="301" t="s">
        <v>27128</v>
      </c>
      <c r="B169" s="252"/>
      <c r="C169" s="251"/>
      <c r="D169" s="252">
        <v>1.0900000000000001</v>
      </c>
      <c r="E169" s="252">
        <v>1.81</v>
      </c>
      <c r="F169" s="252"/>
      <c r="G169" s="252"/>
      <c r="H169" s="252"/>
      <c r="I169" s="251"/>
      <c r="J169" s="224">
        <f t="shared" si="16"/>
        <v>1.9729000000000001</v>
      </c>
    </row>
    <row r="170" spans="1:12" ht="20.100000000000001" customHeight="1">
      <c r="A170" s="301" t="s">
        <v>27128</v>
      </c>
      <c r="B170" s="252"/>
      <c r="C170" s="251"/>
      <c r="D170" s="252">
        <v>1.0900000000000001</v>
      </c>
      <c r="E170" s="252">
        <v>1.81</v>
      </c>
      <c r="F170" s="252"/>
      <c r="G170" s="252"/>
      <c r="H170" s="252"/>
      <c r="I170" s="251"/>
      <c r="J170" s="224">
        <f t="shared" si="16"/>
        <v>1.9729000000000001</v>
      </c>
    </row>
    <row r="171" spans="1:12" ht="21" customHeight="1">
      <c r="A171" s="250" t="s">
        <v>26636</v>
      </c>
      <c r="B171" s="223"/>
      <c r="C171" s="223"/>
      <c r="D171" s="223">
        <v>2.96</v>
      </c>
      <c r="E171" s="223">
        <v>4.58</v>
      </c>
      <c r="F171" s="223"/>
      <c r="G171" s="223"/>
      <c r="H171" s="223"/>
      <c r="I171" s="224"/>
      <c r="J171" s="224">
        <f t="shared" si="16"/>
        <v>13.556800000000001</v>
      </c>
    </row>
    <row r="172" spans="1:12" ht="21" customHeight="1">
      <c r="A172" s="250" t="s">
        <v>26637</v>
      </c>
      <c r="B172" s="223"/>
      <c r="C172" s="223"/>
      <c r="D172" s="223">
        <v>4.46</v>
      </c>
      <c r="E172" s="223">
        <v>4.95</v>
      </c>
      <c r="F172" s="223"/>
      <c r="G172" s="223"/>
      <c r="H172" s="223"/>
      <c r="I172" s="224"/>
      <c r="J172" s="224">
        <f t="shared" si="16"/>
        <v>22.077000000000002</v>
      </c>
    </row>
    <row r="173" spans="1:12" ht="18.75" customHeight="1">
      <c r="A173" s="435" t="s">
        <v>26652</v>
      </c>
      <c r="B173" s="223"/>
      <c r="C173" s="223"/>
      <c r="D173" s="223">
        <v>1.0900000000000001</v>
      </c>
      <c r="E173" s="223">
        <v>9.49</v>
      </c>
      <c r="F173" s="223"/>
      <c r="G173" s="223"/>
      <c r="H173" s="223"/>
      <c r="I173" s="224"/>
      <c r="J173" s="224">
        <f t="shared" si="16"/>
        <v>10.344100000000001</v>
      </c>
    </row>
    <row r="174" spans="1:12" ht="18.75" customHeight="1">
      <c r="A174" s="436"/>
      <c r="B174" s="223"/>
      <c r="C174" s="223"/>
      <c r="D174" s="223">
        <v>6.27</v>
      </c>
      <c r="E174" s="223">
        <v>1.1100000000000001</v>
      </c>
      <c r="F174" s="223"/>
      <c r="G174" s="223"/>
      <c r="H174" s="223"/>
      <c r="I174" s="224"/>
      <c r="J174" s="224">
        <f t="shared" si="16"/>
        <v>6.9596999999999998</v>
      </c>
    </row>
    <row r="175" spans="1:12" ht="24.75" customHeight="1">
      <c r="A175" s="250" t="s">
        <v>26638</v>
      </c>
      <c r="B175" s="223"/>
      <c r="C175" s="223"/>
      <c r="D175" s="223">
        <v>2.96</v>
      </c>
      <c r="E175" s="223">
        <v>4.46</v>
      </c>
      <c r="F175" s="223"/>
      <c r="G175" s="223"/>
      <c r="H175" s="223"/>
      <c r="I175" s="224"/>
      <c r="J175" s="224">
        <f t="shared" si="16"/>
        <v>13.201599999999999</v>
      </c>
    </row>
    <row r="176" spans="1:12" ht="24.75" customHeight="1">
      <c r="A176" s="250" t="s">
        <v>27129</v>
      </c>
      <c r="B176" s="223"/>
      <c r="C176" s="223"/>
      <c r="D176" s="251">
        <v>4.46</v>
      </c>
      <c r="E176" s="251">
        <v>3.01</v>
      </c>
      <c r="F176" s="251"/>
      <c r="G176" s="251"/>
      <c r="H176" s="223"/>
      <c r="I176" s="224"/>
      <c r="J176" s="224">
        <f t="shared" si="16"/>
        <v>13.424599999999998</v>
      </c>
    </row>
    <row r="177" spans="1:12" ht="20.100000000000001" customHeight="1">
      <c r="A177" s="250" t="s">
        <v>26641</v>
      </c>
      <c r="B177" s="252"/>
      <c r="C177" s="251"/>
      <c r="D177" s="252">
        <v>4.2</v>
      </c>
      <c r="E177" s="252">
        <v>5.4</v>
      </c>
      <c r="F177" s="252"/>
      <c r="G177" s="252"/>
      <c r="H177" s="252"/>
      <c r="I177" s="251"/>
      <c r="J177" s="224">
        <f t="shared" si="16"/>
        <v>22.680000000000003</v>
      </c>
    </row>
    <row r="178" spans="1:12" ht="24.75" customHeight="1">
      <c r="A178" s="250" t="s">
        <v>26642</v>
      </c>
      <c r="B178" s="223"/>
      <c r="C178" s="223"/>
      <c r="D178" s="223">
        <v>4.46</v>
      </c>
      <c r="E178" s="223">
        <v>3.23</v>
      </c>
      <c r="F178" s="223"/>
      <c r="G178" s="223"/>
      <c r="H178" s="223"/>
      <c r="I178" s="224"/>
      <c r="J178" s="224">
        <f t="shared" si="16"/>
        <v>14.405799999999999</v>
      </c>
    </row>
    <row r="179" spans="1:12" ht="20.100000000000001" customHeight="1">
      <c r="A179" s="250" t="s">
        <v>26643</v>
      </c>
      <c r="B179" s="252"/>
      <c r="C179" s="251"/>
      <c r="D179" s="252">
        <v>4.46</v>
      </c>
      <c r="E179" s="252">
        <v>3.1</v>
      </c>
      <c r="F179" s="252"/>
      <c r="G179" s="252"/>
      <c r="H179" s="252"/>
      <c r="I179" s="251"/>
      <c r="J179" s="224">
        <f t="shared" si="16"/>
        <v>13.826000000000001</v>
      </c>
    </row>
    <row r="180" spans="1:12" ht="24.75" customHeight="1">
      <c r="A180" s="250" t="s">
        <v>26644</v>
      </c>
      <c r="B180" s="223"/>
      <c r="C180" s="223"/>
      <c r="D180" s="223">
        <v>2.0699999999999998</v>
      </c>
      <c r="E180" s="223">
        <v>1.8</v>
      </c>
      <c r="F180" s="259"/>
      <c r="G180" s="223"/>
      <c r="H180" s="223"/>
      <c r="I180" s="224"/>
      <c r="J180" s="224">
        <f t="shared" si="16"/>
        <v>3.726</v>
      </c>
    </row>
    <row r="181" spans="1:12" ht="24.75" customHeight="1">
      <c r="A181" s="250" t="s">
        <v>26645</v>
      </c>
      <c r="B181" s="223"/>
      <c r="C181" s="223"/>
      <c r="D181" s="223">
        <v>6.59</v>
      </c>
      <c r="E181" s="223">
        <v>2.87</v>
      </c>
      <c r="F181" s="34"/>
      <c r="G181" s="223"/>
      <c r="H181" s="223"/>
      <c r="I181" s="224"/>
      <c r="J181" s="224">
        <f t="shared" si="16"/>
        <v>18.9133</v>
      </c>
    </row>
    <row r="182" spans="1:12" ht="24.75" customHeight="1">
      <c r="A182" s="250" t="s">
        <v>26646</v>
      </c>
      <c r="B182" s="223"/>
      <c r="C182" s="223"/>
      <c r="D182" s="223">
        <v>2.0699999999999998</v>
      </c>
      <c r="E182" s="223">
        <v>0.92</v>
      </c>
      <c r="F182" s="223"/>
      <c r="G182" s="223"/>
      <c r="H182" s="223"/>
      <c r="I182" s="224"/>
      <c r="J182" s="224">
        <f t="shared" si="16"/>
        <v>1.9043999999999999</v>
      </c>
    </row>
    <row r="183" spans="1:12" ht="24.75" customHeight="1">
      <c r="A183" s="250" t="s">
        <v>27086</v>
      </c>
      <c r="B183" s="223"/>
      <c r="C183" s="223"/>
      <c r="D183" s="223">
        <v>4.68</v>
      </c>
      <c r="E183" s="223">
        <v>2.42</v>
      </c>
      <c r="F183" s="223"/>
      <c r="G183" s="223"/>
      <c r="H183" s="223"/>
      <c r="I183" s="224"/>
      <c r="J183" s="224">
        <f t="shared" si="16"/>
        <v>11.3256</v>
      </c>
    </row>
    <row r="184" spans="1:12" ht="31.5" customHeight="1">
      <c r="A184" s="240" t="s">
        <v>26573</v>
      </c>
      <c r="B184" s="398" t="str">
        <f>INDEX(ORCAMENTO!$E:$E,MATCH(A184,ORCAMENTO!$B:$B,0))</f>
        <v>Fornecimento E Espalhamento De Areia Média Lavada</v>
      </c>
      <c r="C184" s="399"/>
      <c r="D184" s="399"/>
      <c r="E184" s="399"/>
      <c r="F184" s="399"/>
      <c r="G184" s="399"/>
      <c r="H184" s="400"/>
      <c r="I184" s="240" t="str">
        <f>INDEX(ORCAMENTO!$F:$F,MATCH(A184,ORCAMENTO!$B:$B,0))</f>
        <v>m3</v>
      </c>
      <c r="J184" s="241">
        <f>SUM(J186:J188)</f>
        <v>32.6845</v>
      </c>
      <c r="K184" s="282"/>
      <c r="L184" s="282"/>
    </row>
    <row r="185" spans="1:12" ht="20.100000000000001" customHeight="1">
      <c r="A185" s="242" t="s">
        <v>1068</v>
      </c>
      <c r="B185" s="243"/>
      <c r="C185" s="243"/>
      <c r="D185" s="243" t="s">
        <v>25568</v>
      </c>
      <c r="E185" s="242" t="s">
        <v>25566</v>
      </c>
      <c r="F185" s="242" t="s">
        <v>26681</v>
      </c>
      <c r="G185" s="242"/>
      <c r="H185" s="242"/>
      <c r="I185" s="242"/>
      <c r="J185" s="244"/>
    </row>
    <row r="186" spans="1:12" ht="20.100000000000001" customHeight="1">
      <c r="A186" s="245" t="s">
        <v>26682</v>
      </c>
      <c r="B186" s="223"/>
      <c r="C186" s="223"/>
      <c r="D186" s="223">
        <v>1.55</v>
      </c>
      <c r="E186" s="223">
        <v>61.3</v>
      </c>
      <c r="F186" s="223">
        <v>0.05</v>
      </c>
      <c r="G186" s="223"/>
      <c r="H186" s="223"/>
      <c r="I186" s="224"/>
      <c r="J186" s="224">
        <f>D186*E186*F186</f>
        <v>4.75075</v>
      </c>
    </row>
    <row r="187" spans="1:12" ht="20.100000000000001" customHeight="1">
      <c r="A187" s="245" t="s">
        <v>26706</v>
      </c>
      <c r="B187" s="223"/>
      <c r="C187" s="223"/>
      <c r="D187" s="223">
        <v>11.7</v>
      </c>
      <c r="E187" s="223">
        <v>15.25</v>
      </c>
      <c r="F187" s="223">
        <v>0.15</v>
      </c>
      <c r="G187" s="223"/>
      <c r="H187" s="223"/>
      <c r="I187" s="224"/>
      <c r="J187" s="224">
        <f>D187*E187*F187</f>
        <v>26.763749999999998</v>
      </c>
    </row>
    <row r="188" spans="1:12" ht="20.100000000000001" customHeight="1">
      <c r="A188" s="245" t="s">
        <v>27021</v>
      </c>
      <c r="B188" s="223"/>
      <c r="C188" s="223"/>
      <c r="D188" s="223">
        <v>11.7</v>
      </c>
      <c r="E188" s="223">
        <v>2</v>
      </c>
      <c r="F188" s="223">
        <v>0.05</v>
      </c>
      <c r="G188" s="223"/>
      <c r="H188" s="223"/>
      <c r="I188" s="224"/>
      <c r="J188" s="224">
        <f>D188*E188*F188</f>
        <v>1.17</v>
      </c>
    </row>
    <row r="189" spans="1:12" ht="31.5" customHeight="1">
      <c r="A189" s="240" t="s">
        <v>26574</v>
      </c>
      <c r="B189" s="398" t="str">
        <f>INDEX(ORCAMENTO!$E:$E,MATCH(A189,ORCAMENTO!$B:$B,0))</f>
        <v>Fornecimento, Dobragem E Colocação Em Fôrma, De Armadura Ca-60 B Fina, Diâmetro De 4.0 A 7.0Mm</v>
      </c>
      <c r="C189" s="399"/>
      <c r="D189" s="399"/>
      <c r="E189" s="399"/>
      <c r="F189" s="399"/>
      <c r="G189" s="399"/>
      <c r="H189" s="400"/>
      <c r="I189" s="240" t="str">
        <f>INDEX(ORCAMENTO!$F:$F,MATCH(A189,ORCAMENTO!$B:$B,0))</f>
        <v>kg</v>
      </c>
      <c r="J189" s="241">
        <f>ROUND(SUM(J191:J194),2)</f>
        <v>151.88</v>
      </c>
      <c r="K189" s="282"/>
      <c r="L189" s="282"/>
    </row>
    <row r="190" spans="1:12" ht="20.100000000000001" customHeight="1">
      <c r="A190" s="242" t="s">
        <v>1068</v>
      </c>
      <c r="B190" s="243"/>
      <c r="C190" s="243"/>
      <c r="D190" s="242" t="s">
        <v>26566</v>
      </c>
      <c r="E190" s="242" t="s">
        <v>25568</v>
      </c>
      <c r="F190" s="242" t="s">
        <v>25567</v>
      </c>
      <c r="G190" s="242" t="s">
        <v>25575</v>
      </c>
      <c r="H190" s="242" t="s">
        <v>25574</v>
      </c>
      <c r="I190" s="242"/>
      <c r="J190" s="244"/>
      <c r="K190" s="34" t="s">
        <v>26714</v>
      </c>
    </row>
    <row r="191" spans="1:12" ht="20.100000000000001" customHeight="1">
      <c r="A191" s="245" t="s">
        <v>26630</v>
      </c>
      <c r="B191" s="223"/>
      <c r="C191" s="223"/>
      <c r="D191" s="223">
        <f>ROUND(73.5/0.2,0)</f>
        <v>368</v>
      </c>
      <c r="E191" s="223">
        <v>1.55</v>
      </c>
      <c r="F191" s="223">
        <v>1</v>
      </c>
      <c r="G191" s="223">
        <v>4.2</v>
      </c>
      <c r="H191" s="285">
        <v>0.109</v>
      </c>
      <c r="I191" s="224"/>
      <c r="J191" s="224">
        <f>D191*E191*F191*H191</f>
        <v>62.1736</v>
      </c>
    </row>
    <row r="192" spans="1:12" ht="20.100000000000001" customHeight="1">
      <c r="A192" s="245" t="s">
        <v>26630</v>
      </c>
      <c r="B192" s="223"/>
      <c r="C192" s="223"/>
      <c r="D192" s="223">
        <f>ROUND(1.55/0.2,0)</f>
        <v>8</v>
      </c>
      <c r="E192" s="223">
        <v>73.5</v>
      </c>
      <c r="F192" s="223">
        <v>1</v>
      </c>
      <c r="G192" s="223">
        <v>4.2</v>
      </c>
      <c r="H192" s="285">
        <v>0.109</v>
      </c>
      <c r="I192" s="224"/>
      <c r="J192" s="224">
        <f t="shared" ref="J192:J194" si="17">D192*E192*F192*H192</f>
        <v>64.091999999999999</v>
      </c>
    </row>
    <row r="193" spans="1:12" ht="20.100000000000001" customHeight="1">
      <c r="A193" s="245" t="s">
        <v>27023</v>
      </c>
      <c r="B193" s="223"/>
      <c r="C193" s="223"/>
      <c r="D193" s="223">
        <f>ROUND(11.7/0.2,0)</f>
        <v>59</v>
      </c>
      <c r="E193" s="223">
        <v>2</v>
      </c>
      <c r="F193" s="223">
        <v>1</v>
      </c>
      <c r="G193" s="223">
        <v>4.2</v>
      </c>
      <c r="H193" s="285">
        <v>0.109</v>
      </c>
      <c r="I193" s="224"/>
      <c r="J193" s="224">
        <f t="shared" si="17"/>
        <v>12.862</v>
      </c>
    </row>
    <row r="194" spans="1:12" ht="20.100000000000001" customHeight="1">
      <c r="A194" s="245" t="s">
        <v>27023</v>
      </c>
      <c r="B194" s="223"/>
      <c r="C194" s="223"/>
      <c r="D194" s="223">
        <f>ROUND(2/0.2,0)</f>
        <v>10</v>
      </c>
      <c r="E194" s="223">
        <v>11.7</v>
      </c>
      <c r="F194" s="223">
        <v>1</v>
      </c>
      <c r="G194" s="223">
        <v>4.2</v>
      </c>
      <c r="H194" s="285">
        <v>0.109</v>
      </c>
      <c r="I194" s="224"/>
      <c r="J194" s="224">
        <f t="shared" si="17"/>
        <v>12.753</v>
      </c>
    </row>
    <row r="195" spans="1:12" ht="31.5" customHeight="1">
      <c r="A195" s="240" t="s">
        <v>26575</v>
      </c>
      <c r="B195" s="398" t="str">
        <f>INDEX(ORCAMENTO!$E:$E,MATCH(A195,ORCAMENTO!$B:$B,0))</f>
        <v>Piso Cimentado Liso Com 1.5 Cm De Espessura, De Argamassa De Cimento E Areia No Traço 1:3 E Juntas Plásticas Em Quadros De 1 M</v>
      </c>
      <c r="C195" s="399"/>
      <c r="D195" s="399"/>
      <c r="E195" s="399"/>
      <c r="F195" s="399"/>
      <c r="G195" s="399"/>
      <c r="H195" s="400"/>
      <c r="I195" s="240" t="str">
        <f>INDEX(ORCAMENTO!$F:$F,MATCH(A195,ORCAMENTO!$B:$B,0))</f>
        <v>m2</v>
      </c>
      <c r="J195" s="241">
        <f>ROUND(SUM(J197:J198),2)</f>
        <v>118.42</v>
      </c>
      <c r="K195" s="282"/>
      <c r="L195" s="282"/>
    </row>
    <row r="196" spans="1:12" ht="20.100000000000001" customHeight="1">
      <c r="A196" s="242" t="s">
        <v>1068</v>
      </c>
      <c r="B196" s="243"/>
      <c r="C196" s="243"/>
      <c r="D196" s="243"/>
      <c r="E196" s="242" t="s">
        <v>25568</v>
      </c>
      <c r="F196" s="242" t="s">
        <v>25566</v>
      </c>
      <c r="G196" s="242"/>
      <c r="H196" s="242"/>
      <c r="I196" s="242"/>
      <c r="J196" s="244"/>
    </row>
    <row r="197" spans="1:12" ht="20.100000000000001" customHeight="1">
      <c r="A197" s="245" t="s">
        <v>26713</v>
      </c>
      <c r="B197" s="223"/>
      <c r="C197" s="223"/>
      <c r="D197" s="223"/>
      <c r="E197" s="223">
        <v>61.3</v>
      </c>
      <c r="F197" s="223">
        <v>1.55</v>
      </c>
      <c r="G197" s="223"/>
      <c r="H197" s="223"/>
      <c r="I197" s="224"/>
      <c r="J197" s="224">
        <f>E197*F197</f>
        <v>95.015000000000001</v>
      </c>
    </row>
    <row r="198" spans="1:12" ht="20.100000000000001" customHeight="1">
      <c r="A198" s="245" t="s">
        <v>27023</v>
      </c>
      <c r="B198" s="223"/>
      <c r="C198" s="223"/>
      <c r="D198" s="223"/>
      <c r="E198" s="223">
        <v>11.7</v>
      </c>
      <c r="F198" s="223">
        <v>2</v>
      </c>
      <c r="G198" s="223"/>
      <c r="H198" s="223"/>
      <c r="I198" s="224"/>
      <c r="J198" s="224">
        <f>E198*F198</f>
        <v>23.4</v>
      </c>
    </row>
    <row r="199" spans="1:12" ht="31.5" customHeight="1">
      <c r="A199" s="240" t="s">
        <v>26576</v>
      </c>
      <c r="B199" s="398" t="str">
        <f>INDEX(ORCAMENTO!$E:$E,MATCH(A199,ORCAMENTO!$B:$B,0))</f>
        <v>Meio-Fio De Concreto Pré-Moldado Com Dimensões De 15X12X30X100 Cm , Rejuntados Com Argamassa De Cimento E Areia No Traço 1:3</v>
      </c>
      <c r="C199" s="399"/>
      <c r="D199" s="399"/>
      <c r="E199" s="399"/>
      <c r="F199" s="399"/>
      <c r="G199" s="399"/>
      <c r="H199" s="400"/>
      <c r="I199" s="240" t="str">
        <f>INDEX(ORCAMENTO!$F:$F,MATCH(A199,ORCAMENTO!$B:$B,0))</f>
        <v>m</v>
      </c>
      <c r="J199" s="241">
        <f>ROUND(SUM(J201:J202),2)</f>
        <v>85.2</v>
      </c>
      <c r="K199" s="282"/>
      <c r="L199" s="282"/>
    </row>
    <row r="200" spans="1:12" ht="20.100000000000001" customHeight="1">
      <c r="A200" s="242" t="s">
        <v>1068</v>
      </c>
      <c r="B200" s="243"/>
      <c r="C200" s="243"/>
      <c r="D200" s="243"/>
      <c r="E200" s="242" t="s">
        <v>25568</v>
      </c>
      <c r="F200" s="242"/>
      <c r="G200" s="242"/>
      <c r="H200" s="242"/>
      <c r="I200" s="242"/>
      <c r="J200" s="244"/>
    </row>
    <row r="201" spans="1:12" ht="24.75" customHeight="1">
      <c r="A201" s="247" t="s">
        <v>27023</v>
      </c>
      <c r="B201" s="248"/>
      <c r="C201" s="248"/>
      <c r="D201" s="248"/>
      <c r="E201" s="223">
        <v>11.7</v>
      </c>
      <c r="F201" s="248"/>
      <c r="G201" s="248"/>
      <c r="H201" s="248"/>
      <c r="I201" s="248"/>
      <c r="J201" s="249">
        <f>E201</f>
        <v>11.7</v>
      </c>
    </row>
    <row r="202" spans="1:12" ht="24.75" customHeight="1">
      <c r="A202" s="247" t="s">
        <v>26683</v>
      </c>
      <c r="B202" s="248"/>
      <c r="C202" s="248"/>
      <c r="D202" s="248"/>
      <c r="E202" s="223">
        <v>73.5</v>
      </c>
      <c r="F202" s="248"/>
      <c r="G202" s="248"/>
      <c r="H202" s="248"/>
      <c r="I202" s="248"/>
      <c r="J202" s="249">
        <f>E202</f>
        <v>73.5</v>
      </c>
    </row>
    <row r="203" spans="1:12" ht="31.5" customHeight="1">
      <c r="A203" s="240" t="s">
        <v>26577</v>
      </c>
      <c r="B203" s="398" t="str">
        <f>INDEX(ORCAMENTO!$E:$E,MATCH(A203,ORCAMENTO!$B:$B,0))</f>
        <v>Lastro Impermeabilizado De Concreto Não Estrutural, Espessura De 6 Cm</v>
      </c>
      <c r="C203" s="399"/>
      <c r="D203" s="399"/>
      <c r="E203" s="399"/>
      <c r="F203" s="399"/>
      <c r="G203" s="399"/>
      <c r="H203" s="400"/>
      <c r="I203" s="240" t="str">
        <f>INDEX(ORCAMENTO!$F:$F,MATCH(A203,ORCAMENTO!$B:$B,0))</f>
        <v>m2</v>
      </c>
      <c r="J203" s="241">
        <f>ROUND(SUM(J205:J206),2)</f>
        <v>118.42</v>
      </c>
      <c r="K203" s="282"/>
      <c r="L203" s="282"/>
    </row>
    <row r="204" spans="1:12" ht="20.100000000000001" customHeight="1">
      <c r="A204" s="242" t="s">
        <v>1068</v>
      </c>
      <c r="B204" s="243"/>
      <c r="C204" s="243"/>
      <c r="D204" s="243"/>
      <c r="E204" s="242" t="s">
        <v>25568</v>
      </c>
      <c r="F204" s="242" t="s">
        <v>25566</v>
      </c>
      <c r="G204" s="242"/>
      <c r="H204" s="242"/>
      <c r="I204" s="242"/>
      <c r="J204" s="244"/>
    </row>
    <row r="205" spans="1:12" ht="20.100000000000001" customHeight="1">
      <c r="A205" s="245" t="s">
        <v>26713</v>
      </c>
      <c r="B205" s="223"/>
      <c r="C205" s="223"/>
      <c r="D205" s="223"/>
      <c r="E205" s="223">
        <v>61.3</v>
      </c>
      <c r="F205" s="223">
        <v>1.55</v>
      </c>
      <c r="G205" s="223"/>
      <c r="H205" s="223"/>
      <c r="I205" s="224"/>
      <c r="J205" s="224">
        <f>E205*F205</f>
        <v>95.015000000000001</v>
      </c>
    </row>
    <row r="206" spans="1:12" ht="20.100000000000001" customHeight="1">
      <c r="A206" s="245" t="s">
        <v>27022</v>
      </c>
      <c r="B206" s="223"/>
      <c r="C206" s="223"/>
      <c r="D206" s="223"/>
      <c r="E206" s="223">
        <v>11.7</v>
      </c>
      <c r="F206" s="223">
        <v>2</v>
      </c>
      <c r="G206" s="223"/>
      <c r="H206" s="223"/>
      <c r="I206" s="224"/>
      <c r="J206" s="224">
        <f>E206*F206</f>
        <v>23.4</v>
      </c>
    </row>
    <row r="207" spans="1:12" ht="31.5" customHeight="1">
      <c r="A207" s="240" t="s">
        <v>26578</v>
      </c>
      <c r="B207" s="398" t="str">
        <f>INDEX(ORCAMENTO!$E:$E,MATCH(A207,ORCAMENTO!$B:$B,0))</f>
        <v>Fornecimento E Assentamento De Ladrilho Hidráulico Pastilhado, Vermelho, Dim. 20X20 Cm, Esp. 1.5Cm, Assentado Com Pasta De Cimento Colante, Exclusive Regularização E Lastro</v>
      </c>
      <c r="C207" s="399"/>
      <c r="D207" s="399"/>
      <c r="E207" s="399"/>
      <c r="F207" s="399"/>
      <c r="G207" s="399"/>
      <c r="H207" s="400"/>
      <c r="I207" s="240" t="str">
        <f>INDEX(ORCAMENTO!$F:$F,MATCH(A207,ORCAMENTO!$B:$B,0))</f>
        <v>m2</v>
      </c>
      <c r="J207" s="241">
        <f>ROUND(SUM(J209:J209),2)</f>
        <v>29</v>
      </c>
      <c r="K207" s="282"/>
      <c r="L207" s="282"/>
    </row>
    <row r="208" spans="1:12" ht="20.100000000000001" customHeight="1">
      <c r="A208" s="242" t="s">
        <v>1068</v>
      </c>
      <c r="B208" s="243"/>
      <c r="C208" s="243"/>
      <c r="D208" s="243"/>
      <c r="E208" s="242" t="s">
        <v>25568</v>
      </c>
      <c r="F208" s="242" t="s">
        <v>25566</v>
      </c>
      <c r="G208" s="242" t="s">
        <v>26668</v>
      </c>
      <c r="H208" s="242"/>
      <c r="I208" s="242"/>
      <c r="J208" s="244"/>
    </row>
    <row r="209" spans="1:12" ht="20.100000000000001" customHeight="1">
      <c r="A209" s="245"/>
      <c r="B209" s="223"/>
      <c r="C209" s="223"/>
      <c r="D209" s="223"/>
      <c r="E209" s="223">
        <v>72.5</v>
      </c>
      <c r="F209" s="223">
        <v>0.2</v>
      </c>
      <c r="G209" s="223">
        <v>2</v>
      </c>
      <c r="H209" s="223"/>
      <c r="I209" s="224"/>
      <c r="J209" s="224">
        <f>E209*F209*G209</f>
        <v>29</v>
      </c>
    </row>
    <row r="210" spans="1:12" ht="20.100000000000001" customHeight="1">
      <c r="A210" s="239">
        <v>3</v>
      </c>
      <c r="B210" s="401" t="str">
        <f>INDEX(ORCAMENTO!$E:$E,MATCH(A210,ORCAMENTO!$B:$B,0))</f>
        <v>ESQUADRIAS</v>
      </c>
      <c r="C210" s="402"/>
      <c r="D210" s="402"/>
      <c r="E210" s="402"/>
      <c r="F210" s="402"/>
      <c r="G210" s="402"/>
      <c r="H210" s="402"/>
      <c r="I210" s="402"/>
      <c r="J210" s="403"/>
    </row>
    <row r="211" spans="1:12" ht="31.5" customHeight="1">
      <c r="A211" s="240" t="s">
        <v>26569</v>
      </c>
      <c r="B211" s="398" t="str">
        <f>INDEX(ORCAMENTO!$E:$E,MATCH(A211,ORCAMENTO!$B:$B,0))</f>
        <v>Verga/Contraverga Reta De Concreto Armado 10 X 5 Cm, Fck = 15 Mpa, Inclusive Forma, Armação E Desforma</v>
      </c>
      <c r="C211" s="399"/>
      <c r="D211" s="399"/>
      <c r="E211" s="399"/>
      <c r="F211" s="399"/>
      <c r="G211" s="399"/>
      <c r="H211" s="400"/>
      <c r="I211" s="240" t="str">
        <f>INDEX(ORCAMENTO!$F:$F,MATCH(A211,ORCAMENTO!$B:$B,0))</f>
        <v>m</v>
      </c>
      <c r="J211" s="241">
        <f>ROUND(SUM(J213:J222),2)</f>
        <v>12.6</v>
      </c>
      <c r="K211" s="282"/>
      <c r="L211" s="282"/>
    </row>
    <row r="212" spans="1:12" ht="20.100000000000001" customHeight="1">
      <c r="A212" s="242" t="s">
        <v>1068</v>
      </c>
      <c r="B212" s="243"/>
      <c r="C212" s="243"/>
      <c r="D212" s="243" t="s">
        <v>25568</v>
      </c>
      <c r="E212" s="242"/>
      <c r="F212" s="242"/>
      <c r="G212" s="242"/>
      <c r="H212" s="242"/>
      <c r="I212" s="242"/>
      <c r="J212" s="244"/>
    </row>
    <row r="213" spans="1:12" ht="20.100000000000001" customHeight="1">
      <c r="A213" s="245" t="s">
        <v>27130</v>
      </c>
      <c r="B213" s="223"/>
      <c r="C213" s="223"/>
      <c r="D213" s="223">
        <v>1.1000000000000001</v>
      </c>
      <c r="E213" s="223"/>
      <c r="F213" s="223"/>
      <c r="G213" s="223"/>
      <c r="H213" s="223"/>
      <c r="I213" s="223"/>
      <c r="J213" s="224">
        <f t="shared" ref="J213:J218" si="18">D213</f>
        <v>1.1000000000000001</v>
      </c>
    </row>
    <row r="214" spans="1:12" ht="20.100000000000001" customHeight="1">
      <c r="A214" s="245" t="s">
        <v>27131</v>
      </c>
      <c r="B214" s="223"/>
      <c r="C214" s="223"/>
      <c r="D214" s="223">
        <v>1.1000000000000001</v>
      </c>
      <c r="E214" s="223"/>
      <c r="F214" s="223"/>
      <c r="G214" s="223"/>
      <c r="H214" s="223"/>
      <c r="I214" s="223"/>
      <c r="J214" s="224">
        <f t="shared" si="18"/>
        <v>1.1000000000000001</v>
      </c>
    </row>
    <row r="215" spans="1:12" ht="20.100000000000001" customHeight="1">
      <c r="A215" s="245" t="s">
        <v>27133</v>
      </c>
      <c r="B215" s="223"/>
      <c r="C215" s="223"/>
      <c r="D215" s="223">
        <v>1.1000000000000001</v>
      </c>
      <c r="E215" s="223"/>
      <c r="F215" s="223"/>
      <c r="G215" s="223"/>
      <c r="H215" s="223"/>
      <c r="I215" s="223"/>
      <c r="J215" s="224">
        <f t="shared" si="18"/>
        <v>1.1000000000000001</v>
      </c>
    </row>
    <row r="216" spans="1:12" ht="20.100000000000001" customHeight="1">
      <c r="A216" s="245" t="s">
        <v>27135</v>
      </c>
      <c r="B216" s="223"/>
      <c r="C216" s="223"/>
      <c r="D216" s="223">
        <v>1.1000000000000001</v>
      </c>
      <c r="E216" s="223"/>
      <c r="F216" s="223"/>
      <c r="G216" s="223"/>
      <c r="H216" s="223"/>
      <c r="I216" s="223"/>
      <c r="J216" s="224">
        <f t="shared" si="18"/>
        <v>1.1000000000000001</v>
      </c>
    </row>
    <row r="217" spans="1:12" ht="20.100000000000001" customHeight="1">
      <c r="A217" s="245" t="s">
        <v>27134</v>
      </c>
      <c r="B217" s="223"/>
      <c r="C217" s="223"/>
      <c r="D217" s="223">
        <v>1.1000000000000001</v>
      </c>
      <c r="E217" s="223"/>
      <c r="F217" s="223"/>
      <c r="G217" s="223"/>
      <c r="H217" s="223"/>
      <c r="I217" s="223"/>
      <c r="J217" s="224">
        <f t="shared" si="18"/>
        <v>1.1000000000000001</v>
      </c>
    </row>
    <row r="218" spans="1:12" ht="20.100000000000001" customHeight="1">
      <c r="A218" s="245" t="s">
        <v>27132</v>
      </c>
      <c r="B218" s="223"/>
      <c r="C218" s="223"/>
      <c r="D218" s="223">
        <v>2.4</v>
      </c>
      <c r="E218" s="223"/>
      <c r="F218" s="223"/>
      <c r="G218" s="223"/>
      <c r="H218" s="223"/>
      <c r="I218" s="223"/>
      <c r="J218" s="224">
        <f t="shared" si="18"/>
        <v>2.4</v>
      </c>
    </row>
    <row r="219" spans="1:12" ht="20.100000000000001" customHeight="1">
      <c r="A219" s="245" t="s">
        <v>26685</v>
      </c>
      <c r="B219" s="223"/>
      <c r="C219" s="223"/>
      <c r="D219" s="223">
        <v>1.1000000000000001</v>
      </c>
      <c r="E219" s="223"/>
      <c r="F219" s="223"/>
      <c r="G219" s="223"/>
      <c r="H219" s="223"/>
      <c r="I219" s="224"/>
      <c r="J219" s="224">
        <f>D219</f>
        <v>1.1000000000000001</v>
      </c>
    </row>
    <row r="220" spans="1:12" ht="20.100000000000001" customHeight="1">
      <c r="A220" s="245" t="s">
        <v>26684</v>
      </c>
      <c r="B220" s="223"/>
      <c r="C220" s="223"/>
      <c r="D220" s="223">
        <v>1</v>
      </c>
      <c r="E220" s="223"/>
      <c r="F220" s="223"/>
      <c r="G220" s="223"/>
      <c r="H220" s="223"/>
      <c r="I220" s="224"/>
      <c r="J220" s="224">
        <f t="shared" ref="J220:J222" si="19">D220</f>
        <v>1</v>
      </c>
    </row>
    <row r="221" spans="1:12" ht="20.100000000000001" customHeight="1">
      <c r="A221" s="432" t="s">
        <v>26686</v>
      </c>
      <c r="B221" s="223"/>
      <c r="C221" s="223"/>
      <c r="D221" s="223">
        <v>1.3</v>
      </c>
      <c r="E221" s="223"/>
      <c r="F221" s="223"/>
      <c r="G221" s="223"/>
      <c r="H221" s="223"/>
      <c r="I221" s="224"/>
      <c r="J221" s="224">
        <f t="shared" si="19"/>
        <v>1.3</v>
      </c>
    </row>
    <row r="222" spans="1:12" ht="20.100000000000001" customHeight="1">
      <c r="A222" s="434"/>
      <c r="B222" s="223"/>
      <c r="C222" s="223"/>
      <c r="D222" s="223">
        <v>1.3</v>
      </c>
      <c r="E222" s="223"/>
      <c r="F222" s="223"/>
      <c r="G222" s="223"/>
      <c r="H222" s="223"/>
      <c r="I222" s="224"/>
      <c r="J222" s="224">
        <f t="shared" si="19"/>
        <v>1.3</v>
      </c>
    </row>
    <row r="223" spans="1:12" ht="30.75" customHeight="1">
      <c r="A223" s="240" t="s">
        <v>26579</v>
      </c>
      <c r="B223" s="398" t="str">
        <f>INDEX(ORCAMENTO!$E:$E,MATCH(A223,ORCAMENTO!$B:$B,0))</f>
        <v>Soleira De Granito Esp. 2 Cm E Largura De 15 Cm</v>
      </c>
      <c r="C223" s="399"/>
      <c r="D223" s="399"/>
      <c r="E223" s="399"/>
      <c r="F223" s="399"/>
      <c r="G223" s="399"/>
      <c r="H223" s="400"/>
      <c r="I223" s="240" t="str">
        <f>INDEX(ORCAMENTO!$F:$F,MATCH(A223,ORCAMENTO!$B:$B,0))</f>
        <v>m</v>
      </c>
      <c r="J223" s="241">
        <f>ROUND(SUM(J226:J241),2)</f>
        <v>40.950000000000003</v>
      </c>
      <c r="K223" s="282"/>
      <c r="L223" s="282"/>
    </row>
    <row r="224" spans="1:12" ht="20.100000000000001" customHeight="1">
      <c r="A224" s="242" t="s">
        <v>1068</v>
      </c>
      <c r="B224" s="243"/>
      <c r="C224" s="458" t="s">
        <v>25568</v>
      </c>
      <c r="D224" s="459"/>
      <c r="E224" s="242"/>
      <c r="F224" s="242"/>
      <c r="G224" s="242"/>
      <c r="H224" s="242"/>
      <c r="I224" s="242"/>
      <c r="J224" s="244"/>
    </row>
    <row r="225" spans="1:10" ht="20.100000000000001" customHeight="1">
      <c r="A225" s="245"/>
      <c r="B225" s="223"/>
      <c r="C225" s="242" t="s">
        <v>26656</v>
      </c>
      <c r="D225" s="242" t="s">
        <v>26657</v>
      </c>
      <c r="E225" s="223"/>
      <c r="F225" s="223"/>
      <c r="G225" s="223"/>
      <c r="H225" s="223"/>
      <c r="I225" s="224"/>
      <c r="J225" s="224"/>
    </row>
    <row r="226" spans="1:10" ht="20.100000000000001" customHeight="1">
      <c r="A226" s="250" t="s">
        <v>27136</v>
      </c>
      <c r="B226" s="223"/>
      <c r="C226" s="223">
        <v>0.8</v>
      </c>
      <c r="D226" s="223">
        <v>1.5</v>
      </c>
      <c r="E226" s="223"/>
      <c r="F226" s="223"/>
      <c r="G226" s="223"/>
      <c r="H226" s="223"/>
      <c r="I226" s="224"/>
      <c r="J226" s="224">
        <f>C226+D226</f>
        <v>2.2999999999999998</v>
      </c>
    </row>
    <row r="227" spans="1:10" ht="20.100000000000001" customHeight="1">
      <c r="A227" s="250" t="s">
        <v>26623</v>
      </c>
      <c r="B227" s="223"/>
      <c r="C227" s="223">
        <v>0.8</v>
      </c>
      <c r="D227" s="223">
        <v>1.5</v>
      </c>
      <c r="E227" s="223"/>
      <c r="F227" s="223"/>
      <c r="G227" s="223"/>
      <c r="H227" s="223"/>
      <c r="I227" s="224"/>
      <c r="J227" s="224">
        <f t="shared" ref="J227:J241" si="20">C227+D227</f>
        <v>2.2999999999999998</v>
      </c>
    </row>
    <row r="228" spans="1:10" ht="20.100000000000001" customHeight="1">
      <c r="A228" s="250" t="s">
        <v>26635</v>
      </c>
      <c r="B228" s="223"/>
      <c r="C228" s="223">
        <v>0.8</v>
      </c>
      <c r="D228" s="223">
        <f>2*1.95</f>
        <v>3.9</v>
      </c>
      <c r="E228" s="223"/>
      <c r="F228" s="223"/>
      <c r="G228" s="223"/>
      <c r="H228" s="223"/>
      <c r="I228" s="224"/>
      <c r="J228" s="224">
        <f t="shared" si="20"/>
        <v>4.7</v>
      </c>
    </row>
    <row r="229" spans="1:10" ht="20.100000000000001" customHeight="1">
      <c r="A229" s="250" t="s">
        <v>27138</v>
      </c>
      <c r="B229" s="223"/>
      <c r="C229" s="223">
        <v>0.8</v>
      </c>
      <c r="D229" s="223">
        <v>0.8</v>
      </c>
      <c r="E229" s="223"/>
      <c r="F229" s="223"/>
      <c r="G229" s="223"/>
      <c r="H229" s="223"/>
      <c r="I229" s="224"/>
      <c r="J229" s="224">
        <f t="shared" si="20"/>
        <v>1.6</v>
      </c>
    </row>
    <row r="230" spans="1:10" ht="20.100000000000001" customHeight="1">
      <c r="A230" s="250" t="s">
        <v>27137</v>
      </c>
      <c r="B230" s="223"/>
      <c r="C230" s="223">
        <v>0.8</v>
      </c>
      <c r="D230" s="223">
        <v>0.8</v>
      </c>
      <c r="E230" s="223"/>
      <c r="F230" s="223"/>
      <c r="G230" s="223"/>
      <c r="H230" s="223"/>
      <c r="I230" s="224"/>
      <c r="J230" s="224">
        <f t="shared" si="20"/>
        <v>1.6</v>
      </c>
    </row>
    <row r="231" spans="1:10" ht="20.100000000000001" customHeight="1">
      <c r="A231" s="250" t="s">
        <v>26636</v>
      </c>
      <c r="B231" s="223"/>
      <c r="C231" s="223">
        <f>0.7+0.8</f>
        <v>1.5</v>
      </c>
      <c r="D231" s="223">
        <v>1.5</v>
      </c>
      <c r="E231" s="223"/>
      <c r="F231" s="223"/>
      <c r="G231" s="223"/>
      <c r="H231" s="223"/>
      <c r="I231" s="224"/>
      <c r="J231" s="224">
        <f t="shared" si="20"/>
        <v>3</v>
      </c>
    </row>
    <row r="232" spans="1:10" ht="20.100000000000001" customHeight="1">
      <c r="A232" s="250" t="s">
        <v>26637</v>
      </c>
      <c r="B232" s="223"/>
      <c r="C232" s="223">
        <v>0.8</v>
      </c>
      <c r="D232" s="223">
        <v>1.95</v>
      </c>
      <c r="E232" s="223"/>
      <c r="F232" s="223"/>
      <c r="G232" s="223"/>
      <c r="H232" s="223"/>
      <c r="I232" s="224"/>
      <c r="J232" s="224">
        <f t="shared" si="20"/>
        <v>2.75</v>
      </c>
    </row>
    <row r="233" spans="1:10" ht="20.100000000000001" customHeight="1">
      <c r="A233" s="250" t="s">
        <v>26638</v>
      </c>
      <c r="B233" s="223"/>
      <c r="C233" s="223">
        <v>0.8</v>
      </c>
      <c r="D233" s="223">
        <v>1.5</v>
      </c>
      <c r="E233" s="223"/>
      <c r="F233" s="223"/>
      <c r="G233" s="223"/>
      <c r="H233" s="223"/>
      <c r="I233" s="224"/>
      <c r="J233" s="224">
        <f t="shared" si="20"/>
        <v>2.2999999999999998</v>
      </c>
    </row>
    <row r="234" spans="1:10" ht="20.100000000000001" customHeight="1">
      <c r="A234" s="250" t="s">
        <v>26640</v>
      </c>
      <c r="B234" s="223"/>
      <c r="C234" s="223">
        <v>0.8</v>
      </c>
      <c r="D234" s="223">
        <f>0.8+0.8</f>
        <v>1.6</v>
      </c>
      <c r="E234" s="223"/>
      <c r="F234" s="223"/>
      <c r="G234" s="223"/>
      <c r="H234" s="223"/>
      <c r="I234" s="224"/>
      <c r="J234" s="224">
        <f t="shared" si="20"/>
        <v>2.4000000000000004</v>
      </c>
    </row>
    <row r="235" spans="1:10" ht="24.75" customHeight="1">
      <c r="A235" s="250" t="s">
        <v>26641</v>
      </c>
      <c r="B235" s="248"/>
      <c r="C235" s="223">
        <v>0.8</v>
      </c>
      <c r="D235" s="223">
        <f>2*1.5</f>
        <v>3</v>
      </c>
      <c r="E235" s="248"/>
      <c r="F235" s="248"/>
      <c r="G235" s="248"/>
      <c r="H235" s="248"/>
      <c r="I235" s="248"/>
      <c r="J235" s="224">
        <f t="shared" si="20"/>
        <v>3.8</v>
      </c>
    </row>
    <row r="236" spans="1:10" ht="24.75" customHeight="1">
      <c r="A236" s="250" t="s">
        <v>26642</v>
      </c>
      <c r="B236" s="248"/>
      <c r="C236" s="223">
        <v>0.8</v>
      </c>
      <c r="D236" s="223">
        <v>1.95</v>
      </c>
      <c r="E236" s="248"/>
      <c r="F236" s="248"/>
      <c r="G236" s="248"/>
      <c r="H236" s="248"/>
      <c r="I236" s="248"/>
      <c r="J236" s="224">
        <f t="shared" si="20"/>
        <v>2.75</v>
      </c>
    </row>
    <row r="237" spans="1:10" ht="24.75" customHeight="1">
      <c r="A237" s="250" t="s">
        <v>26643</v>
      </c>
      <c r="B237" s="248"/>
      <c r="C237" s="223">
        <v>0.8</v>
      </c>
      <c r="D237" s="223">
        <v>1.95</v>
      </c>
      <c r="E237" s="248"/>
      <c r="F237" s="248"/>
      <c r="G237" s="248"/>
      <c r="H237" s="248"/>
      <c r="I237" s="248"/>
      <c r="J237" s="224">
        <f t="shared" si="20"/>
        <v>2.75</v>
      </c>
    </row>
    <row r="238" spans="1:10" ht="24.75" customHeight="1">
      <c r="A238" s="250" t="s">
        <v>26644</v>
      </c>
      <c r="B238" s="248"/>
      <c r="C238" s="223">
        <v>0.7</v>
      </c>
      <c r="D238" s="223"/>
      <c r="E238" s="248"/>
      <c r="F238" s="248"/>
      <c r="G238" s="248"/>
      <c r="H238" s="248"/>
      <c r="I238" s="248"/>
      <c r="J238" s="224">
        <f t="shared" si="20"/>
        <v>0.7</v>
      </c>
    </row>
    <row r="239" spans="1:10" ht="24.75" customHeight="1">
      <c r="A239" s="250" t="s">
        <v>26645</v>
      </c>
      <c r="B239" s="248"/>
      <c r="C239" s="223">
        <f>3*0.8</f>
        <v>2.4000000000000004</v>
      </c>
      <c r="D239" s="223">
        <v>2.7</v>
      </c>
      <c r="E239" s="248"/>
      <c r="F239" s="248"/>
      <c r="G239" s="248"/>
      <c r="H239" s="248"/>
      <c r="I239" s="248"/>
      <c r="J239" s="224">
        <f t="shared" si="20"/>
        <v>5.1000000000000005</v>
      </c>
    </row>
    <row r="240" spans="1:10" ht="24.75" customHeight="1">
      <c r="A240" s="250" t="s">
        <v>26646</v>
      </c>
      <c r="B240" s="248"/>
      <c r="C240" s="223">
        <v>0.7</v>
      </c>
      <c r="D240" s="223"/>
      <c r="E240" s="248"/>
      <c r="F240" s="248"/>
      <c r="G240" s="248"/>
      <c r="H240" s="248"/>
      <c r="I240" s="248"/>
      <c r="J240" s="224">
        <f t="shared" si="20"/>
        <v>0.7</v>
      </c>
    </row>
    <row r="241" spans="1:12" ht="24.75" customHeight="1">
      <c r="A241" s="250" t="s">
        <v>26648</v>
      </c>
      <c r="B241" s="248"/>
      <c r="C241" s="223">
        <v>0.7</v>
      </c>
      <c r="D241" s="223">
        <v>1.5</v>
      </c>
      <c r="E241" s="248"/>
      <c r="F241" s="248"/>
      <c r="G241" s="248"/>
      <c r="H241" s="248"/>
      <c r="I241" s="248"/>
      <c r="J241" s="224">
        <f t="shared" si="20"/>
        <v>2.2000000000000002</v>
      </c>
    </row>
    <row r="242" spans="1:12" ht="30.75" customHeight="1" thickBot="1">
      <c r="A242" s="240" t="s">
        <v>26580</v>
      </c>
      <c r="B242" s="450" t="str">
        <f>INDEX(ORCAMENTO!$E:$E,MATCH(A242,ORCAMENTO!$B:$B,0))</f>
        <v>Pintura Com Tinta Esmalte Sintético, Marcas De Referência Suvinil, Coral Ou Metalatex, A Duas Demãos, Inclusive Fundo Anticorrosivo A Uma Demão, Em Metal</v>
      </c>
      <c r="C242" s="451"/>
      <c r="D242" s="451"/>
      <c r="E242" s="451"/>
      <c r="F242" s="451"/>
      <c r="G242" s="451"/>
      <c r="H242" s="452"/>
      <c r="I242" s="273" t="str">
        <f>INDEX(ORCAMENTO!$F:$F,MATCH(A242,ORCAMENTO!$B:$B,0))</f>
        <v>m2</v>
      </c>
      <c r="J242" s="241">
        <f>ROUND(SUM(J245:J262),2)</f>
        <v>139.74</v>
      </c>
      <c r="K242" s="282"/>
      <c r="L242" s="282"/>
    </row>
    <row r="243" spans="1:12" ht="20.100000000000001" customHeight="1">
      <c r="A243" s="264" t="s">
        <v>1068</v>
      </c>
      <c r="B243" s="437" t="s">
        <v>26689</v>
      </c>
      <c r="C243" s="438"/>
      <c r="D243" s="438"/>
      <c r="E243" s="439"/>
      <c r="F243" s="437" t="s">
        <v>26690</v>
      </c>
      <c r="G243" s="438"/>
      <c r="H243" s="438"/>
      <c r="I243" s="439"/>
      <c r="J243" s="271"/>
      <c r="K243" s="34" t="s">
        <v>26694</v>
      </c>
    </row>
    <row r="244" spans="1:12" ht="20.100000000000001" customHeight="1">
      <c r="A244" s="265"/>
      <c r="B244" s="270" t="s">
        <v>25566</v>
      </c>
      <c r="C244" s="242" t="s">
        <v>25565</v>
      </c>
      <c r="D244" s="242" t="s">
        <v>25572</v>
      </c>
      <c r="E244" s="263" t="s">
        <v>26691</v>
      </c>
      <c r="F244" s="270" t="s">
        <v>25566</v>
      </c>
      <c r="G244" s="242" t="s">
        <v>25565</v>
      </c>
      <c r="H244" s="242" t="s">
        <v>26693</v>
      </c>
      <c r="I244" s="263" t="s">
        <v>26692</v>
      </c>
      <c r="J244" s="263" t="s">
        <v>1058</v>
      </c>
    </row>
    <row r="245" spans="1:12" ht="24.75" customHeight="1">
      <c r="A245" s="266" t="s">
        <v>27139</v>
      </c>
      <c r="B245" s="276"/>
      <c r="C245" s="277"/>
      <c r="D245" s="248"/>
      <c r="E245" s="274"/>
      <c r="F245" s="276">
        <v>1.8</v>
      </c>
      <c r="G245" s="277">
        <v>1.3</v>
      </c>
      <c r="H245" s="248">
        <v>2</v>
      </c>
      <c r="I245" s="275">
        <f>F245*G245*H245</f>
        <v>4.6800000000000006</v>
      </c>
      <c r="J245" s="272">
        <f>I245+E245</f>
        <v>4.6800000000000006</v>
      </c>
      <c r="K245" s="34" t="s">
        <v>26695</v>
      </c>
    </row>
    <row r="246" spans="1:12" ht="24.75" customHeight="1">
      <c r="A246" s="267" t="s">
        <v>26623</v>
      </c>
      <c r="B246" s="276"/>
      <c r="C246" s="277"/>
      <c r="D246" s="248"/>
      <c r="E246" s="274"/>
      <c r="F246" s="276">
        <v>1.8</v>
      </c>
      <c r="G246" s="277">
        <v>1.3</v>
      </c>
      <c r="H246" s="248">
        <v>2</v>
      </c>
      <c r="I246" s="275">
        <f t="shared" ref="I246:I258" si="21">F246*G246*H246</f>
        <v>4.6800000000000006</v>
      </c>
      <c r="J246" s="272">
        <f t="shared" ref="J246:J262" si="22">I246+E246</f>
        <v>4.6800000000000006</v>
      </c>
    </row>
    <row r="247" spans="1:12" ht="24.75" customHeight="1">
      <c r="A247" s="268" t="s">
        <v>26635</v>
      </c>
      <c r="B247" s="276"/>
      <c r="C247" s="277"/>
      <c r="D247" s="248"/>
      <c r="E247" s="274"/>
      <c r="F247" s="276">
        <v>2.25</v>
      </c>
      <c r="G247" s="277">
        <v>1.5</v>
      </c>
      <c r="H247" s="248">
        <f>2+2</f>
        <v>4</v>
      </c>
      <c r="I247" s="275">
        <f t="shared" si="21"/>
        <v>13.5</v>
      </c>
      <c r="J247" s="272">
        <f t="shared" si="22"/>
        <v>13.5</v>
      </c>
    </row>
    <row r="248" spans="1:12" ht="24.75" customHeight="1">
      <c r="A248" s="268" t="s">
        <v>26636</v>
      </c>
      <c r="B248" s="276"/>
      <c r="C248" s="277"/>
      <c r="D248" s="248"/>
      <c r="E248" s="274"/>
      <c r="F248" s="276">
        <v>1.8</v>
      </c>
      <c r="G248" s="277">
        <v>1.5</v>
      </c>
      <c r="H248" s="248">
        <v>2</v>
      </c>
      <c r="I248" s="275">
        <f t="shared" si="21"/>
        <v>5.4</v>
      </c>
      <c r="J248" s="272">
        <f t="shared" si="22"/>
        <v>5.4</v>
      </c>
    </row>
    <row r="249" spans="1:12" ht="24.75" customHeight="1">
      <c r="A249" s="267" t="s">
        <v>26637</v>
      </c>
      <c r="B249" s="276"/>
      <c r="C249" s="277"/>
      <c r="D249" s="248"/>
      <c r="E249" s="274"/>
      <c r="F249" s="276">
        <v>2.25</v>
      </c>
      <c r="G249" s="277">
        <v>1.5</v>
      </c>
      <c r="H249" s="248">
        <v>2</v>
      </c>
      <c r="I249" s="275">
        <f t="shared" si="21"/>
        <v>6.75</v>
      </c>
      <c r="J249" s="272">
        <f t="shared" si="22"/>
        <v>6.75</v>
      </c>
    </row>
    <row r="250" spans="1:12" ht="24.75" customHeight="1">
      <c r="A250" s="267" t="s">
        <v>26638</v>
      </c>
      <c r="B250" s="276"/>
      <c r="C250" s="277"/>
      <c r="D250" s="248"/>
      <c r="E250" s="274"/>
      <c r="F250" s="276">
        <v>1.8</v>
      </c>
      <c r="G250" s="277">
        <v>1.5</v>
      </c>
      <c r="H250" s="248">
        <v>2</v>
      </c>
      <c r="I250" s="275">
        <f t="shared" si="21"/>
        <v>5.4</v>
      </c>
      <c r="J250" s="272">
        <f t="shared" si="22"/>
        <v>5.4</v>
      </c>
    </row>
    <row r="251" spans="1:12" ht="24.75" customHeight="1">
      <c r="A251" s="267" t="s">
        <v>26641</v>
      </c>
      <c r="B251" s="276"/>
      <c r="C251" s="277"/>
      <c r="D251" s="248"/>
      <c r="E251" s="274"/>
      <c r="F251" s="276">
        <v>1.8</v>
      </c>
      <c r="G251" s="277">
        <v>1.5</v>
      </c>
      <c r="H251" s="248">
        <v>4</v>
      </c>
      <c r="I251" s="275">
        <f t="shared" si="21"/>
        <v>10.8</v>
      </c>
      <c r="J251" s="272">
        <f t="shared" si="22"/>
        <v>10.8</v>
      </c>
    </row>
    <row r="252" spans="1:12" ht="24.75" customHeight="1">
      <c r="A252" s="267" t="s">
        <v>26642</v>
      </c>
      <c r="B252" s="276"/>
      <c r="C252" s="277"/>
      <c r="D252" s="248"/>
      <c r="E252" s="274">
        <f t="shared" ref="E252:E262" si="23">B252*C252*D252</f>
        <v>0</v>
      </c>
      <c r="F252" s="276">
        <v>2.25</v>
      </c>
      <c r="G252" s="277">
        <v>1.5</v>
      </c>
      <c r="H252" s="248">
        <v>2</v>
      </c>
      <c r="I252" s="275">
        <f t="shared" si="21"/>
        <v>6.75</v>
      </c>
      <c r="J252" s="272">
        <f t="shared" si="22"/>
        <v>6.75</v>
      </c>
    </row>
    <row r="253" spans="1:12" ht="24.75" customHeight="1">
      <c r="A253" s="267" t="s">
        <v>26643</v>
      </c>
      <c r="B253" s="276"/>
      <c r="C253" s="277"/>
      <c r="D253" s="248"/>
      <c r="E253" s="274">
        <f t="shared" si="23"/>
        <v>0</v>
      </c>
      <c r="F253" s="276">
        <v>2.25</v>
      </c>
      <c r="G253" s="277">
        <v>1.5</v>
      </c>
      <c r="H253" s="248">
        <v>2</v>
      </c>
      <c r="I253" s="275">
        <f t="shared" ref="I253" si="24">F253*G253*H253</f>
        <v>6.75</v>
      </c>
      <c r="J253" s="272">
        <f t="shared" ref="J253" si="25">I253+E253</f>
        <v>6.75</v>
      </c>
    </row>
    <row r="254" spans="1:12" ht="24.75" customHeight="1">
      <c r="A254" s="267" t="s">
        <v>26644</v>
      </c>
      <c r="B254" s="276"/>
      <c r="C254" s="277"/>
      <c r="D254" s="248"/>
      <c r="E254" s="274">
        <f t="shared" si="23"/>
        <v>0</v>
      </c>
      <c r="F254" s="276">
        <v>1.8</v>
      </c>
      <c r="G254" s="277">
        <v>1.1000000000000001</v>
      </c>
      <c r="H254" s="248">
        <v>2</v>
      </c>
      <c r="I254" s="275">
        <f t="shared" si="21"/>
        <v>3.9600000000000004</v>
      </c>
      <c r="J254" s="272">
        <f t="shared" si="22"/>
        <v>3.9600000000000004</v>
      </c>
    </row>
    <row r="255" spans="1:12" ht="24.75" customHeight="1">
      <c r="A255" s="453" t="s">
        <v>26645</v>
      </c>
      <c r="B255" s="276"/>
      <c r="C255" s="277"/>
      <c r="D255" s="248"/>
      <c r="E255" s="274">
        <f t="shared" si="23"/>
        <v>0</v>
      </c>
      <c r="F255" s="276">
        <v>1.8</v>
      </c>
      <c r="G255" s="277">
        <v>1.05</v>
      </c>
      <c r="H255" s="248">
        <v>2</v>
      </c>
      <c r="I255" s="275">
        <f t="shared" si="21"/>
        <v>3.7800000000000002</v>
      </c>
      <c r="J255" s="272">
        <f t="shared" si="22"/>
        <v>3.7800000000000002</v>
      </c>
    </row>
    <row r="256" spans="1:12" ht="24.75" customHeight="1">
      <c r="A256" s="454"/>
      <c r="B256" s="276"/>
      <c r="C256" s="277"/>
      <c r="D256" s="248"/>
      <c r="E256" s="274">
        <f t="shared" si="23"/>
        <v>0</v>
      </c>
      <c r="F256" s="283">
        <v>1.5</v>
      </c>
      <c r="G256" s="277">
        <v>1.05</v>
      </c>
      <c r="H256" s="262">
        <v>2</v>
      </c>
      <c r="I256" s="275">
        <f t="shared" si="21"/>
        <v>3.1500000000000004</v>
      </c>
      <c r="J256" s="272">
        <f t="shared" si="22"/>
        <v>3.1500000000000004</v>
      </c>
    </row>
    <row r="257" spans="1:12" ht="24.75" customHeight="1">
      <c r="A257" s="267" t="s">
        <v>26648</v>
      </c>
      <c r="B257" s="276">
        <v>1</v>
      </c>
      <c r="C257" s="277">
        <v>2.25</v>
      </c>
      <c r="D257" s="248">
        <v>2</v>
      </c>
      <c r="E257" s="274">
        <f t="shared" si="23"/>
        <v>4.5</v>
      </c>
      <c r="F257" s="276">
        <v>1.8</v>
      </c>
      <c r="G257" s="277">
        <v>1.3</v>
      </c>
      <c r="H257" s="248">
        <v>2</v>
      </c>
      <c r="I257" s="275">
        <f>F257*G257*H257</f>
        <v>4.6800000000000006</v>
      </c>
      <c r="J257" s="272">
        <f t="shared" si="22"/>
        <v>9.18</v>
      </c>
    </row>
    <row r="258" spans="1:12" ht="24.75" customHeight="1">
      <c r="A258" s="269" t="s">
        <v>26688</v>
      </c>
      <c r="B258" s="276">
        <v>0.8</v>
      </c>
      <c r="C258" s="277">
        <v>2.1</v>
      </c>
      <c r="D258" s="248">
        <v>2</v>
      </c>
      <c r="E258" s="274">
        <f t="shared" si="23"/>
        <v>3.3600000000000003</v>
      </c>
      <c r="F258" s="276">
        <f>SUM(1.85+2.2+2.35)</f>
        <v>6.4</v>
      </c>
      <c r="G258" s="277">
        <v>1.05</v>
      </c>
      <c r="H258" s="248">
        <v>2</v>
      </c>
      <c r="I258" s="275">
        <f t="shared" si="21"/>
        <v>13.440000000000001</v>
      </c>
      <c r="J258" s="272">
        <f t="shared" si="22"/>
        <v>16.8</v>
      </c>
      <c r="K258" s="34" t="s">
        <v>26695</v>
      </c>
    </row>
    <row r="259" spans="1:12" ht="24.75" customHeight="1">
      <c r="A259" s="404" t="s">
        <v>27025</v>
      </c>
      <c r="B259" s="276">
        <v>1</v>
      </c>
      <c r="C259" s="277">
        <v>2.4</v>
      </c>
      <c r="D259" s="248">
        <v>2</v>
      </c>
      <c r="E259" s="274">
        <f t="shared" si="23"/>
        <v>4.8</v>
      </c>
      <c r="F259" s="276"/>
      <c r="G259" s="277"/>
      <c r="H259" s="248"/>
      <c r="I259" s="275"/>
      <c r="J259" s="272">
        <f t="shared" si="22"/>
        <v>4.8</v>
      </c>
    </row>
    <row r="260" spans="1:12" ht="24.75" customHeight="1">
      <c r="A260" s="405"/>
      <c r="B260" s="276">
        <v>1</v>
      </c>
      <c r="C260" s="277">
        <v>2.4</v>
      </c>
      <c r="D260" s="248">
        <v>2</v>
      </c>
      <c r="E260" s="274">
        <f t="shared" si="23"/>
        <v>4.8</v>
      </c>
      <c r="F260" s="248"/>
      <c r="G260" s="248"/>
      <c r="H260" s="248"/>
      <c r="I260" s="275"/>
      <c r="J260" s="272">
        <f t="shared" si="22"/>
        <v>4.8</v>
      </c>
    </row>
    <row r="261" spans="1:12" ht="24.75" customHeight="1">
      <c r="A261" s="405"/>
      <c r="B261" s="276">
        <v>2.95</v>
      </c>
      <c r="C261" s="277">
        <v>2.4</v>
      </c>
      <c r="D261" s="248">
        <v>2</v>
      </c>
      <c r="E261" s="274">
        <f>B261*C261*D261</f>
        <v>14.16</v>
      </c>
      <c r="F261" s="248"/>
      <c r="G261" s="248"/>
      <c r="H261" s="248"/>
      <c r="I261" s="275"/>
      <c r="J261" s="272">
        <f t="shared" si="22"/>
        <v>14.16</v>
      </c>
    </row>
    <row r="262" spans="1:12" ht="24.75" customHeight="1">
      <c r="A262" s="406"/>
      <c r="B262" s="276">
        <v>3</v>
      </c>
      <c r="C262" s="277">
        <v>2.4</v>
      </c>
      <c r="D262" s="248">
        <v>2</v>
      </c>
      <c r="E262" s="274">
        <f t="shared" si="23"/>
        <v>14.399999999999999</v>
      </c>
      <c r="F262" s="248"/>
      <c r="G262" s="248"/>
      <c r="H262" s="248"/>
      <c r="I262" s="275"/>
      <c r="J262" s="272">
        <f t="shared" si="22"/>
        <v>14.399999999999999</v>
      </c>
    </row>
    <row r="263" spans="1:12" ht="30.75" customHeight="1">
      <c r="A263" s="240" t="s">
        <v>26581</v>
      </c>
      <c r="B263" s="398" t="str">
        <f>INDEX(ORCAMENTO!$E:$E,MATCH(A263,ORCAMENTO!$B:$B,0))</f>
        <v>Pintura Com Verniz Brilhante, Linha Premium, Marcas De Referência Suvinil, Coral Ou Metalatex, Em Madeira, A Três Demãos</v>
      </c>
      <c r="C263" s="399"/>
      <c r="D263" s="399"/>
      <c r="E263" s="399"/>
      <c r="F263" s="399"/>
      <c r="G263" s="399"/>
      <c r="H263" s="400"/>
      <c r="I263" s="240" t="str">
        <f>INDEX(ORCAMENTO!$F:$F,MATCH(A263,ORCAMENTO!$B:$B,0))</f>
        <v>m2</v>
      </c>
      <c r="J263" s="241">
        <f>ROUND(SUM(J265:J278),2)</f>
        <v>68.25</v>
      </c>
      <c r="K263" s="282"/>
      <c r="L263" s="282"/>
    </row>
    <row r="264" spans="1:12" ht="20.100000000000001" customHeight="1">
      <c r="A264" s="242" t="s">
        <v>1068</v>
      </c>
      <c r="B264" s="243"/>
      <c r="C264" s="243"/>
      <c r="D264" s="243" t="s">
        <v>25565</v>
      </c>
      <c r="E264" s="242" t="s">
        <v>25566</v>
      </c>
      <c r="F264" s="242" t="s">
        <v>25572</v>
      </c>
      <c r="G264" s="242" t="s">
        <v>25519</v>
      </c>
      <c r="H264" s="242"/>
      <c r="I264" s="242"/>
      <c r="J264" s="244" t="s">
        <v>1058</v>
      </c>
      <c r="K264" s="34" t="s">
        <v>26696</v>
      </c>
    </row>
    <row r="265" spans="1:12" ht="24.75" customHeight="1">
      <c r="A265" s="267" t="s">
        <v>26623</v>
      </c>
      <c r="B265" s="248"/>
      <c r="C265" s="248"/>
      <c r="D265" s="248">
        <v>0.8</v>
      </c>
      <c r="E265" s="248">
        <v>2.1</v>
      </c>
      <c r="F265" s="248">
        <v>2</v>
      </c>
      <c r="G265" s="248">
        <v>1.3</v>
      </c>
      <c r="H265" s="248"/>
      <c r="I265" s="248"/>
      <c r="J265" s="249">
        <f t="shared" ref="J265:J278" si="26">D265*E265*F265*G265</f>
        <v>4.3680000000000003</v>
      </c>
    </row>
    <row r="266" spans="1:12" ht="24.75" customHeight="1">
      <c r="A266" s="268" t="s">
        <v>26635</v>
      </c>
      <c r="B266" s="248"/>
      <c r="C266" s="248"/>
      <c r="D266" s="248">
        <v>0.8</v>
      </c>
      <c r="E266" s="248">
        <v>2.1</v>
      </c>
      <c r="F266" s="248">
        <v>2</v>
      </c>
      <c r="G266" s="248">
        <v>1.3</v>
      </c>
      <c r="H266" s="248"/>
      <c r="I266" s="248"/>
      <c r="J266" s="249">
        <f t="shared" si="26"/>
        <v>4.3680000000000003</v>
      </c>
    </row>
    <row r="267" spans="1:12" ht="24.75" customHeight="1">
      <c r="A267" s="268" t="s">
        <v>26636</v>
      </c>
      <c r="B267" s="248"/>
      <c r="C267" s="248"/>
      <c r="D267" s="248">
        <v>0.8</v>
      </c>
      <c r="E267" s="248">
        <v>2.1</v>
      </c>
      <c r="F267" s="248">
        <v>2</v>
      </c>
      <c r="G267" s="248">
        <v>1.3</v>
      </c>
      <c r="H267" s="248"/>
      <c r="I267" s="248"/>
      <c r="J267" s="249">
        <f t="shared" si="26"/>
        <v>4.3680000000000003</v>
      </c>
    </row>
    <row r="268" spans="1:12" ht="24.75" customHeight="1">
      <c r="A268" s="267" t="s">
        <v>27127</v>
      </c>
      <c r="B268" s="248"/>
      <c r="C268" s="248"/>
      <c r="D268" s="248">
        <v>0.8</v>
      </c>
      <c r="E268" s="248">
        <v>2.1</v>
      </c>
      <c r="F268" s="248">
        <v>2</v>
      </c>
      <c r="G268" s="248">
        <v>1.3</v>
      </c>
      <c r="H268" s="248"/>
      <c r="I268" s="248"/>
      <c r="J268" s="249">
        <f t="shared" si="26"/>
        <v>4.3680000000000003</v>
      </c>
    </row>
    <row r="269" spans="1:12" ht="24.75" customHeight="1">
      <c r="A269" s="267" t="s">
        <v>26637</v>
      </c>
      <c r="B269" s="248"/>
      <c r="C269" s="248"/>
      <c r="D269" s="248">
        <v>0.8</v>
      </c>
      <c r="E269" s="248">
        <v>2.1</v>
      </c>
      <c r="F269" s="248">
        <v>2</v>
      </c>
      <c r="G269" s="248">
        <v>1.3</v>
      </c>
      <c r="H269" s="248"/>
      <c r="I269" s="248"/>
      <c r="J269" s="249">
        <f t="shared" si="26"/>
        <v>4.3680000000000003</v>
      </c>
    </row>
    <row r="270" spans="1:12" ht="24.75" customHeight="1">
      <c r="A270" s="267" t="s">
        <v>26638</v>
      </c>
      <c r="B270" s="248"/>
      <c r="C270" s="248"/>
      <c r="D270" s="248">
        <v>0.8</v>
      </c>
      <c r="E270" s="248">
        <v>2.1</v>
      </c>
      <c r="F270" s="248">
        <v>2</v>
      </c>
      <c r="G270" s="248">
        <v>1.3</v>
      </c>
      <c r="H270" s="248"/>
      <c r="I270" s="248"/>
      <c r="J270" s="249">
        <f t="shared" si="26"/>
        <v>4.3680000000000003</v>
      </c>
    </row>
    <row r="271" spans="1:12" ht="24.75" customHeight="1">
      <c r="A271" s="267" t="s">
        <v>26640</v>
      </c>
      <c r="B271" s="248"/>
      <c r="C271" s="248"/>
      <c r="D271" s="248">
        <v>0.8</v>
      </c>
      <c r="E271" s="248">
        <v>2.1</v>
      </c>
      <c r="F271" s="248">
        <v>2</v>
      </c>
      <c r="G271" s="248">
        <v>1.3</v>
      </c>
      <c r="H271" s="248"/>
      <c r="I271" s="248"/>
      <c r="J271" s="249">
        <f t="shared" si="26"/>
        <v>4.3680000000000003</v>
      </c>
    </row>
    <row r="272" spans="1:12" ht="20.100000000000001" customHeight="1">
      <c r="A272" s="267" t="s">
        <v>26641</v>
      </c>
      <c r="B272" s="258"/>
      <c r="C272" s="248"/>
      <c r="D272" s="248">
        <v>0.8</v>
      </c>
      <c r="E272" s="248">
        <v>2.1</v>
      </c>
      <c r="F272" s="248">
        <v>2</v>
      </c>
      <c r="G272" s="248">
        <v>1.3</v>
      </c>
      <c r="H272" s="248"/>
      <c r="I272" s="248"/>
      <c r="J272" s="249">
        <f t="shared" si="26"/>
        <v>4.3680000000000003</v>
      </c>
    </row>
    <row r="273" spans="1:12" ht="24.75" customHeight="1">
      <c r="A273" s="267" t="s">
        <v>26642</v>
      </c>
      <c r="B273" s="248"/>
      <c r="C273" s="248"/>
      <c r="D273" s="248">
        <v>0.8</v>
      </c>
      <c r="E273" s="248">
        <v>2.1</v>
      </c>
      <c r="F273" s="248">
        <v>2</v>
      </c>
      <c r="G273" s="248">
        <v>1.3</v>
      </c>
      <c r="H273" s="248"/>
      <c r="I273" s="248"/>
      <c r="J273" s="249">
        <f t="shared" si="26"/>
        <v>4.3680000000000003</v>
      </c>
    </row>
    <row r="274" spans="1:12" ht="24.75" customHeight="1">
      <c r="A274" s="267" t="s">
        <v>26643</v>
      </c>
      <c r="B274" s="248"/>
      <c r="C274" s="248"/>
      <c r="D274" s="248">
        <v>0.8</v>
      </c>
      <c r="E274" s="248">
        <v>2.1</v>
      </c>
      <c r="F274" s="248">
        <v>2</v>
      </c>
      <c r="G274" s="248">
        <v>1.3</v>
      </c>
      <c r="H274" s="248"/>
      <c r="I274" s="248"/>
      <c r="J274" s="249">
        <f t="shared" si="26"/>
        <v>4.3680000000000003</v>
      </c>
    </row>
    <row r="275" spans="1:12" ht="24.75" customHeight="1">
      <c r="A275" s="278" t="s">
        <v>26644</v>
      </c>
      <c r="B275" s="248"/>
      <c r="C275" s="248"/>
      <c r="D275" s="248">
        <v>0.7</v>
      </c>
      <c r="E275" s="248">
        <v>2.1</v>
      </c>
      <c r="F275" s="248">
        <v>2</v>
      </c>
      <c r="G275" s="248">
        <v>1.3</v>
      </c>
      <c r="H275" s="248"/>
      <c r="I275" s="248"/>
      <c r="J275" s="249">
        <f t="shared" si="26"/>
        <v>3.8220000000000001</v>
      </c>
    </row>
    <row r="276" spans="1:12" ht="24.75" customHeight="1">
      <c r="A276" s="278" t="s">
        <v>26645</v>
      </c>
      <c r="B276" s="248"/>
      <c r="C276" s="248"/>
      <c r="D276" s="248">
        <f>0.8+0.8+0.8</f>
        <v>2.4000000000000004</v>
      </c>
      <c r="E276" s="248">
        <v>2.1</v>
      </c>
      <c r="F276" s="248">
        <v>2</v>
      </c>
      <c r="G276" s="248">
        <v>1.3</v>
      </c>
      <c r="H276" s="248"/>
      <c r="I276" s="248"/>
      <c r="J276" s="249">
        <f t="shared" si="26"/>
        <v>13.104000000000003</v>
      </c>
    </row>
    <row r="277" spans="1:12" ht="24.75" customHeight="1">
      <c r="A277" s="278" t="s">
        <v>26646</v>
      </c>
      <c r="B277" s="248"/>
      <c r="C277" s="262"/>
      <c r="D277" s="248">
        <v>0.7</v>
      </c>
      <c r="E277" s="248">
        <v>2.1</v>
      </c>
      <c r="F277" s="248">
        <v>2</v>
      </c>
      <c r="G277" s="248">
        <v>1.3</v>
      </c>
      <c r="H277" s="248"/>
      <c r="I277" s="248"/>
      <c r="J277" s="249">
        <f t="shared" si="26"/>
        <v>3.8220000000000001</v>
      </c>
    </row>
    <row r="278" spans="1:12" ht="24.75" customHeight="1">
      <c r="A278" s="278" t="s">
        <v>26648</v>
      </c>
      <c r="B278" s="248"/>
      <c r="C278" s="248"/>
      <c r="D278" s="248">
        <v>0.7</v>
      </c>
      <c r="E278" s="248">
        <v>2.1</v>
      </c>
      <c r="F278" s="248">
        <v>2</v>
      </c>
      <c r="G278" s="248">
        <v>1.3</v>
      </c>
      <c r="H278" s="248"/>
      <c r="I278" s="248"/>
      <c r="J278" s="249">
        <f t="shared" si="26"/>
        <v>3.8220000000000001</v>
      </c>
    </row>
    <row r="279" spans="1:12" ht="30.75" customHeight="1">
      <c r="A279" s="240" t="s">
        <v>26582</v>
      </c>
      <c r="B279" s="398" t="str">
        <f>INDEX(ORCAMENTO!$E:$E,MATCH(A279,ORCAMENTO!$B:$B,0))</f>
        <v>Janela De Correr Para Vidro Em Alumínio Anodizado Cor Natural, Linha 25, Completa, Incl. Puxador Com Tranca, Alizar, Caixilho E Contramarco, Exclusive Vidro</v>
      </c>
      <c r="C279" s="399"/>
      <c r="D279" s="399"/>
      <c r="E279" s="399"/>
      <c r="F279" s="399"/>
      <c r="G279" s="399"/>
      <c r="H279" s="400"/>
      <c r="I279" s="240" t="str">
        <f>INDEX(ORCAMENTO!$F:$F,MATCH(A279,ORCAMENTO!$B:$B,0))</f>
        <v>m2</v>
      </c>
      <c r="J279" s="241">
        <f>ROUND(SUM(J281:J292),2)</f>
        <v>25.43</v>
      </c>
      <c r="K279" s="282"/>
      <c r="L279" s="282"/>
    </row>
    <row r="280" spans="1:12" ht="20.100000000000001" customHeight="1">
      <c r="A280" s="242" t="s">
        <v>1068</v>
      </c>
      <c r="B280" s="243"/>
      <c r="C280" s="243"/>
      <c r="D280" s="243" t="s">
        <v>25566</v>
      </c>
      <c r="E280" s="242" t="s">
        <v>25565</v>
      </c>
      <c r="F280" s="242" t="s">
        <v>25567</v>
      </c>
      <c r="G280" s="242"/>
      <c r="H280" s="242"/>
      <c r="I280" s="242"/>
      <c r="J280" s="244"/>
    </row>
    <row r="281" spans="1:12" ht="20.100000000000001" customHeight="1">
      <c r="A281" s="250" t="s">
        <v>26623</v>
      </c>
      <c r="B281" s="223"/>
      <c r="C281" s="223"/>
      <c r="D281" s="259">
        <v>1.5</v>
      </c>
      <c r="E281" s="259">
        <v>1</v>
      </c>
      <c r="F281" s="259">
        <v>1</v>
      </c>
      <c r="G281" s="223"/>
      <c r="H281" s="223"/>
      <c r="I281" s="223"/>
      <c r="J281" s="249">
        <f t="shared" ref="J281:J292" si="27">D281*E281*F281</f>
        <v>1.5</v>
      </c>
    </row>
    <row r="282" spans="1:12" ht="20.100000000000001" customHeight="1">
      <c r="A282" s="250" t="s">
        <v>27127</v>
      </c>
      <c r="B282" s="223"/>
      <c r="C282" s="223"/>
      <c r="D282" s="259">
        <v>1.5</v>
      </c>
      <c r="E282" s="259">
        <v>1</v>
      </c>
      <c r="F282" s="259">
        <v>1</v>
      </c>
      <c r="G282" s="223"/>
      <c r="H282" s="223"/>
      <c r="I282" s="223"/>
      <c r="J282" s="249">
        <f t="shared" si="27"/>
        <v>1.5</v>
      </c>
    </row>
    <row r="283" spans="1:12" ht="20.100000000000001" customHeight="1">
      <c r="A283" s="250" t="s">
        <v>26635</v>
      </c>
      <c r="B283" s="223"/>
      <c r="C283" s="223"/>
      <c r="D283" s="259">
        <v>1.95</v>
      </c>
      <c r="E283" s="259">
        <v>1.2</v>
      </c>
      <c r="F283" s="259">
        <v>2</v>
      </c>
      <c r="G283" s="223"/>
      <c r="H283" s="223"/>
      <c r="I283" s="224"/>
      <c r="J283" s="249">
        <f t="shared" si="27"/>
        <v>4.68</v>
      </c>
    </row>
    <row r="284" spans="1:12" ht="20.100000000000001" customHeight="1">
      <c r="A284" s="250" t="s">
        <v>26636</v>
      </c>
      <c r="B284" s="223"/>
      <c r="C284" s="223"/>
      <c r="D284" s="259">
        <v>1.5</v>
      </c>
      <c r="E284" s="259">
        <v>1.2</v>
      </c>
      <c r="F284" s="259">
        <v>1</v>
      </c>
      <c r="G284" s="223"/>
      <c r="H284" s="223"/>
      <c r="I284" s="224"/>
      <c r="J284" s="249">
        <f t="shared" si="27"/>
        <v>1.7999999999999998</v>
      </c>
    </row>
    <row r="285" spans="1:12" ht="20.100000000000001" customHeight="1">
      <c r="A285" s="250" t="s">
        <v>26637</v>
      </c>
      <c r="B285" s="223"/>
      <c r="C285" s="223"/>
      <c r="D285" s="259">
        <v>1.95</v>
      </c>
      <c r="E285" s="259">
        <v>1.2</v>
      </c>
      <c r="F285" s="259">
        <v>1</v>
      </c>
      <c r="G285" s="223"/>
      <c r="H285" s="223"/>
      <c r="I285" s="224"/>
      <c r="J285" s="249">
        <f t="shared" si="27"/>
        <v>2.34</v>
      </c>
    </row>
    <row r="286" spans="1:12" ht="20.100000000000001" customHeight="1">
      <c r="A286" s="250" t="s">
        <v>26638</v>
      </c>
      <c r="B286" s="223"/>
      <c r="C286" s="223"/>
      <c r="D286" s="259">
        <v>1.5</v>
      </c>
      <c r="E286" s="259">
        <v>1.2</v>
      </c>
      <c r="F286" s="259">
        <v>1</v>
      </c>
      <c r="G286" s="223"/>
      <c r="H286" s="223"/>
      <c r="I286" s="224"/>
      <c r="J286" s="249">
        <f t="shared" si="27"/>
        <v>1.7999999999999998</v>
      </c>
    </row>
    <row r="287" spans="1:12" ht="24.75" customHeight="1">
      <c r="A287" s="250" t="s">
        <v>26641</v>
      </c>
      <c r="B287" s="248"/>
      <c r="C287" s="248"/>
      <c r="D287" s="259">
        <v>1.5</v>
      </c>
      <c r="E287" s="259">
        <v>1.2</v>
      </c>
      <c r="F287" s="259">
        <v>2</v>
      </c>
      <c r="G287" s="248"/>
      <c r="H287" s="248"/>
      <c r="I287" s="248"/>
      <c r="J287" s="249">
        <f t="shared" si="27"/>
        <v>3.5999999999999996</v>
      </c>
    </row>
    <row r="288" spans="1:12" ht="24.75" customHeight="1">
      <c r="A288" s="250" t="s">
        <v>26642</v>
      </c>
      <c r="B288" s="248"/>
      <c r="C288" s="248"/>
      <c r="D288" s="259">
        <v>1.95</v>
      </c>
      <c r="E288" s="259">
        <v>1.2</v>
      </c>
      <c r="F288" s="259">
        <v>1</v>
      </c>
      <c r="G288" s="248"/>
      <c r="H288" s="248"/>
      <c r="I288" s="248"/>
      <c r="J288" s="249">
        <f t="shared" si="27"/>
        <v>2.34</v>
      </c>
    </row>
    <row r="289" spans="1:12" ht="24.75" customHeight="1">
      <c r="A289" s="250" t="s">
        <v>26643</v>
      </c>
      <c r="B289" s="248"/>
      <c r="C289" s="248"/>
      <c r="D289" s="259">
        <v>1.95</v>
      </c>
      <c r="E289" s="259">
        <v>1.2</v>
      </c>
      <c r="F289" s="259">
        <v>1</v>
      </c>
      <c r="G289" s="248"/>
      <c r="H289" s="248"/>
      <c r="I289" s="248"/>
      <c r="J289" s="249">
        <f t="shared" si="27"/>
        <v>2.34</v>
      </c>
    </row>
    <row r="290" spans="1:12" ht="24.75" customHeight="1">
      <c r="A290" s="435" t="s">
        <v>26645</v>
      </c>
      <c r="B290" s="248"/>
      <c r="C290" s="248"/>
      <c r="D290" s="259">
        <v>1.2</v>
      </c>
      <c r="E290" s="259">
        <v>0.75</v>
      </c>
      <c r="F290" s="259">
        <v>1</v>
      </c>
      <c r="G290" s="248"/>
      <c r="H290" s="248"/>
      <c r="I290" s="248"/>
      <c r="J290" s="249">
        <f t="shared" si="27"/>
        <v>0.89999999999999991</v>
      </c>
    </row>
    <row r="291" spans="1:12" ht="24.75" customHeight="1">
      <c r="A291" s="436"/>
      <c r="B291" s="248"/>
      <c r="C291" s="248"/>
      <c r="D291" s="259">
        <v>1.5</v>
      </c>
      <c r="E291" s="259">
        <v>0.75</v>
      </c>
      <c r="F291" s="259">
        <v>1</v>
      </c>
      <c r="G291" s="248"/>
      <c r="H291" s="248"/>
      <c r="I291" s="248"/>
      <c r="J291" s="249">
        <f t="shared" si="27"/>
        <v>1.125</v>
      </c>
    </row>
    <row r="292" spans="1:12" ht="24.75" customHeight="1">
      <c r="A292" s="250" t="s">
        <v>26648</v>
      </c>
      <c r="B292" s="248"/>
      <c r="C292" s="248"/>
      <c r="D292" s="259">
        <v>1.5</v>
      </c>
      <c r="E292" s="259">
        <v>1</v>
      </c>
      <c r="F292" s="259">
        <v>1</v>
      </c>
      <c r="G292" s="248"/>
      <c r="H292" s="248"/>
      <c r="I292" s="248"/>
      <c r="J292" s="249">
        <f t="shared" si="27"/>
        <v>1.5</v>
      </c>
    </row>
    <row r="293" spans="1:12" ht="30.75" customHeight="1">
      <c r="A293" s="240" t="s">
        <v>26583</v>
      </c>
      <c r="B293" s="398" t="str">
        <f>INDEX(ORCAMENTO!$E:$E,MATCH(A293,ORCAMENTO!$B:$B,0))</f>
        <v>Marco De Madeira De Lei De 1ª (Peroba, Ipê, Angelim Pedra Ou Equivalente) Com 15X3 Cm De Batente, Nas Dimensões De 0.80 X 2.10 M</v>
      </c>
      <c r="C293" s="399"/>
      <c r="D293" s="399"/>
      <c r="E293" s="399"/>
      <c r="F293" s="399"/>
      <c r="G293" s="399"/>
      <c r="H293" s="400"/>
      <c r="I293" s="240" t="str">
        <f>INDEX(ORCAMENTO!$F:$F,MATCH(A293,ORCAMENTO!$B:$B,0))</f>
        <v>und</v>
      </c>
      <c r="J293" s="241">
        <f>ROUND(SUM(J295:J306),2)</f>
        <v>12</v>
      </c>
      <c r="K293" s="282"/>
      <c r="L293" s="282"/>
    </row>
    <row r="294" spans="1:12" ht="20.100000000000001" customHeight="1">
      <c r="A294" s="242" t="s">
        <v>1068</v>
      </c>
      <c r="B294" s="243"/>
      <c r="C294" s="243"/>
      <c r="D294" s="243" t="s">
        <v>26</v>
      </c>
      <c r="E294" s="242"/>
      <c r="F294" s="242"/>
      <c r="G294" s="242"/>
      <c r="H294" s="242"/>
      <c r="I294" s="242"/>
      <c r="J294" s="244"/>
    </row>
    <row r="295" spans="1:12" ht="24.75" customHeight="1">
      <c r="A295" s="247" t="s">
        <v>26623</v>
      </c>
      <c r="B295" s="248"/>
      <c r="C295" s="248"/>
      <c r="D295" s="248">
        <v>1</v>
      </c>
      <c r="E295" s="248"/>
      <c r="F295" s="248"/>
      <c r="G295" s="248"/>
      <c r="H295" s="248"/>
      <c r="I295" s="248"/>
      <c r="J295" s="249">
        <f>D295</f>
        <v>1</v>
      </c>
    </row>
    <row r="296" spans="1:12" ht="24.75" customHeight="1">
      <c r="A296" s="247" t="s">
        <v>27128</v>
      </c>
      <c r="B296" s="248"/>
      <c r="C296" s="248"/>
      <c r="D296" s="248">
        <v>1</v>
      </c>
      <c r="E296" s="248"/>
      <c r="F296" s="248"/>
      <c r="G296" s="248"/>
      <c r="H296" s="248"/>
      <c r="I296" s="248"/>
      <c r="J296" s="249">
        <f>D296</f>
        <v>1</v>
      </c>
    </row>
    <row r="297" spans="1:12" ht="24.75" customHeight="1">
      <c r="A297" s="247" t="s">
        <v>27128</v>
      </c>
      <c r="B297" s="248"/>
      <c r="C297" s="248"/>
      <c r="D297" s="248">
        <v>1</v>
      </c>
      <c r="E297" s="248"/>
      <c r="F297" s="248"/>
      <c r="G297" s="248"/>
      <c r="H297" s="248"/>
      <c r="I297" s="248"/>
      <c r="J297" s="249">
        <f t="shared" ref="J297:J305" si="28">D297</f>
        <v>1</v>
      </c>
    </row>
    <row r="298" spans="1:12" ht="24.75" customHeight="1">
      <c r="A298" s="247" t="s">
        <v>27127</v>
      </c>
      <c r="B298" s="248"/>
      <c r="C298" s="248"/>
      <c r="D298" s="248">
        <v>1</v>
      </c>
      <c r="E298" s="248"/>
      <c r="F298" s="248"/>
      <c r="G298" s="248"/>
      <c r="H298" s="248"/>
      <c r="I298" s="248"/>
      <c r="J298" s="249">
        <f t="shared" si="28"/>
        <v>1</v>
      </c>
    </row>
    <row r="299" spans="1:12" ht="24.75" customHeight="1">
      <c r="A299" s="247" t="s">
        <v>27140</v>
      </c>
      <c r="B299" s="248"/>
      <c r="C299" s="248"/>
      <c r="D299" s="248">
        <v>1</v>
      </c>
      <c r="E299" s="248"/>
      <c r="F299" s="248"/>
      <c r="G299" s="248"/>
      <c r="H299" s="248"/>
      <c r="I299" s="248"/>
      <c r="J299" s="249">
        <f t="shared" si="28"/>
        <v>1</v>
      </c>
    </row>
    <row r="300" spans="1:12" ht="24.75" customHeight="1">
      <c r="A300" s="247" t="s">
        <v>26671</v>
      </c>
      <c r="B300" s="248"/>
      <c r="C300" s="248"/>
      <c r="D300" s="248">
        <v>1</v>
      </c>
      <c r="E300" s="248"/>
      <c r="F300" s="248"/>
      <c r="G300" s="248"/>
      <c r="H300" s="248"/>
      <c r="I300" s="248"/>
      <c r="J300" s="249">
        <f t="shared" si="28"/>
        <v>1</v>
      </c>
    </row>
    <row r="301" spans="1:12" ht="24.75" customHeight="1">
      <c r="A301" s="247" t="s">
        <v>26637</v>
      </c>
      <c r="B301" s="248"/>
      <c r="C301" s="248"/>
      <c r="D301" s="248">
        <v>1</v>
      </c>
      <c r="E301" s="248"/>
      <c r="F301" s="248"/>
      <c r="G301" s="248"/>
      <c r="H301" s="248"/>
      <c r="I301" s="248"/>
      <c r="J301" s="249">
        <f t="shared" si="28"/>
        <v>1</v>
      </c>
    </row>
    <row r="302" spans="1:12" ht="24.75" customHeight="1">
      <c r="A302" s="247" t="s">
        <v>27141</v>
      </c>
      <c r="B302" s="248"/>
      <c r="C302" s="248"/>
      <c r="D302" s="248">
        <v>1</v>
      </c>
      <c r="E302" s="248"/>
      <c r="F302" s="248"/>
      <c r="G302" s="248"/>
      <c r="H302" s="248"/>
      <c r="I302" s="248"/>
      <c r="J302" s="249">
        <f t="shared" si="28"/>
        <v>1</v>
      </c>
    </row>
    <row r="303" spans="1:12" ht="24.75" customHeight="1">
      <c r="A303" s="247" t="s">
        <v>27129</v>
      </c>
      <c r="B303" s="248"/>
      <c r="C303" s="248"/>
      <c r="D303" s="248">
        <v>1</v>
      </c>
      <c r="E303" s="248"/>
      <c r="F303" s="248"/>
      <c r="G303" s="248"/>
      <c r="H303" s="248"/>
      <c r="I303" s="248"/>
      <c r="J303" s="249">
        <f t="shared" si="28"/>
        <v>1</v>
      </c>
    </row>
    <row r="304" spans="1:12" ht="24.75" customHeight="1">
      <c r="A304" s="247" t="s">
        <v>26990</v>
      </c>
      <c r="B304" s="248"/>
      <c r="C304" s="248"/>
      <c r="D304" s="248">
        <v>1</v>
      </c>
      <c r="E304" s="248"/>
      <c r="F304" s="248"/>
      <c r="G304" s="248"/>
      <c r="H304" s="248"/>
      <c r="I304" s="248"/>
      <c r="J304" s="249">
        <f t="shared" si="28"/>
        <v>1</v>
      </c>
    </row>
    <row r="305" spans="1:12" ht="24.75" customHeight="1">
      <c r="A305" s="247" t="s">
        <v>27122</v>
      </c>
      <c r="B305" s="248"/>
      <c r="C305" s="248"/>
      <c r="D305" s="248">
        <v>1</v>
      </c>
      <c r="E305" s="248"/>
      <c r="F305" s="248"/>
      <c r="G305" s="248"/>
      <c r="H305" s="248"/>
      <c r="I305" s="248"/>
      <c r="J305" s="249">
        <f t="shared" si="28"/>
        <v>1</v>
      </c>
    </row>
    <row r="306" spans="1:12" ht="24.75" customHeight="1">
      <c r="A306" s="247" t="s">
        <v>26645</v>
      </c>
      <c r="B306" s="248"/>
      <c r="C306" s="248"/>
      <c r="D306" s="248">
        <v>1</v>
      </c>
      <c r="E306" s="248"/>
      <c r="F306" s="248"/>
      <c r="G306" s="248"/>
      <c r="H306" s="248"/>
      <c r="I306" s="248"/>
      <c r="J306" s="249">
        <f>D306</f>
        <v>1</v>
      </c>
    </row>
    <row r="307" spans="1:12" ht="30.75" customHeight="1">
      <c r="A307" s="240" t="s">
        <v>26584</v>
      </c>
      <c r="B307" s="398" t="str">
        <f>INDEX(ORCAMENTO!$E:$E,MATCH(A307,ORCAMENTO!$B:$B,0))</f>
        <v>Vidro Plano Transparente Liso, Com 4 Mm De Espessura</v>
      </c>
      <c r="C307" s="399"/>
      <c r="D307" s="399"/>
      <c r="E307" s="399"/>
      <c r="F307" s="399"/>
      <c r="G307" s="399"/>
      <c r="H307" s="400"/>
      <c r="I307" s="240" t="str">
        <f>INDEX(ORCAMENTO!$F:$F,MATCH(A307,ORCAMENTO!$B:$B,0))</f>
        <v>m2</v>
      </c>
      <c r="J307" s="241">
        <f>ROUND(SUM(J309:J324),2)</f>
        <v>28.53</v>
      </c>
      <c r="K307" s="282"/>
      <c r="L307" s="282"/>
    </row>
    <row r="308" spans="1:12" ht="20.100000000000001" customHeight="1">
      <c r="A308" s="242" t="s">
        <v>1068</v>
      </c>
      <c r="B308" s="243"/>
      <c r="C308" s="243"/>
      <c r="D308" s="243" t="s">
        <v>25566</v>
      </c>
      <c r="E308" s="242" t="s">
        <v>25565</v>
      </c>
      <c r="F308" s="242" t="s">
        <v>26594</v>
      </c>
      <c r="G308" s="242"/>
      <c r="H308" s="242"/>
      <c r="I308" s="242"/>
      <c r="J308" s="244"/>
    </row>
    <row r="309" spans="1:12" ht="20.100000000000001" customHeight="1">
      <c r="A309" s="435" t="s">
        <v>26623</v>
      </c>
      <c r="B309" s="223"/>
      <c r="C309" s="223"/>
      <c r="D309" s="223">
        <v>1.5</v>
      </c>
      <c r="E309" s="223">
        <v>1</v>
      </c>
      <c r="F309" s="223">
        <v>1</v>
      </c>
      <c r="G309" s="223"/>
      <c r="H309" s="223"/>
      <c r="I309" s="223"/>
      <c r="J309" s="249">
        <f>D309*E309*F309</f>
        <v>1.5</v>
      </c>
      <c r="K309" s="34" t="s">
        <v>27142</v>
      </c>
    </row>
    <row r="310" spans="1:12" ht="20.100000000000001" customHeight="1">
      <c r="A310" s="436"/>
      <c r="B310" s="223"/>
      <c r="C310" s="223"/>
      <c r="D310" s="223">
        <v>1.5</v>
      </c>
      <c r="E310" s="223">
        <v>1</v>
      </c>
      <c r="F310" s="223">
        <v>1</v>
      </c>
      <c r="G310" s="223"/>
      <c r="H310" s="223"/>
      <c r="I310" s="223"/>
      <c r="J310" s="249">
        <f>D310*E310*F310</f>
        <v>1.5</v>
      </c>
    </row>
    <row r="311" spans="1:12" ht="20.100000000000001" customHeight="1">
      <c r="A311" s="250" t="s">
        <v>27127</v>
      </c>
      <c r="B311" s="223"/>
      <c r="C311" s="223"/>
      <c r="D311" s="223">
        <v>1.5</v>
      </c>
      <c r="E311" s="223">
        <v>1</v>
      </c>
      <c r="F311" s="223">
        <v>1</v>
      </c>
      <c r="G311" s="223"/>
      <c r="H311" s="223"/>
      <c r="I311" s="224"/>
      <c r="J311" s="249">
        <f>D311*E311*F311</f>
        <v>1.5</v>
      </c>
    </row>
    <row r="312" spans="1:12" ht="20.100000000000001" customHeight="1">
      <c r="A312" s="250" t="s">
        <v>27128</v>
      </c>
      <c r="B312" s="223"/>
      <c r="C312" s="223"/>
      <c r="D312" s="223">
        <v>0.8</v>
      </c>
      <c r="E312" s="223">
        <v>0.5</v>
      </c>
      <c r="F312" s="223">
        <v>1</v>
      </c>
      <c r="G312" s="223"/>
      <c r="H312" s="223"/>
      <c r="I312" s="224"/>
      <c r="J312" s="249">
        <f t="shared" ref="J312:J324" si="29">D312*E312*F312</f>
        <v>0.4</v>
      </c>
      <c r="K312" s="34" t="s">
        <v>26708</v>
      </c>
    </row>
    <row r="313" spans="1:12" ht="20.100000000000001" customHeight="1">
      <c r="A313" s="250" t="s">
        <v>27128</v>
      </c>
      <c r="B313" s="223"/>
      <c r="C313" s="223"/>
      <c r="D313" s="223">
        <v>0.8</v>
      </c>
      <c r="E313" s="223">
        <v>0.5</v>
      </c>
      <c r="F313" s="223">
        <v>1</v>
      </c>
      <c r="G313" s="223"/>
      <c r="H313" s="223"/>
      <c r="I313" s="224"/>
      <c r="J313" s="249">
        <f>D313*E313*F313</f>
        <v>0.4</v>
      </c>
      <c r="K313" s="34" t="s">
        <v>26708</v>
      </c>
    </row>
    <row r="314" spans="1:12" ht="20.100000000000001" customHeight="1">
      <c r="A314" s="250" t="s">
        <v>26635</v>
      </c>
      <c r="B314" s="223"/>
      <c r="C314" s="223"/>
      <c r="D314" s="223">
        <v>1.95</v>
      </c>
      <c r="E314" s="223">
        <v>1.2</v>
      </c>
      <c r="F314" s="223">
        <v>2</v>
      </c>
      <c r="G314" s="223"/>
      <c r="H314" s="223"/>
      <c r="I314" s="224"/>
      <c r="J314" s="249">
        <f t="shared" si="29"/>
        <v>4.68</v>
      </c>
    </row>
    <row r="315" spans="1:12" ht="20.100000000000001" customHeight="1">
      <c r="A315" s="250" t="s">
        <v>26636</v>
      </c>
      <c r="B315" s="223"/>
      <c r="C315" s="223"/>
      <c r="D315" s="223">
        <v>1.5</v>
      </c>
      <c r="E315" s="223">
        <v>1.2</v>
      </c>
      <c r="F315" s="223">
        <v>1</v>
      </c>
      <c r="G315" s="223"/>
      <c r="H315" s="223"/>
      <c r="I315" s="224"/>
      <c r="J315" s="249">
        <f>D315*E315*F315</f>
        <v>1.7999999999999998</v>
      </c>
    </row>
    <row r="316" spans="1:12" ht="20.100000000000001" customHeight="1">
      <c r="A316" s="250" t="s">
        <v>27129</v>
      </c>
      <c r="B316" s="223"/>
      <c r="C316" s="223"/>
      <c r="D316" s="223">
        <v>0.8</v>
      </c>
      <c r="E316" s="223">
        <v>0.5</v>
      </c>
      <c r="F316" s="223">
        <v>2</v>
      </c>
      <c r="G316" s="223"/>
      <c r="H316" s="223"/>
      <c r="I316" s="224"/>
      <c r="J316" s="249">
        <f t="shared" si="29"/>
        <v>0.8</v>
      </c>
      <c r="K316" s="34" t="s">
        <v>26708</v>
      </c>
    </row>
    <row r="317" spans="1:12" ht="20.100000000000001" customHeight="1">
      <c r="A317" s="250" t="s">
        <v>26637</v>
      </c>
      <c r="B317" s="223"/>
      <c r="C317" s="223"/>
      <c r="D317" s="223">
        <v>1.95</v>
      </c>
      <c r="E317" s="223">
        <v>1.2</v>
      </c>
      <c r="F317" s="223">
        <v>1</v>
      </c>
      <c r="G317" s="223"/>
      <c r="H317" s="223"/>
      <c r="I317" s="224"/>
      <c r="J317" s="249">
        <f>D317*E317*F317</f>
        <v>2.34</v>
      </c>
    </row>
    <row r="318" spans="1:12" ht="20.100000000000001" customHeight="1">
      <c r="A318" s="250" t="s">
        <v>26638</v>
      </c>
      <c r="B318" s="223"/>
      <c r="C318" s="223"/>
      <c r="D318" s="223">
        <v>1.5</v>
      </c>
      <c r="E318" s="223">
        <v>1.2</v>
      </c>
      <c r="F318" s="223">
        <v>1</v>
      </c>
      <c r="G318" s="223"/>
      <c r="H318" s="223"/>
      <c r="I318" s="224"/>
      <c r="J318" s="249">
        <f>D318*E318*F318</f>
        <v>1.7999999999999998</v>
      </c>
    </row>
    <row r="319" spans="1:12" ht="24.75" customHeight="1">
      <c r="A319" s="250" t="s">
        <v>26641</v>
      </c>
      <c r="B319" s="248"/>
      <c r="C319" s="248"/>
      <c r="D319" s="223">
        <v>1.5</v>
      </c>
      <c r="E319" s="223">
        <v>1.2</v>
      </c>
      <c r="F319" s="223">
        <v>2</v>
      </c>
      <c r="G319" s="248"/>
      <c r="H319" s="248"/>
      <c r="I319" s="248"/>
      <c r="J319" s="249">
        <f t="shared" si="29"/>
        <v>3.5999999999999996</v>
      </c>
    </row>
    <row r="320" spans="1:12" ht="24.75" customHeight="1">
      <c r="A320" s="250" t="s">
        <v>26642</v>
      </c>
      <c r="B320" s="248"/>
      <c r="C320" s="248"/>
      <c r="D320" s="223">
        <v>1.95</v>
      </c>
      <c r="E320" s="223">
        <v>1.2</v>
      </c>
      <c r="F320" s="223">
        <v>1</v>
      </c>
      <c r="G320" s="248"/>
      <c r="H320" s="248"/>
      <c r="I320" s="248"/>
      <c r="J320" s="249">
        <f t="shared" si="29"/>
        <v>2.34</v>
      </c>
    </row>
    <row r="321" spans="1:12" ht="24.75" customHeight="1">
      <c r="A321" s="250" t="s">
        <v>26643</v>
      </c>
      <c r="B321" s="248"/>
      <c r="C321" s="248"/>
      <c r="D321" s="223">
        <v>1.95</v>
      </c>
      <c r="E321" s="223">
        <v>1.2</v>
      </c>
      <c r="F321" s="223">
        <v>1</v>
      </c>
      <c r="G321" s="248"/>
      <c r="H321" s="248"/>
      <c r="I321" s="248"/>
      <c r="J321" s="249">
        <f t="shared" si="29"/>
        <v>2.34</v>
      </c>
    </row>
    <row r="322" spans="1:12" ht="24.75" customHeight="1">
      <c r="A322" s="435" t="s">
        <v>26645</v>
      </c>
      <c r="B322" s="248"/>
      <c r="C322" s="248"/>
      <c r="D322" s="223">
        <v>1.2</v>
      </c>
      <c r="E322" s="223">
        <v>0.75</v>
      </c>
      <c r="F322" s="223">
        <v>1</v>
      </c>
      <c r="G322" s="248"/>
      <c r="H322" s="248"/>
      <c r="I322" s="248"/>
      <c r="J322" s="249">
        <f t="shared" si="29"/>
        <v>0.89999999999999991</v>
      </c>
    </row>
    <row r="323" spans="1:12" ht="24.75" customHeight="1">
      <c r="A323" s="436"/>
      <c r="B323" s="248"/>
      <c r="C323" s="248"/>
      <c r="D323" s="223">
        <v>1.5</v>
      </c>
      <c r="E323" s="223">
        <v>0.75</v>
      </c>
      <c r="F323" s="223">
        <v>1</v>
      </c>
      <c r="G323" s="248"/>
      <c r="H323" s="248"/>
      <c r="I323" s="248"/>
      <c r="J323" s="249">
        <f t="shared" si="29"/>
        <v>1.125</v>
      </c>
    </row>
    <row r="324" spans="1:12" ht="24.75" customHeight="1">
      <c r="A324" s="250" t="s">
        <v>26648</v>
      </c>
      <c r="B324" s="248"/>
      <c r="C324" s="248"/>
      <c r="D324" s="223">
        <v>1.5</v>
      </c>
      <c r="E324" s="223">
        <v>1</v>
      </c>
      <c r="F324" s="223">
        <v>1</v>
      </c>
      <c r="G324" s="248"/>
      <c r="H324" s="248"/>
      <c r="I324" s="248"/>
      <c r="J324" s="249">
        <f t="shared" si="29"/>
        <v>1.5</v>
      </c>
    </row>
    <row r="325" spans="1:12" ht="36" customHeight="1">
      <c r="A325" s="240" t="s">
        <v>26585</v>
      </c>
      <c r="B325" s="398" t="str">
        <f>INDEX(ORCAMENTO!$E:$E,MATCH(A325,ORCAMENTO!$B:$B,0))</f>
        <v>Kit De Porta De Madeira Tipo Mexicana, Maciça (Pesada Ou Superpesada), Padrão Popular, 80X210Cm, Espessura De 3,5Cm, Itens Inclusos: Dobradiças, Montagem E Instalação De Batente, Fechadura Com Execução Do Furo - Fornecimento E Instalação. Af_12/2019</v>
      </c>
      <c r="C325" s="399"/>
      <c r="D325" s="399"/>
      <c r="E325" s="399"/>
      <c r="F325" s="399"/>
      <c r="G325" s="399"/>
      <c r="H325" s="400"/>
      <c r="I325" s="240" t="str">
        <f>INDEX(ORCAMENTO!$F:$F,MATCH(A325,ORCAMENTO!$B:$B,0))</f>
        <v>un</v>
      </c>
      <c r="J325" s="241">
        <f>ROUND(SUM(J327:J327),2)</f>
        <v>1</v>
      </c>
      <c r="K325" s="282"/>
      <c r="L325" s="282"/>
    </row>
    <row r="326" spans="1:12" ht="20.100000000000001" customHeight="1">
      <c r="A326" s="242" t="s">
        <v>1068</v>
      </c>
      <c r="B326" s="243"/>
      <c r="C326" s="243"/>
      <c r="D326" s="243" t="s">
        <v>26</v>
      </c>
      <c r="E326" s="242"/>
      <c r="F326" s="242"/>
      <c r="G326" s="242"/>
      <c r="H326" s="242"/>
      <c r="I326" s="242"/>
      <c r="J326" s="244"/>
    </row>
    <row r="327" spans="1:12" ht="20.100000000000001" customHeight="1">
      <c r="A327" s="245" t="s">
        <v>26687</v>
      </c>
      <c r="B327" s="223"/>
      <c r="C327" s="223"/>
      <c r="D327" s="223">
        <v>1</v>
      </c>
      <c r="E327" s="223"/>
      <c r="F327" s="223"/>
      <c r="G327" s="223"/>
      <c r="H327" s="223"/>
      <c r="I327" s="224"/>
      <c r="J327" s="224">
        <f>D327</f>
        <v>1</v>
      </c>
    </row>
    <row r="328" spans="1:12" ht="30.75" customHeight="1">
      <c r="A328" s="240" t="s">
        <v>26595</v>
      </c>
      <c r="B328" s="398" t="str">
        <f>INDEX(ORCAMENTO!$E:$E,MATCH(A328,ORCAMENTO!$B:$B,0))</f>
        <v>Alizar De Madeira De Lei De 1ª (Peroba, Ipê, Angelim Pedra Ou Equivalente) De 5 X 1,5 Cm</v>
      </c>
      <c r="C328" s="399"/>
      <c r="D328" s="399"/>
      <c r="E328" s="399"/>
      <c r="F328" s="399"/>
      <c r="G328" s="399"/>
      <c r="H328" s="400"/>
      <c r="I328" s="240" t="str">
        <f>INDEX(ORCAMENTO!$F:$F,MATCH(A328,ORCAMENTO!$B:$B,0))</f>
        <v>m</v>
      </c>
      <c r="J328" s="241">
        <f>ROUND(SUM(J330:J341),2)</f>
        <v>62.3</v>
      </c>
      <c r="K328" s="282"/>
      <c r="L328" s="282"/>
    </row>
    <row r="329" spans="1:12" ht="20.100000000000001" customHeight="1">
      <c r="A329" s="242" t="s">
        <v>1068</v>
      </c>
      <c r="B329" s="243"/>
      <c r="C329" s="243"/>
      <c r="D329" s="243" t="s">
        <v>1</v>
      </c>
      <c r="E329" s="242"/>
      <c r="F329" s="242"/>
      <c r="G329" s="242"/>
      <c r="H329" s="242"/>
      <c r="I329" s="242"/>
      <c r="J329" s="224" t="str">
        <f t="shared" ref="J329:J337" si="30">D329</f>
        <v>M</v>
      </c>
    </row>
    <row r="330" spans="1:12" ht="20.100000000000001" customHeight="1">
      <c r="A330" s="247" t="s">
        <v>26623</v>
      </c>
      <c r="B330" s="223"/>
      <c r="C330" s="223"/>
      <c r="D330" s="223">
        <v>5.2</v>
      </c>
      <c r="E330" s="223"/>
      <c r="F330" s="223"/>
      <c r="G330" s="223"/>
      <c r="H330" s="223"/>
      <c r="I330" s="223"/>
      <c r="J330" s="224">
        <f t="shared" si="30"/>
        <v>5.2</v>
      </c>
    </row>
    <row r="331" spans="1:12" ht="20.100000000000001" customHeight="1">
      <c r="A331" s="247" t="s">
        <v>27128</v>
      </c>
      <c r="B331" s="223"/>
      <c r="C331" s="223"/>
      <c r="D331" s="223">
        <v>5.2</v>
      </c>
      <c r="E331" s="223"/>
      <c r="F331" s="223"/>
      <c r="G331" s="223"/>
      <c r="H331" s="223"/>
      <c r="I331" s="223"/>
      <c r="J331" s="224">
        <f t="shared" si="30"/>
        <v>5.2</v>
      </c>
    </row>
    <row r="332" spans="1:12" ht="20.100000000000001" customHeight="1">
      <c r="A332" s="247" t="s">
        <v>27128</v>
      </c>
      <c r="B332" s="223"/>
      <c r="C332" s="223"/>
      <c r="D332" s="223">
        <v>5.2</v>
      </c>
      <c r="E332" s="223"/>
      <c r="F332" s="223"/>
      <c r="G332" s="223"/>
      <c r="H332" s="223"/>
      <c r="I332" s="223"/>
      <c r="J332" s="224">
        <f t="shared" si="30"/>
        <v>5.2</v>
      </c>
    </row>
    <row r="333" spans="1:12" ht="20.100000000000001" customHeight="1">
      <c r="A333" s="247" t="s">
        <v>27127</v>
      </c>
      <c r="B333" s="223"/>
      <c r="C333" s="223"/>
      <c r="D333" s="223">
        <v>5.2</v>
      </c>
      <c r="E333" s="223"/>
      <c r="F333" s="223"/>
      <c r="G333" s="223"/>
      <c r="H333" s="223"/>
      <c r="I333" s="223"/>
      <c r="J333" s="224">
        <f t="shared" si="30"/>
        <v>5.2</v>
      </c>
    </row>
    <row r="334" spans="1:12" ht="20.100000000000001" customHeight="1">
      <c r="A334" s="247" t="s">
        <v>27140</v>
      </c>
      <c r="B334" s="223"/>
      <c r="C334" s="223"/>
      <c r="D334" s="223">
        <v>5.2</v>
      </c>
      <c r="E334" s="223"/>
      <c r="F334" s="223"/>
      <c r="G334" s="223"/>
      <c r="H334" s="223"/>
      <c r="I334" s="223"/>
      <c r="J334" s="224">
        <f t="shared" si="30"/>
        <v>5.2</v>
      </c>
    </row>
    <row r="335" spans="1:12" ht="20.100000000000001" customHeight="1">
      <c r="A335" s="247" t="s">
        <v>26671</v>
      </c>
      <c r="B335" s="223"/>
      <c r="C335" s="223"/>
      <c r="D335" s="223">
        <v>5.2</v>
      </c>
      <c r="E335" s="223"/>
      <c r="F335" s="223"/>
      <c r="G335" s="223"/>
      <c r="H335" s="223"/>
      <c r="I335" s="223"/>
      <c r="J335" s="224">
        <f t="shared" si="30"/>
        <v>5.2</v>
      </c>
    </row>
    <row r="336" spans="1:12" ht="20.100000000000001" customHeight="1">
      <c r="A336" s="247" t="s">
        <v>26637</v>
      </c>
      <c r="B336" s="223"/>
      <c r="C336" s="223"/>
      <c r="D336" s="223">
        <v>5.2</v>
      </c>
      <c r="E336" s="223"/>
      <c r="F336" s="223"/>
      <c r="G336" s="223"/>
      <c r="H336" s="223"/>
      <c r="I336" s="223"/>
      <c r="J336" s="224">
        <f t="shared" si="30"/>
        <v>5.2</v>
      </c>
    </row>
    <row r="337" spans="1:12" ht="20.100000000000001" customHeight="1">
      <c r="A337" s="247" t="s">
        <v>27141</v>
      </c>
      <c r="B337" s="223"/>
      <c r="C337" s="223"/>
      <c r="D337" s="223">
        <v>5.2</v>
      </c>
      <c r="E337" s="223"/>
      <c r="F337" s="223"/>
      <c r="G337" s="223"/>
      <c r="H337" s="223"/>
      <c r="I337" s="223"/>
      <c r="J337" s="224">
        <f t="shared" si="30"/>
        <v>5.2</v>
      </c>
    </row>
    <row r="338" spans="1:12" ht="20.100000000000001" customHeight="1">
      <c r="A338" s="247" t="s">
        <v>27129</v>
      </c>
      <c r="B338" s="223"/>
      <c r="C338" s="223"/>
      <c r="D338" s="223">
        <v>5.2</v>
      </c>
      <c r="E338" s="223"/>
      <c r="F338" s="223"/>
      <c r="G338" s="223"/>
      <c r="H338" s="223"/>
      <c r="I338" s="224"/>
      <c r="J338" s="224">
        <f>D338</f>
        <v>5.2</v>
      </c>
    </row>
    <row r="339" spans="1:12" ht="30.75" customHeight="1">
      <c r="A339" s="247" t="s">
        <v>26990</v>
      </c>
      <c r="B339" s="223"/>
      <c r="C339" s="223"/>
      <c r="D339" s="223">
        <v>5.2</v>
      </c>
      <c r="E339" s="223"/>
      <c r="F339" s="223"/>
      <c r="G339" s="223"/>
      <c r="H339" s="223"/>
      <c r="I339" s="224"/>
      <c r="J339" s="224">
        <f t="shared" ref="J339:J341" si="31">D339</f>
        <v>5.2</v>
      </c>
      <c r="K339" s="282"/>
      <c r="L339" s="282"/>
    </row>
    <row r="340" spans="1:12" ht="20.100000000000001" customHeight="1">
      <c r="A340" s="247" t="s">
        <v>27122</v>
      </c>
      <c r="B340" s="223"/>
      <c r="C340" s="223"/>
      <c r="D340" s="223">
        <v>5.0999999999999996</v>
      </c>
      <c r="E340" s="223"/>
      <c r="F340" s="223"/>
      <c r="G340" s="223"/>
      <c r="H340" s="223"/>
      <c r="I340" s="224"/>
      <c r="J340" s="224">
        <f t="shared" si="31"/>
        <v>5.0999999999999996</v>
      </c>
    </row>
    <row r="341" spans="1:12" ht="20.100000000000001" customHeight="1">
      <c r="A341" s="247" t="s">
        <v>26645</v>
      </c>
      <c r="B341" s="223"/>
      <c r="C341" s="223"/>
      <c r="D341" s="223">
        <v>5.2</v>
      </c>
      <c r="E341" s="223"/>
      <c r="F341" s="223"/>
      <c r="G341" s="223"/>
      <c r="H341" s="223"/>
      <c r="I341" s="224"/>
      <c r="J341" s="224">
        <f t="shared" si="31"/>
        <v>5.2</v>
      </c>
    </row>
    <row r="342" spans="1:12" ht="20.100000000000001" customHeight="1">
      <c r="A342" s="240" t="s">
        <v>26596</v>
      </c>
      <c r="B342" s="398" t="str">
        <f>INDEX(ORCAMENTO!$E:$E,MATCH(A342,ORCAMENTO!$B:$B,0))</f>
        <v>Portão De Ferro De Abrir Em Barra Chata, Inclusive Chumbamento</v>
      </c>
      <c r="C342" s="399"/>
      <c r="D342" s="399"/>
      <c r="E342" s="399"/>
      <c r="F342" s="399"/>
      <c r="G342" s="399"/>
      <c r="H342" s="400"/>
      <c r="I342" s="240" t="str">
        <f>INDEX(ORCAMENTO!$F:$F,MATCH(A342,ORCAMENTO!$B:$B,0))</f>
        <v>m2</v>
      </c>
      <c r="J342" s="241">
        <f>ROUND(SUM(J344),2)</f>
        <v>1.64</v>
      </c>
    </row>
    <row r="343" spans="1:12" ht="20.100000000000001" customHeight="1">
      <c r="A343" s="242" t="s">
        <v>1068</v>
      </c>
      <c r="B343" s="243"/>
      <c r="C343" s="242" t="s">
        <v>26622</v>
      </c>
      <c r="D343" s="242" t="s">
        <v>26621</v>
      </c>
      <c r="E343" s="242"/>
      <c r="F343" s="242"/>
      <c r="G343" s="242"/>
      <c r="H343" s="242"/>
      <c r="I343" s="242"/>
      <c r="J343" s="244"/>
    </row>
    <row r="344" spans="1:12" ht="20.100000000000001" customHeight="1">
      <c r="A344" s="247" t="s">
        <v>27143</v>
      </c>
      <c r="B344" s="248"/>
      <c r="C344" s="248">
        <v>2.0499999999999998</v>
      </c>
      <c r="D344" s="248">
        <v>0.8</v>
      </c>
      <c r="E344" s="248">
        <v>1</v>
      </c>
      <c r="F344" s="248"/>
      <c r="G344" s="248"/>
      <c r="H344" s="248"/>
      <c r="I344" s="248"/>
      <c r="J344" s="249">
        <f>(C344*D344*E344)-G344</f>
        <v>1.64</v>
      </c>
    </row>
    <row r="345" spans="1:12" ht="30.75" customHeight="1">
      <c r="A345" s="240" t="s">
        <v>26597</v>
      </c>
      <c r="B345" s="398" t="str">
        <f>INDEX(ORCAMENTO!$E:$E,MATCH(A345,ORCAMENTO!$B:$B,0))</f>
        <v>Gradil Em Alumínio Fixado Em Vãos De Janelas, Formado Por Tubos De 3/4". Af_04/2019</v>
      </c>
      <c r="C345" s="399"/>
      <c r="D345" s="399"/>
      <c r="E345" s="399"/>
      <c r="F345" s="399"/>
      <c r="G345" s="399"/>
      <c r="H345" s="400"/>
      <c r="I345" s="240" t="str">
        <f>INDEX(ORCAMENTO!$F:$F,MATCH(A345,ORCAMENTO!$B:$B,0))</f>
        <v>m2</v>
      </c>
      <c r="J345" s="241">
        <f>ROUND(SUM(J347:J350),2)</f>
        <v>9.7200000000000006</v>
      </c>
      <c r="K345" s="282"/>
      <c r="L345" s="282"/>
    </row>
    <row r="346" spans="1:12" ht="20.100000000000001" customHeight="1">
      <c r="A346" s="242" t="s">
        <v>1068</v>
      </c>
      <c r="B346" s="243"/>
      <c r="C346" s="243" t="s">
        <v>25568</v>
      </c>
      <c r="D346" s="243" t="s">
        <v>25565</v>
      </c>
      <c r="E346" s="242" t="s">
        <v>26651</v>
      </c>
      <c r="F346" s="242"/>
      <c r="G346" s="242" t="s">
        <v>26600</v>
      </c>
      <c r="H346" s="242"/>
      <c r="I346" s="242"/>
      <c r="J346" s="244"/>
    </row>
    <row r="347" spans="1:12" ht="24.75" customHeight="1">
      <c r="A347" s="247" t="s">
        <v>26671</v>
      </c>
      <c r="B347" s="248"/>
      <c r="C347" s="248">
        <v>1.8</v>
      </c>
      <c r="D347" s="248">
        <v>1.5</v>
      </c>
      <c r="E347" s="248">
        <v>1</v>
      </c>
      <c r="F347" s="248"/>
      <c r="G347" s="248"/>
      <c r="H347" s="248"/>
      <c r="I347" s="248"/>
      <c r="J347" s="249">
        <f>(C347*D347*E347)-G347</f>
        <v>2.7</v>
      </c>
      <c r="K347" s="34" t="s">
        <v>26718</v>
      </c>
    </row>
    <row r="348" spans="1:12" ht="24.75" customHeight="1">
      <c r="A348" s="247" t="s">
        <v>27127</v>
      </c>
      <c r="B348" s="248"/>
      <c r="C348" s="248">
        <v>1.8</v>
      </c>
      <c r="D348" s="248">
        <v>1.3</v>
      </c>
      <c r="E348" s="248">
        <v>1</v>
      </c>
      <c r="F348" s="248"/>
      <c r="G348" s="248"/>
      <c r="H348" s="248"/>
      <c r="I348" s="248"/>
      <c r="J348" s="249">
        <f t="shared" ref="J348:J350" si="32">(C348*D348*E348)-G348</f>
        <v>2.3400000000000003</v>
      </c>
    </row>
    <row r="349" spans="1:12" ht="30.75" customHeight="1">
      <c r="A349" s="247" t="s">
        <v>26623</v>
      </c>
      <c r="B349" s="248"/>
      <c r="C349" s="248">
        <v>1.8</v>
      </c>
      <c r="D349" s="248">
        <v>1.3</v>
      </c>
      <c r="E349" s="248">
        <v>1</v>
      </c>
      <c r="F349" s="248"/>
      <c r="G349" s="248"/>
      <c r="H349" s="248"/>
      <c r="I349" s="248"/>
      <c r="J349" s="249">
        <f t="shared" si="32"/>
        <v>2.3400000000000003</v>
      </c>
      <c r="K349" s="282"/>
      <c r="L349" s="282"/>
    </row>
    <row r="350" spans="1:12" ht="20.100000000000001" customHeight="1">
      <c r="A350" s="247" t="s">
        <v>26648</v>
      </c>
      <c r="B350" s="248"/>
      <c r="C350" s="248">
        <v>1.8</v>
      </c>
      <c r="D350" s="248">
        <v>1.3</v>
      </c>
      <c r="E350" s="248">
        <v>1</v>
      </c>
      <c r="F350" s="248"/>
      <c r="G350" s="248"/>
      <c r="H350" s="248"/>
      <c r="I350" s="248"/>
      <c r="J350" s="249">
        <f t="shared" si="32"/>
        <v>2.3400000000000003</v>
      </c>
    </row>
    <row r="351" spans="1:12" ht="24.75" customHeight="1">
      <c r="A351" s="240" t="s">
        <v>26598</v>
      </c>
      <c r="B351" s="398" t="str">
        <f>INDEX(ORCAMENTO!$E:$E,MATCH(A351,ORCAMENTO!$B:$B,0))</f>
        <v>Instalação De Vidro Temperado, E = 6 Mm, Encaixado Em Perfil U. Af_01/2021_P</v>
      </c>
      <c r="C351" s="399"/>
      <c r="D351" s="399"/>
      <c r="E351" s="399"/>
      <c r="F351" s="399"/>
      <c r="G351" s="399"/>
      <c r="H351" s="400"/>
      <c r="I351" s="240" t="str">
        <f>INDEX(ORCAMENTO!$F:$F,MATCH(A351,ORCAMENTO!$B:$B,0))</f>
        <v>m2</v>
      </c>
      <c r="J351" s="241">
        <f>ROUND(SUM(J353),2)</f>
        <v>1.2</v>
      </c>
    </row>
    <row r="352" spans="1:12" ht="24.75" customHeight="1">
      <c r="A352" s="242" t="s">
        <v>1068</v>
      </c>
      <c r="B352" s="243"/>
      <c r="C352" s="243"/>
      <c r="D352" s="243" t="s">
        <v>25566</v>
      </c>
      <c r="E352" s="242" t="s">
        <v>25565</v>
      </c>
      <c r="F352" s="242"/>
      <c r="G352" s="242" t="s">
        <v>26668</v>
      </c>
      <c r="H352" s="242"/>
      <c r="I352" s="242"/>
      <c r="J352" s="244"/>
    </row>
    <row r="353" spans="1:12" ht="24.75" customHeight="1">
      <c r="A353" s="247" t="s">
        <v>26670</v>
      </c>
      <c r="B353" s="248"/>
      <c r="C353" s="248"/>
      <c r="D353" s="248">
        <v>1.5</v>
      </c>
      <c r="E353" s="248">
        <v>0.8</v>
      </c>
      <c r="F353" s="248"/>
      <c r="G353" s="248">
        <v>1</v>
      </c>
      <c r="H353" s="248"/>
      <c r="I353" s="248"/>
      <c r="J353" s="249">
        <f>(D353*E353)*G353</f>
        <v>1.2000000000000002</v>
      </c>
    </row>
    <row r="354" spans="1:12" ht="24.75" customHeight="1" thickBot="1">
      <c r="A354" s="240" t="s">
        <v>27024</v>
      </c>
      <c r="B354" s="450" t="str">
        <f>INDEX(ORCAMENTO!$E:$E,MATCH(A354,ORCAMENTO!$B:$B,0))</f>
        <v>Limpeza De Aço Com Lixamento E Escovamento Com Escova De Aço, Até A Completa Remoção De Partículas Soltas, Materiais Indesejáveis E Corrosão</v>
      </c>
      <c r="C354" s="451"/>
      <c r="D354" s="451"/>
      <c r="E354" s="451"/>
      <c r="F354" s="451"/>
      <c r="G354" s="451"/>
      <c r="H354" s="452"/>
      <c r="I354" s="240" t="str">
        <f>INDEX(ORCAMENTO!$F:$F,MATCH(A354,ORCAMENTO!$B:$B,0))</f>
        <v>m2</v>
      </c>
      <c r="J354" s="241">
        <f>ROUND(SUM(J357:J374),2)</f>
        <v>140.84</v>
      </c>
      <c r="K354" s="282"/>
      <c r="L354" s="282"/>
    </row>
    <row r="355" spans="1:12" ht="24.75" customHeight="1">
      <c r="A355" s="264" t="s">
        <v>1068</v>
      </c>
      <c r="B355" s="437" t="s">
        <v>26689</v>
      </c>
      <c r="C355" s="438"/>
      <c r="D355" s="438"/>
      <c r="E355" s="439"/>
      <c r="F355" s="437" t="s">
        <v>26690</v>
      </c>
      <c r="G355" s="438"/>
      <c r="H355" s="438"/>
      <c r="I355" s="439"/>
      <c r="J355" s="271"/>
    </row>
    <row r="356" spans="1:12" ht="24.75" customHeight="1">
      <c r="A356" s="265"/>
      <c r="B356" s="270" t="s">
        <v>25566</v>
      </c>
      <c r="C356" s="242" t="s">
        <v>25565</v>
      </c>
      <c r="D356" s="242" t="s">
        <v>25572</v>
      </c>
      <c r="E356" s="263" t="s">
        <v>26691</v>
      </c>
      <c r="F356" s="270" t="s">
        <v>25566</v>
      </c>
      <c r="G356" s="242" t="s">
        <v>25565</v>
      </c>
      <c r="H356" s="242" t="s">
        <v>26693</v>
      </c>
      <c r="I356" s="263" t="s">
        <v>26692</v>
      </c>
      <c r="J356" s="263" t="s">
        <v>1058</v>
      </c>
    </row>
    <row r="357" spans="1:12" ht="24.75" customHeight="1">
      <c r="A357" s="266" t="s">
        <v>27143</v>
      </c>
      <c r="B357" s="276">
        <v>0.85</v>
      </c>
      <c r="C357" s="277">
        <v>2.1</v>
      </c>
      <c r="D357" s="248">
        <v>2</v>
      </c>
      <c r="E357" s="274">
        <f>B357*C357*D357</f>
        <v>3.57</v>
      </c>
      <c r="F357" s="276">
        <v>1.05</v>
      </c>
      <c r="G357" s="277">
        <v>1.05</v>
      </c>
      <c r="H357" s="248">
        <v>2</v>
      </c>
      <c r="I357" s="275">
        <f>F357*G357*H357</f>
        <v>2.2050000000000001</v>
      </c>
      <c r="J357" s="272">
        <f>I357+E357</f>
        <v>5.7750000000000004</v>
      </c>
      <c r="K357" s="282"/>
      <c r="L357" s="282"/>
    </row>
    <row r="358" spans="1:12" ht="20.100000000000001" customHeight="1">
      <c r="A358" s="267" t="s">
        <v>26623</v>
      </c>
      <c r="B358" s="276"/>
      <c r="C358" s="277"/>
      <c r="D358" s="248"/>
      <c r="E358" s="274"/>
      <c r="F358" s="276">
        <v>1.8</v>
      </c>
      <c r="G358" s="277">
        <v>1.3</v>
      </c>
      <c r="H358" s="248">
        <v>2</v>
      </c>
      <c r="I358" s="275">
        <f t="shared" ref="I358:I359" si="33">F358*G358*H358</f>
        <v>4.6800000000000006</v>
      </c>
      <c r="J358" s="272">
        <f t="shared" ref="J358:J374" si="34">I358+E358</f>
        <v>4.6800000000000006</v>
      </c>
      <c r="K358" s="34" t="s">
        <v>26694</v>
      </c>
    </row>
    <row r="359" spans="1:12" ht="20.100000000000001" customHeight="1">
      <c r="A359" s="268" t="s">
        <v>26635</v>
      </c>
      <c r="B359" s="276"/>
      <c r="C359" s="277"/>
      <c r="D359" s="248"/>
      <c r="E359" s="274"/>
      <c r="F359" s="276">
        <v>2.25</v>
      </c>
      <c r="G359" s="277">
        <v>1.5</v>
      </c>
      <c r="H359" s="248">
        <f>2+2</f>
        <v>4</v>
      </c>
      <c r="I359" s="275">
        <f t="shared" si="33"/>
        <v>13.5</v>
      </c>
      <c r="J359" s="272">
        <f t="shared" si="34"/>
        <v>13.5</v>
      </c>
    </row>
    <row r="360" spans="1:12" ht="24.75" customHeight="1">
      <c r="A360" s="268" t="s">
        <v>26636</v>
      </c>
      <c r="B360" s="276"/>
      <c r="C360" s="277"/>
      <c r="D360" s="248"/>
      <c r="E360" s="274"/>
      <c r="F360" s="276">
        <v>1.8</v>
      </c>
      <c r="G360" s="277">
        <v>1.5</v>
      </c>
      <c r="H360" s="248">
        <v>2</v>
      </c>
      <c r="I360" s="275">
        <f t="shared" ref="I360" si="35">F360*G360*H360</f>
        <v>5.4</v>
      </c>
      <c r="J360" s="272">
        <f t="shared" si="34"/>
        <v>5.4</v>
      </c>
      <c r="K360" s="34" t="s">
        <v>26695</v>
      </c>
    </row>
    <row r="361" spans="1:12" ht="24.75" customHeight="1">
      <c r="A361" s="267" t="s">
        <v>26637</v>
      </c>
      <c r="B361" s="276"/>
      <c r="C361" s="277"/>
      <c r="D361" s="248"/>
      <c r="E361" s="274"/>
      <c r="F361" s="276">
        <v>2.25</v>
      </c>
      <c r="G361" s="277">
        <v>1.5</v>
      </c>
      <c r="H361" s="248">
        <v>2</v>
      </c>
      <c r="I361" s="275">
        <f t="shared" ref="I361" si="36">F361*G361*H361</f>
        <v>6.75</v>
      </c>
      <c r="J361" s="272">
        <f t="shared" si="34"/>
        <v>6.75</v>
      </c>
    </row>
    <row r="362" spans="1:12" ht="24.75" customHeight="1">
      <c r="A362" s="267" t="s">
        <v>26638</v>
      </c>
      <c r="B362" s="276"/>
      <c r="C362" s="277"/>
      <c r="D362" s="248"/>
      <c r="E362" s="274"/>
      <c r="F362" s="276">
        <v>1.8</v>
      </c>
      <c r="G362" s="277">
        <v>1.5</v>
      </c>
      <c r="H362" s="248">
        <v>2</v>
      </c>
      <c r="I362" s="275">
        <f t="shared" ref="I362" si="37">F362*G362*H362</f>
        <v>5.4</v>
      </c>
      <c r="J362" s="272">
        <f t="shared" si="34"/>
        <v>5.4</v>
      </c>
    </row>
    <row r="363" spans="1:12" ht="24.75" customHeight="1">
      <c r="A363" s="267" t="s">
        <v>26641</v>
      </c>
      <c r="B363" s="276"/>
      <c r="C363" s="277"/>
      <c r="D363" s="248"/>
      <c r="E363" s="274"/>
      <c r="F363" s="276">
        <v>1.8</v>
      </c>
      <c r="G363" s="277">
        <v>1.5</v>
      </c>
      <c r="H363" s="248">
        <v>4</v>
      </c>
      <c r="I363" s="275">
        <f t="shared" ref="I363:I368" si="38">F363*G363*H363</f>
        <v>10.8</v>
      </c>
      <c r="J363" s="272">
        <f t="shared" si="34"/>
        <v>10.8</v>
      </c>
    </row>
    <row r="364" spans="1:12" ht="24.75" customHeight="1">
      <c r="A364" s="267" t="s">
        <v>26642</v>
      </c>
      <c r="B364" s="276"/>
      <c r="C364" s="277"/>
      <c r="D364" s="248"/>
      <c r="E364" s="274"/>
      <c r="F364" s="276">
        <v>2.25</v>
      </c>
      <c r="G364" s="277">
        <v>1.5</v>
      </c>
      <c r="H364" s="248">
        <v>2</v>
      </c>
      <c r="I364" s="275">
        <f t="shared" si="38"/>
        <v>6.75</v>
      </c>
      <c r="J364" s="272">
        <f t="shared" si="34"/>
        <v>6.75</v>
      </c>
    </row>
    <row r="365" spans="1:12" ht="24.75" customHeight="1">
      <c r="A365" s="267" t="s">
        <v>26643</v>
      </c>
      <c r="B365" s="276"/>
      <c r="C365" s="277"/>
      <c r="D365" s="248"/>
      <c r="E365" s="274"/>
      <c r="F365" s="276">
        <v>2.25</v>
      </c>
      <c r="G365" s="277">
        <v>1.5</v>
      </c>
      <c r="H365" s="248">
        <v>2</v>
      </c>
      <c r="I365" s="275">
        <f t="shared" si="38"/>
        <v>6.75</v>
      </c>
      <c r="J365" s="272">
        <f t="shared" si="34"/>
        <v>6.75</v>
      </c>
    </row>
    <row r="366" spans="1:12" ht="24.75" customHeight="1">
      <c r="A366" s="267" t="s">
        <v>26644</v>
      </c>
      <c r="B366" s="276"/>
      <c r="C366" s="277"/>
      <c r="D366" s="248"/>
      <c r="E366" s="274"/>
      <c r="F366" s="276">
        <v>1.8</v>
      </c>
      <c r="G366" s="277">
        <v>1.1000000000000001</v>
      </c>
      <c r="H366" s="248">
        <v>2</v>
      </c>
      <c r="I366" s="275">
        <f t="shared" si="38"/>
        <v>3.9600000000000004</v>
      </c>
      <c r="J366" s="272">
        <f t="shared" si="34"/>
        <v>3.9600000000000004</v>
      </c>
    </row>
    <row r="367" spans="1:12" ht="24.75" customHeight="1">
      <c r="A367" s="453" t="s">
        <v>26645</v>
      </c>
      <c r="B367" s="276"/>
      <c r="C367" s="277"/>
      <c r="D367" s="248"/>
      <c r="E367" s="274"/>
      <c r="F367" s="276">
        <v>1.8</v>
      </c>
      <c r="G367" s="277">
        <v>1.05</v>
      </c>
      <c r="H367" s="248">
        <v>2</v>
      </c>
      <c r="I367" s="275">
        <f t="shared" si="38"/>
        <v>3.7800000000000002</v>
      </c>
      <c r="J367" s="272">
        <f t="shared" si="34"/>
        <v>3.7800000000000002</v>
      </c>
    </row>
    <row r="368" spans="1:12" ht="24.75" customHeight="1">
      <c r="A368" s="454"/>
      <c r="B368" s="276"/>
      <c r="C368" s="277"/>
      <c r="D368" s="248"/>
      <c r="E368" s="274"/>
      <c r="F368" s="283">
        <v>1.5</v>
      </c>
      <c r="G368" s="277">
        <v>1.05</v>
      </c>
      <c r="H368" s="262">
        <v>2</v>
      </c>
      <c r="I368" s="275">
        <f t="shared" si="38"/>
        <v>3.1500000000000004</v>
      </c>
      <c r="J368" s="272">
        <f t="shared" si="34"/>
        <v>3.1500000000000004</v>
      </c>
    </row>
    <row r="369" spans="1:12" ht="24.75" customHeight="1">
      <c r="A369" s="267" t="s">
        <v>26648</v>
      </c>
      <c r="B369" s="276">
        <v>1</v>
      </c>
      <c r="C369" s="277">
        <v>2.25</v>
      </c>
      <c r="D369" s="248">
        <v>2</v>
      </c>
      <c r="E369" s="274">
        <f t="shared" ref="E369:E374" si="39">B369*C369*D369</f>
        <v>4.5</v>
      </c>
      <c r="F369" s="276">
        <v>1.8</v>
      </c>
      <c r="G369" s="277">
        <v>1.3</v>
      </c>
      <c r="H369" s="248">
        <v>2</v>
      </c>
      <c r="I369" s="275">
        <f>F369*G369*H369</f>
        <v>4.6800000000000006</v>
      </c>
      <c r="J369" s="272">
        <f t="shared" si="34"/>
        <v>9.18</v>
      </c>
    </row>
    <row r="370" spans="1:12" ht="24.75" customHeight="1">
      <c r="A370" s="269" t="s">
        <v>26688</v>
      </c>
      <c r="B370" s="276">
        <v>0.8</v>
      </c>
      <c r="C370" s="277">
        <v>2.1</v>
      </c>
      <c r="D370" s="248">
        <v>2</v>
      </c>
      <c r="E370" s="274">
        <f t="shared" si="39"/>
        <v>3.3600000000000003</v>
      </c>
      <c r="F370" s="276">
        <f>SUM(1.85+2.2+2.35)</f>
        <v>6.4</v>
      </c>
      <c r="G370" s="277">
        <v>1.05</v>
      </c>
      <c r="H370" s="248">
        <v>2</v>
      </c>
      <c r="I370" s="275">
        <f t="shared" ref="I370" si="40">F370*G370*H370</f>
        <v>13.440000000000001</v>
      </c>
      <c r="J370" s="272">
        <f t="shared" si="34"/>
        <v>16.8</v>
      </c>
    </row>
    <row r="371" spans="1:12" ht="24.75" customHeight="1">
      <c r="A371" s="404" t="s">
        <v>27025</v>
      </c>
      <c r="B371" s="276">
        <v>1</v>
      </c>
      <c r="C371" s="277">
        <v>2.4</v>
      </c>
      <c r="D371" s="248">
        <v>2</v>
      </c>
      <c r="E371" s="274">
        <f t="shared" si="39"/>
        <v>4.8</v>
      </c>
      <c r="F371" s="276"/>
      <c r="G371" s="277"/>
      <c r="H371" s="248"/>
      <c r="I371" s="275"/>
      <c r="J371" s="272">
        <f t="shared" si="34"/>
        <v>4.8</v>
      </c>
    </row>
    <row r="372" spans="1:12" ht="24.75" customHeight="1">
      <c r="A372" s="405"/>
      <c r="B372" s="276">
        <v>1</v>
      </c>
      <c r="C372" s="277">
        <v>2.4</v>
      </c>
      <c r="D372" s="248">
        <v>2</v>
      </c>
      <c r="E372" s="274">
        <f t="shared" si="39"/>
        <v>4.8</v>
      </c>
      <c r="F372" s="248"/>
      <c r="G372" s="248"/>
      <c r="H372" s="248"/>
      <c r="I372" s="275"/>
      <c r="J372" s="272">
        <f t="shared" si="34"/>
        <v>4.8</v>
      </c>
    </row>
    <row r="373" spans="1:12" ht="24.75" customHeight="1">
      <c r="A373" s="405"/>
      <c r="B373" s="276">
        <v>2.95</v>
      </c>
      <c r="C373" s="277">
        <v>2.4</v>
      </c>
      <c r="D373" s="248">
        <v>2</v>
      </c>
      <c r="E373" s="274">
        <f t="shared" si="39"/>
        <v>14.16</v>
      </c>
      <c r="F373" s="248"/>
      <c r="G373" s="248"/>
      <c r="H373" s="248"/>
      <c r="I373" s="275"/>
      <c r="J373" s="272">
        <f t="shared" si="34"/>
        <v>14.16</v>
      </c>
      <c r="K373" s="34" t="s">
        <v>26695</v>
      </c>
    </row>
    <row r="374" spans="1:12" ht="24.75" customHeight="1">
      <c r="A374" s="406"/>
      <c r="B374" s="276">
        <v>3</v>
      </c>
      <c r="C374" s="277">
        <v>2.4</v>
      </c>
      <c r="D374" s="248">
        <v>2</v>
      </c>
      <c r="E374" s="274">
        <f t="shared" si="39"/>
        <v>14.399999999999999</v>
      </c>
      <c r="F374" s="248"/>
      <c r="G374" s="248"/>
      <c r="H374" s="248"/>
      <c r="I374" s="275"/>
      <c r="J374" s="272">
        <f t="shared" si="34"/>
        <v>14.399999999999999</v>
      </c>
    </row>
    <row r="375" spans="1:12" ht="24.75" customHeight="1">
      <c r="A375" s="299" t="s">
        <v>27026</v>
      </c>
      <c r="B375" s="398" t="str">
        <f>INDEX(ORCAMENTO!$E:$E,MATCH(A375,ORCAMENTO!$B:$B,0))</f>
        <v>Lixamento De Madeira Para Aplicação De Fundo Ou Pintura. Af_01/2021</v>
      </c>
      <c r="C375" s="399"/>
      <c r="D375" s="399"/>
      <c r="E375" s="399"/>
      <c r="F375" s="399"/>
      <c r="G375" s="399"/>
      <c r="H375" s="400"/>
      <c r="I375" s="240" t="str">
        <f>INDEX(ORCAMENTO!$F:$F,MATCH(A375,ORCAMENTO!$B:$B,0))</f>
        <v>m2</v>
      </c>
      <c r="J375" s="241">
        <f>ROUND(SUM(J377:J389),2)</f>
        <v>74.34</v>
      </c>
    </row>
    <row r="376" spans="1:12" ht="24.75" customHeight="1">
      <c r="A376" s="242" t="s">
        <v>1068</v>
      </c>
      <c r="B376" s="243"/>
      <c r="C376" s="243"/>
      <c r="D376" s="243" t="s">
        <v>25566</v>
      </c>
      <c r="E376" s="242" t="s">
        <v>25565</v>
      </c>
      <c r="F376" s="242"/>
      <c r="G376" s="242" t="s">
        <v>26668</v>
      </c>
      <c r="H376" s="242"/>
      <c r="I376" s="242"/>
      <c r="J376" s="244"/>
    </row>
    <row r="377" spans="1:12" ht="24.75" customHeight="1">
      <c r="A377" s="267" t="s">
        <v>26623</v>
      </c>
      <c r="B377" s="248"/>
      <c r="C377" s="248"/>
      <c r="D377" s="248">
        <v>0.8</v>
      </c>
      <c r="E377" s="248">
        <v>2.1</v>
      </c>
      <c r="F377" s="248">
        <v>2</v>
      </c>
      <c r="G377" s="248">
        <v>1.5</v>
      </c>
      <c r="H377" s="248"/>
      <c r="I377" s="248"/>
      <c r="J377" s="249">
        <f t="shared" ref="J377:J389" si="41">D377*E377*F377*G377</f>
        <v>5.0400000000000009</v>
      </c>
    </row>
    <row r="378" spans="1:12" ht="24.75" customHeight="1">
      <c r="A378" s="268" t="s">
        <v>26635</v>
      </c>
      <c r="B378" s="248"/>
      <c r="C378" s="248"/>
      <c r="D378" s="248">
        <v>0.8</v>
      </c>
      <c r="E378" s="248">
        <v>2.1</v>
      </c>
      <c r="F378" s="248">
        <v>2</v>
      </c>
      <c r="G378" s="248">
        <v>1.5</v>
      </c>
      <c r="H378" s="248"/>
      <c r="I378" s="248"/>
      <c r="J378" s="249">
        <f t="shared" si="41"/>
        <v>5.0400000000000009</v>
      </c>
      <c r="K378" s="282"/>
      <c r="L378" s="282"/>
    </row>
    <row r="379" spans="1:12" ht="24.75" customHeight="1">
      <c r="A379" s="268" t="s">
        <v>26636</v>
      </c>
      <c r="B379" s="248"/>
      <c r="C379" s="248"/>
      <c r="D379" s="248">
        <v>0.8</v>
      </c>
      <c r="E379" s="248">
        <v>2.1</v>
      </c>
      <c r="F379" s="248">
        <v>2</v>
      </c>
      <c r="G379" s="248">
        <v>1.5</v>
      </c>
      <c r="H379" s="248"/>
      <c r="I379" s="248"/>
      <c r="J379" s="249">
        <f t="shared" si="41"/>
        <v>5.0400000000000009</v>
      </c>
    </row>
    <row r="380" spans="1:12" ht="24.75" customHeight="1">
      <c r="A380" s="267" t="s">
        <v>26637</v>
      </c>
      <c r="B380" s="248"/>
      <c r="C380" s="248"/>
      <c r="D380" s="248">
        <v>0.8</v>
      </c>
      <c r="E380" s="248">
        <v>2.1</v>
      </c>
      <c r="F380" s="248">
        <v>2</v>
      </c>
      <c r="G380" s="248">
        <v>1.5</v>
      </c>
      <c r="H380" s="248"/>
      <c r="I380" s="248"/>
      <c r="J380" s="249">
        <f t="shared" si="41"/>
        <v>5.0400000000000009</v>
      </c>
    </row>
    <row r="381" spans="1:12" ht="24.75" customHeight="1">
      <c r="A381" s="267" t="s">
        <v>26638</v>
      </c>
      <c r="B381" s="248"/>
      <c r="C381" s="248"/>
      <c r="D381" s="248">
        <v>0.8</v>
      </c>
      <c r="E381" s="248">
        <v>2.1</v>
      </c>
      <c r="F381" s="248">
        <v>2</v>
      </c>
      <c r="G381" s="248">
        <v>1.5</v>
      </c>
      <c r="H381" s="248"/>
      <c r="I381" s="248"/>
      <c r="J381" s="249">
        <f t="shared" si="41"/>
        <v>5.0400000000000009</v>
      </c>
    </row>
    <row r="382" spans="1:12" ht="24.75" customHeight="1">
      <c r="A382" s="267" t="s">
        <v>26640</v>
      </c>
      <c r="B382" s="248"/>
      <c r="C382" s="248"/>
      <c r="D382" s="248">
        <v>0.8</v>
      </c>
      <c r="E382" s="248">
        <v>2.1</v>
      </c>
      <c r="F382" s="248">
        <v>2</v>
      </c>
      <c r="G382" s="248">
        <v>1.5</v>
      </c>
      <c r="H382" s="248"/>
      <c r="I382" s="248"/>
      <c r="J382" s="249">
        <f t="shared" si="41"/>
        <v>5.0400000000000009</v>
      </c>
    </row>
    <row r="383" spans="1:12" ht="24.75" customHeight="1">
      <c r="A383" s="267" t="s">
        <v>26641</v>
      </c>
      <c r="B383" s="258"/>
      <c r="C383" s="248"/>
      <c r="D383" s="248">
        <v>0.8</v>
      </c>
      <c r="E383" s="248">
        <v>2.1</v>
      </c>
      <c r="F383" s="248">
        <v>2</v>
      </c>
      <c r="G383" s="248">
        <v>1.5</v>
      </c>
      <c r="H383" s="248"/>
      <c r="I383" s="248"/>
      <c r="J383" s="249">
        <f t="shared" si="41"/>
        <v>5.0400000000000009</v>
      </c>
    </row>
    <row r="384" spans="1:12" ht="24.75" customHeight="1">
      <c r="A384" s="267" t="s">
        <v>26642</v>
      </c>
      <c r="B384" s="248"/>
      <c r="C384" s="248"/>
      <c r="D384" s="248">
        <v>0.8</v>
      </c>
      <c r="E384" s="248">
        <v>2.1</v>
      </c>
      <c r="F384" s="248">
        <v>2</v>
      </c>
      <c r="G384" s="248">
        <v>1.5</v>
      </c>
      <c r="H384" s="248"/>
      <c r="I384" s="248"/>
      <c r="J384" s="249">
        <f t="shared" si="41"/>
        <v>5.0400000000000009</v>
      </c>
    </row>
    <row r="385" spans="1:10" ht="24.75" customHeight="1">
      <c r="A385" s="267" t="s">
        <v>26643</v>
      </c>
      <c r="B385" s="248"/>
      <c r="C385" s="248"/>
      <c r="D385" s="248">
        <v>0.8</v>
      </c>
      <c r="E385" s="248">
        <v>2.1</v>
      </c>
      <c r="F385" s="248">
        <v>2</v>
      </c>
      <c r="G385" s="248">
        <v>1.5</v>
      </c>
      <c r="H385" s="248"/>
      <c r="I385" s="248"/>
      <c r="J385" s="249">
        <f t="shared" si="41"/>
        <v>5.0400000000000009</v>
      </c>
    </row>
    <row r="386" spans="1:10" ht="20.100000000000001" customHeight="1">
      <c r="A386" s="278" t="s">
        <v>26644</v>
      </c>
      <c r="B386" s="248"/>
      <c r="C386" s="248"/>
      <c r="D386" s="248">
        <v>0.7</v>
      </c>
      <c r="E386" s="248">
        <v>2.1</v>
      </c>
      <c r="F386" s="248">
        <v>2</v>
      </c>
      <c r="G386" s="248">
        <v>1.5</v>
      </c>
      <c r="H386" s="248"/>
      <c r="I386" s="248"/>
      <c r="J386" s="249">
        <f t="shared" si="41"/>
        <v>4.41</v>
      </c>
    </row>
    <row r="387" spans="1:10" ht="24.75" customHeight="1">
      <c r="A387" s="278" t="s">
        <v>26645</v>
      </c>
      <c r="B387" s="248"/>
      <c r="C387" s="248"/>
      <c r="D387" s="248">
        <f>0.8+0.8+0.8</f>
        <v>2.4000000000000004</v>
      </c>
      <c r="E387" s="248">
        <v>2.1</v>
      </c>
      <c r="F387" s="248">
        <v>2</v>
      </c>
      <c r="G387" s="248">
        <v>1.5</v>
      </c>
      <c r="H387" s="248"/>
      <c r="I387" s="248"/>
      <c r="J387" s="249">
        <f t="shared" si="41"/>
        <v>15.120000000000003</v>
      </c>
    </row>
    <row r="388" spans="1:10" ht="24.75" customHeight="1">
      <c r="A388" s="278" t="s">
        <v>26646</v>
      </c>
      <c r="B388" s="248"/>
      <c r="C388" s="262"/>
      <c r="D388" s="248">
        <v>0.7</v>
      </c>
      <c r="E388" s="248">
        <v>2.1</v>
      </c>
      <c r="F388" s="248">
        <v>2</v>
      </c>
      <c r="G388" s="248">
        <v>1.5</v>
      </c>
      <c r="H388" s="248"/>
      <c r="I388" s="248"/>
      <c r="J388" s="249">
        <f t="shared" si="41"/>
        <v>4.41</v>
      </c>
    </row>
    <row r="389" spans="1:10" ht="24.75" customHeight="1">
      <c r="A389" s="278" t="s">
        <v>26648</v>
      </c>
      <c r="B389" s="248"/>
      <c r="C389" s="248"/>
      <c r="D389" s="248">
        <v>0.8</v>
      </c>
      <c r="E389" s="248">
        <v>2.1</v>
      </c>
      <c r="F389" s="248">
        <v>2</v>
      </c>
      <c r="G389" s="248">
        <v>1.5</v>
      </c>
      <c r="H389" s="248"/>
      <c r="I389" s="248"/>
      <c r="J389" s="249">
        <f t="shared" si="41"/>
        <v>5.0400000000000009</v>
      </c>
    </row>
    <row r="390" spans="1:10" ht="24.75" customHeight="1">
      <c r="A390" s="299" t="s">
        <v>27150</v>
      </c>
      <c r="B390" s="398" t="str">
        <f>INDEX(ORCAMENTO!$E:$E,MATCH(A390,ORCAMENTO!$B:$B,0))</f>
        <v>Porta Em Madeira De Lei Tipo Angelim Pedra Ou Equiv.C/Enchimento Em Madeira 1A.Qualidade Esp. 30Mm P/ Pintura, Incl. Fechadura Tipo "Livre/Ocupado" Em Latão Cromado Lafonte Ou Equiv. E Ferragens P/ Fixação Em Granito, Excl. Marco, Nas Dimensões: 0.60 X 1.60 M</v>
      </c>
      <c r="C390" s="399"/>
      <c r="D390" s="399"/>
      <c r="E390" s="399"/>
      <c r="F390" s="399"/>
      <c r="G390" s="399"/>
      <c r="H390" s="400"/>
      <c r="I390" s="240" t="str">
        <f>INDEX(ORCAMENTO!$F:$F,MATCH(A390,ORCAMENTO!$B:$B,0))</f>
        <v>und</v>
      </c>
      <c r="J390" s="241">
        <f>ROUND(SUM(J392:J392),2)</f>
        <v>4</v>
      </c>
    </row>
    <row r="391" spans="1:10" ht="24.75" customHeight="1">
      <c r="A391" s="242" t="s">
        <v>1068</v>
      </c>
      <c r="B391" s="243"/>
      <c r="C391" s="243"/>
      <c r="D391" s="243" t="s">
        <v>25566</v>
      </c>
      <c r="E391" s="242" t="s">
        <v>25565</v>
      </c>
      <c r="F391" s="242"/>
      <c r="G391" s="242" t="s">
        <v>26668</v>
      </c>
      <c r="H391" s="242"/>
      <c r="I391" s="242"/>
      <c r="J391" s="244"/>
    </row>
    <row r="392" spans="1:10" ht="24.75" customHeight="1">
      <c r="A392" s="267" t="s">
        <v>27153</v>
      </c>
      <c r="B392" s="248"/>
      <c r="C392" s="248"/>
      <c r="D392" s="248"/>
      <c r="E392" s="248"/>
      <c r="F392" s="248"/>
      <c r="G392" s="248"/>
      <c r="H392" s="248"/>
      <c r="I392" s="248"/>
      <c r="J392" s="249">
        <v>4</v>
      </c>
    </row>
    <row r="393" spans="1:10" ht="24.75" customHeight="1">
      <c r="A393" s="299" t="s">
        <v>27151</v>
      </c>
      <c r="B393" s="398" t="str">
        <f>INDEX(ORCAMENTO!$E:$E,MATCH(A393,ORCAMENTO!$B:$B,0))</f>
        <v>Porta Em Madeira De Lei Tipo Angelim Pedra Ou Equiv.C/Enchimento Em Madeira 1A.Qualidade Esp. 30Mm P/ Pintura, Incl. Fechadura Tipo "Livre/Ocupado" Em Latão Cromado Lafonte Ou Equiv. E Ferragens P/ Fixação Em Granito, Excl. Marco, Nas Dimensões: 0.80 X 1.60 M</v>
      </c>
      <c r="C393" s="399"/>
      <c r="D393" s="399"/>
      <c r="E393" s="399"/>
      <c r="F393" s="399"/>
      <c r="G393" s="399"/>
      <c r="H393" s="400"/>
      <c r="I393" s="240" t="str">
        <f>INDEX(ORCAMENTO!$F:$F,MATCH(A393,ORCAMENTO!$B:$B,0))</f>
        <v>und</v>
      </c>
      <c r="J393" s="241">
        <f>ROUND(SUM(J395:J395),2)</f>
        <v>2</v>
      </c>
    </row>
    <row r="394" spans="1:10" ht="24.75" customHeight="1">
      <c r="A394" s="242" t="s">
        <v>1068</v>
      </c>
      <c r="B394" s="243"/>
      <c r="C394" s="243"/>
      <c r="D394" s="243" t="s">
        <v>25566</v>
      </c>
      <c r="E394" s="242" t="s">
        <v>25565</v>
      </c>
      <c r="F394" s="242"/>
      <c r="G394" s="242" t="s">
        <v>26668</v>
      </c>
      <c r="H394" s="242"/>
      <c r="I394" s="242"/>
      <c r="J394" s="244"/>
    </row>
    <row r="395" spans="1:10" ht="24.75" customHeight="1">
      <c r="A395" s="267" t="s">
        <v>27153</v>
      </c>
      <c r="B395" s="248"/>
      <c r="C395" s="248"/>
      <c r="D395" s="248"/>
      <c r="E395" s="248"/>
      <c r="F395" s="248"/>
      <c r="G395" s="248"/>
      <c r="H395" s="248"/>
      <c r="I395" s="248"/>
      <c r="J395" s="249">
        <v>2</v>
      </c>
    </row>
    <row r="396" spans="1:10" ht="24.75" customHeight="1">
      <c r="A396" s="239">
        <v>4</v>
      </c>
      <c r="B396" s="401" t="str">
        <f>INDEX(ORCAMENTO!$E:$E,MATCH(A396,ORCAMENTO!$B:$B,0))</f>
        <v>PINTURA</v>
      </c>
      <c r="C396" s="402"/>
      <c r="D396" s="402"/>
      <c r="E396" s="402"/>
      <c r="F396" s="402"/>
      <c r="G396" s="402"/>
      <c r="H396" s="402"/>
      <c r="I396" s="402"/>
      <c r="J396" s="403"/>
    </row>
    <row r="397" spans="1:10" ht="24.75" customHeight="1">
      <c r="A397" s="240" t="s">
        <v>26568</v>
      </c>
      <c r="B397" s="398" t="str">
        <f>INDEX(ORCAMENTO!$E:$E,MATCH(A397,ORCAMENTO!$B:$B,0))</f>
        <v>Lixamento De Parede Com Pintura Antiga Pva Para Recebimento De Nova Camada De Tinta</v>
      </c>
      <c r="C397" s="399"/>
      <c r="D397" s="399"/>
      <c r="E397" s="399"/>
      <c r="F397" s="399"/>
      <c r="G397" s="399"/>
      <c r="H397" s="400"/>
      <c r="I397" s="240" t="str">
        <f>INDEX(ORCAMENTO!$F:$F,MATCH(A397,ORCAMENTO!$B:$B,0))</f>
        <v>m2</v>
      </c>
      <c r="J397" s="241">
        <f>ROUND(SUM(J399:J414),2)</f>
        <v>594.21</v>
      </c>
    </row>
    <row r="398" spans="1:10" ht="24.75" customHeight="1">
      <c r="A398" s="242" t="s">
        <v>1068</v>
      </c>
      <c r="B398" s="243"/>
      <c r="C398" s="243"/>
      <c r="D398" s="243" t="s">
        <v>25565</v>
      </c>
      <c r="E398" s="242" t="s">
        <v>26654</v>
      </c>
      <c r="F398" s="242"/>
      <c r="G398" s="242" t="s">
        <v>26599</v>
      </c>
      <c r="H398" s="242"/>
      <c r="I398" s="242"/>
      <c r="J398" s="244"/>
    </row>
    <row r="399" spans="1:10" ht="20.100000000000001" customHeight="1">
      <c r="A399" s="250" t="s">
        <v>26635</v>
      </c>
      <c r="B399" s="248"/>
      <c r="C399" s="248"/>
      <c r="D399" s="248">
        <v>1.55</v>
      </c>
      <c r="E399" s="248">
        <v>21.48</v>
      </c>
      <c r="F399" s="248"/>
      <c r="G399" s="248">
        <f>(2*3.9)</f>
        <v>7.8</v>
      </c>
      <c r="H399" s="248"/>
      <c r="I399" s="248"/>
      <c r="J399" s="249">
        <f t="shared" ref="J399:J414" si="42">(D399*E399)-G399</f>
        <v>25.494000000000003</v>
      </c>
    </row>
    <row r="400" spans="1:10" ht="24.75" customHeight="1">
      <c r="A400" s="250" t="s">
        <v>26636</v>
      </c>
      <c r="B400" s="248"/>
      <c r="C400" s="248"/>
      <c r="D400" s="248">
        <v>1.55</v>
      </c>
      <c r="E400" s="248">
        <v>13.53</v>
      </c>
      <c r="F400" s="248"/>
      <c r="G400" s="248">
        <f>(0.95*0.8)+(1.5*1)</f>
        <v>2.2599999999999998</v>
      </c>
      <c r="H400" s="248"/>
      <c r="I400" s="248"/>
      <c r="J400" s="249">
        <f t="shared" si="42"/>
        <v>18.711500000000001</v>
      </c>
    </row>
    <row r="401" spans="1:10" ht="24.75" customHeight="1">
      <c r="A401" s="250" t="s">
        <v>26637</v>
      </c>
      <c r="B401" s="248"/>
      <c r="C401" s="248"/>
      <c r="D401" s="248">
        <v>1.55</v>
      </c>
      <c r="E401" s="248">
        <v>19.71</v>
      </c>
      <c r="F401" s="248"/>
      <c r="G401" s="248">
        <f>(1.95*1)</f>
        <v>1.95</v>
      </c>
      <c r="H401" s="248"/>
      <c r="I401" s="248"/>
      <c r="J401" s="249">
        <f t="shared" si="42"/>
        <v>28.600500000000004</v>
      </c>
    </row>
    <row r="402" spans="1:10" ht="24.75" customHeight="1">
      <c r="A402" s="250" t="s">
        <v>26652</v>
      </c>
      <c r="B402" s="248"/>
      <c r="C402" s="248"/>
      <c r="D402" s="248">
        <v>1.55</v>
      </c>
      <c r="E402" s="248">
        <v>14.55</v>
      </c>
      <c r="F402" s="248"/>
      <c r="G402" s="248">
        <f>(3.6*0.95)</f>
        <v>3.42</v>
      </c>
      <c r="H402" s="248"/>
      <c r="I402" s="248"/>
      <c r="J402" s="249">
        <f t="shared" si="42"/>
        <v>19.1325</v>
      </c>
    </row>
    <row r="403" spans="1:10" ht="24.75" customHeight="1">
      <c r="A403" s="250" t="s">
        <v>26638</v>
      </c>
      <c r="B403" s="248"/>
      <c r="C403" s="248"/>
      <c r="D403" s="248">
        <v>1.55</v>
      </c>
      <c r="E403" s="248">
        <v>12.2</v>
      </c>
      <c r="F403" s="248"/>
      <c r="G403" s="248">
        <f>(0.95*0.7)+(1.5*1)</f>
        <v>2.165</v>
      </c>
      <c r="H403" s="248"/>
      <c r="I403" s="248"/>
      <c r="J403" s="249">
        <f t="shared" si="42"/>
        <v>16.745000000000001</v>
      </c>
    </row>
    <row r="404" spans="1:10" ht="24.75" customHeight="1">
      <c r="A404" s="250" t="s">
        <v>26640</v>
      </c>
      <c r="B404" s="248"/>
      <c r="C404" s="248"/>
      <c r="D404" s="248">
        <v>0.75</v>
      </c>
      <c r="E404" s="248">
        <v>15.66</v>
      </c>
      <c r="F404" s="248"/>
      <c r="G404" s="248">
        <f>(0.4*0.2)+(0.15*0.7)+(1.4*0.55)</f>
        <v>0.95500000000000007</v>
      </c>
      <c r="H404" s="248"/>
      <c r="I404" s="248"/>
      <c r="J404" s="249">
        <f t="shared" si="42"/>
        <v>10.790000000000001</v>
      </c>
    </row>
    <row r="405" spans="1:10" ht="24.75" customHeight="1">
      <c r="A405" s="250" t="s">
        <v>26641</v>
      </c>
      <c r="B405" s="248"/>
      <c r="C405" s="248"/>
      <c r="D405" s="248">
        <v>1.55</v>
      </c>
      <c r="E405" s="248">
        <v>17.100000000000001</v>
      </c>
      <c r="F405" s="248"/>
      <c r="G405" s="248">
        <f>(1.6*0.95)+(3*1)+(0.5*0.35)</f>
        <v>4.6949999999999994</v>
      </c>
      <c r="H405" s="248"/>
      <c r="I405" s="248"/>
      <c r="J405" s="249">
        <f t="shared" si="42"/>
        <v>21.810000000000002</v>
      </c>
    </row>
    <row r="406" spans="1:10" ht="24.75" customHeight="1">
      <c r="A406" s="250" t="s">
        <v>26642</v>
      </c>
      <c r="B406" s="248"/>
      <c r="C406" s="248"/>
      <c r="D406" s="248">
        <v>1.55</v>
      </c>
      <c r="E406" s="248">
        <v>15.38</v>
      </c>
      <c r="F406" s="248"/>
      <c r="G406" s="248">
        <f>(0.8*0.95)+(1.95*1)</f>
        <v>2.71</v>
      </c>
      <c r="H406" s="248"/>
      <c r="I406" s="248"/>
      <c r="J406" s="249">
        <f t="shared" si="42"/>
        <v>21.129000000000001</v>
      </c>
    </row>
    <row r="407" spans="1:10" ht="24.75" customHeight="1">
      <c r="A407" s="250" t="s">
        <v>26643</v>
      </c>
      <c r="B407" s="248"/>
      <c r="C407" s="248"/>
      <c r="D407" s="248">
        <v>1.55</v>
      </c>
      <c r="E407" s="248">
        <v>15.12</v>
      </c>
      <c r="F407" s="248"/>
      <c r="G407" s="248">
        <f>(0.8*0.95)+(1.95*1)</f>
        <v>2.71</v>
      </c>
      <c r="H407" s="248"/>
      <c r="I407" s="248"/>
      <c r="J407" s="249">
        <f t="shared" si="42"/>
        <v>20.725999999999999</v>
      </c>
    </row>
    <row r="408" spans="1:10" ht="24.75" customHeight="1">
      <c r="A408" s="250" t="s">
        <v>26644</v>
      </c>
      <c r="B408" s="248"/>
      <c r="C408" s="248"/>
      <c r="D408" s="248">
        <v>1.55</v>
      </c>
      <c r="E408" s="248">
        <v>5.7</v>
      </c>
      <c r="F408" s="248"/>
      <c r="G408" s="248">
        <f>(0.7*0.95)+(1.5*0.8)</f>
        <v>1.8650000000000002</v>
      </c>
      <c r="H408" s="248"/>
      <c r="I408" s="248"/>
      <c r="J408" s="249">
        <f t="shared" si="42"/>
        <v>6.9700000000000006</v>
      </c>
    </row>
    <row r="409" spans="1:10" ht="24.75" customHeight="1">
      <c r="A409" s="250" t="s">
        <v>26645</v>
      </c>
      <c r="B409" s="248"/>
      <c r="C409" s="248"/>
      <c r="D409" s="248">
        <v>1</v>
      </c>
      <c r="E409" s="248">
        <v>18.920000000000002</v>
      </c>
      <c r="F409" s="248"/>
      <c r="G409" s="248">
        <f>(3*0.4)+(2.7*0.4)</f>
        <v>2.2800000000000002</v>
      </c>
      <c r="H409" s="248"/>
      <c r="I409" s="248"/>
      <c r="J409" s="249">
        <f t="shared" si="42"/>
        <v>16.64</v>
      </c>
    </row>
    <row r="410" spans="1:10" ht="24.75" customHeight="1">
      <c r="A410" s="250" t="s">
        <v>26646</v>
      </c>
      <c r="B410" s="248"/>
      <c r="C410" s="248"/>
      <c r="D410" s="248">
        <v>0.5</v>
      </c>
      <c r="E410" s="248">
        <v>5.98</v>
      </c>
      <c r="F410" s="248"/>
      <c r="G410" s="248">
        <f>(0.8*0.5)+(0.3*0.7)</f>
        <v>0.61</v>
      </c>
      <c r="H410" s="248"/>
      <c r="I410" s="248"/>
      <c r="J410" s="249">
        <f t="shared" si="42"/>
        <v>2.3800000000000003</v>
      </c>
    </row>
    <row r="411" spans="1:10" ht="24.75" customHeight="1">
      <c r="A411" s="250" t="s">
        <v>26649</v>
      </c>
      <c r="B411" s="248"/>
      <c r="C411" s="248"/>
      <c r="D411" s="248">
        <v>1.7</v>
      </c>
      <c r="E411" s="248">
        <v>4.3</v>
      </c>
      <c r="F411" s="248"/>
      <c r="G411" s="248"/>
      <c r="H411" s="248"/>
      <c r="I411" s="248"/>
      <c r="J411" s="249">
        <f t="shared" si="42"/>
        <v>7.31</v>
      </c>
    </row>
    <row r="412" spans="1:10" ht="24.75" customHeight="1">
      <c r="A412" s="250" t="s">
        <v>26650</v>
      </c>
      <c r="B412" s="248"/>
      <c r="C412" s="248"/>
      <c r="D412" s="248">
        <v>1.65</v>
      </c>
      <c r="E412" s="248">
        <v>8.1999999999999993</v>
      </c>
      <c r="F412" s="248"/>
      <c r="G412" s="248"/>
      <c r="H412" s="248"/>
      <c r="I412" s="248"/>
      <c r="J412" s="249">
        <f t="shared" si="42"/>
        <v>13.529999999999998</v>
      </c>
    </row>
    <row r="413" spans="1:10" ht="24.75" customHeight="1">
      <c r="A413" s="245" t="s">
        <v>27079</v>
      </c>
      <c r="B413" s="223"/>
      <c r="C413" s="223"/>
      <c r="D413" s="251">
        <v>1.2</v>
      </c>
      <c r="E413" s="251">
        <f>76.74-G413</f>
        <v>72.789999999999992</v>
      </c>
      <c r="F413" s="251">
        <v>1</v>
      </c>
      <c r="G413" s="251">
        <f>SUM(0.85+0.8+0.8+0.7+0.8)</f>
        <v>3.95</v>
      </c>
      <c r="H413" s="224"/>
      <c r="I413" s="224"/>
      <c r="J413" s="224">
        <f>((D413*E413*F413)-G413)</f>
        <v>83.397999999999982</v>
      </c>
    </row>
    <row r="414" spans="1:10" ht="24.75" customHeight="1">
      <c r="A414" s="250" t="s">
        <v>27116</v>
      </c>
      <c r="B414" s="248"/>
      <c r="C414" s="248"/>
      <c r="D414" s="248">
        <v>3.65</v>
      </c>
      <c r="E414" s="248">
        <v>86.66</v>
      </c>
      <c r="F414" s="248"/>
      <c r="G414" s="248">
        <f>(4.8*0.95)+(7.4*1)+(0.8*0.5)+(9.75*1.1)+(6*1.1)+(3*0.8)+(1.2*0.8)+(0.8*0.5)+(1*0.8)+(0.8*0.5)+(1.5*0.35)+(0.4*0.75)</f>
        <v>35.469999999999992</v>
      </c>
      <c r="H414" s="248"/>
      <c r="I414" s="248"/>
      <c r="J414" s="249">
        <f t="shared" si="42"/>
        <v>280.839</v>
      </c>
    </row>
    <row r="415" spans="1:10" ht="24.75" customHeight="1">
      <c r="A415" s="240" t="s">
        <v>26570</v>
      </c>
      <c r="B415" s="398" t="str">
        <f>INDEX(ORCAMENTO!$E:$E,MATCH(A415,ORCAMENTO!$B:$B,0))</f>
        <v>Pintura Com Tinta Látex Pva Suvinil, Coral Ou Metalatex, Inclusive Selador Em Paredes Internas E Forros A Três Demãos</v>
      </c>
      <c r="C415" s="399"/>
      <c r="D415" s="399"/>
      <c r="E415" s="399"/>
      <c r="F415" s="399"/>
      <c r="G415" s="399"/>
      <c r="H415" s="400"/>
      <c r="I415" s="240" t="str">
        <f>INDEX(ORCAMENTO!$F:$F,MATCH(A415,ORCAMENTO!$B:$B,0))</f>
        <v>m2</v>
      </c>
      <c r="J415" s="241">
        <f>ROUND(SUM(J417:J435),2)</f>
        <v>340.15</v>
      </c>
    </row>
    <row r="416" spans="1:10" ht="24.75" customHeight="1">
      <c r="A416" s="242" t="s">
        <v>1068</v>
      </c>
      <c r="B416" s="243"/>
      <c r="C416" s="243" t="s">
        <v>25565</v>
      </c>
      <c r="D416" s="242" t="s">
        <v>26654</v>
      </c>
      <c r="E416" s="242"/>
      <c r="F416" s="242" t="s">
        <v>26599</v>
      </c>
      <c r="G416" s="242"/>
      <c r="H416" s="242"/>
      <c r="I416" s="242"/>
      <c r="J416" s="244"/>
    </row>
    <row r="417" spans="1:12" ht="24.75" customHeight="1">
      <c r="A417" s="250" t="s">
        <v>27136</v>
      </c>
      <c r="B417" s="248"/>
      <c r="C417" s="248">
        <v>1.55</v>
      </c>
      <c r="D417" s="248">
        <v>14.72</v>
      </c>
      <c r="E417" s="248"/>
      <c r="F417" s="248">
        <f>(0.95*0.8*3)+(1*1.5)</f>
        <v>3.7800000000000002</v>
      </c>
      <c r="G417" s="248"/>
      <c r="H417" s="248"/>
      <c r="I417" s="248"/>
      <c r="J417" s="249">
        <f t="shared" ref="J417:J435" si="43">(C417*D417)-F417</f>
        <v>19.036000000000001</v>
      </c>
    </row>
    <row r="418" spans="1:12" ht="24.75" customHeight="1">
      <c r="A418" s="250" t="s">
        <v>27128</v>
      </c>
      <c r="B418" s="248"/>
      <c r="C418" s="248">
        <v>1.55</v>
      </c>
      <c r="D418" s="248">
        <v>6.1</v>
      </c>
      <c r="E418" s="248"/>
      <c r="F418" s="248">
        <f>(0.3*0.8)+(1*0.5)</f>
        <v>0.74</v>
      </c>
      <c r="G418" s="248"/>
      <c r="H418" s="248"/>
      <c r="I418" s="248"/>
      <c r="J418" s="249">
        <f t="shared" si="43"/>
        <v>8.7149999999999999</v>
      </c>
    </row>
    <row r="419" spans="1:12" ht="24.75" customHeight="1">
      <c r="A419" s="250" t="s">
        <v>27128</v>
      </c>
      <c r="B419" s="248"/>
      <c r="C419" s="248">
        <v>1.55</v>
      </c>
      <c r="D419" s="248">
        <v>6.1</v>
      </c>
      <c r="E419" s="248"/>
      <c r="F419" s="248">
        <f>(0.3*0.8)+(0.8*0.5)</f>
        <v>0.64</v>
      </c>
      <c r="G419" s="248"/>
      <c r="H419" s="248"/>
      <c r="I419" s="248"/>
      <c r="J419" s="249">
        <f t="shared" si="43"/>
        <v>8.8149999999999995</v>
      </c>
    </row>
    <row r="420" spans="1:12" ht="31.5" customHeight="1">
      <c r="A420" s="245" t="s">
        <v>26623</v>
      </c>
      <c r="B420" s="248"/>
      <c r="C420" s="248">
        <v>1.55</v>
      </c>
      <c r="D420" s="248">
        <v>15.71</v>
      </c>
      <c r="E420" s="248"/>
      <c r="F420" s="248">
        <f>(0.95*0.8)+(1*1.5)</f>
        <v>2.2599999999999998</v>
      </c>
      <c r="G420" s="248"/>
      <c r="H420" s="248"/>
      <c r="I420" s="248"/>
      <c r="J420" s="249">
        <f t="shared" si="43"/>
        <v>22.090499999999999</v>
      </c>
      <c r="K420" s="282"/>
      <c r="L420" s="282"/>
    </row>
    <row r="421" spans="1:12" ht="20.100000000000001" customHeight="1">
      <c r="A421" s="245" t="s">
        <v>26635</v>
      </c>
      <c r="B421" s="248"/>
      <c r="C421" s="248">
        <v>1.55</v>
      </c>
      <c r="D421" s="248">
        <v>21.48</v>
      </c>
      <c r="E421" s="248"/>
      <c r="F421" s="248">
        <f>(0.95*2.4)+(2*3.9)</f>
        <v>10.08</v>
      </c>
      <c r="G421" s="248"/>
      <c r="H421" s="248"/>
      <c r="I421" s="248"/>
      <c r="J421" s="249">
        <f t="shared" si="43"/>
        <v>23.214000000000006</v>
      </c>
      <c r="K421" s="34" t="s">
        <v>26697</v>
      </c>
    </row>
    <row r="422" spans="1:12" ht="24.75" customHeight="1">
      <c r="A422" s="245" t="s">
        <v>26636</v>
      </c>
      <c r="B422" s="248"/>
      <c r="C422" s="248">
        <v>1.55</v>
      </c>
      <c r="D422" s="248">
        <v>15.08</v>
      </c>
      <c r="E422" s="248"/>
      <c r="F422" s="248">
        <f>(0.95*0.8)+(1.5*1)</f>
        <v>2.2599999999999998</v>
      </c>
      <c r="G422" s="248"/>
      <c r="H422" s="248"/>
      <c r="I422" s="248"/>
      <c r="J422" s="249">
        <f t="shared" si="43"/>
        <v>21.114000000000004</v>
      </c>
    </row>
    <row r="423" spans="1:12" ht="24.75" customHeight="1">
      <c r="A423" s="245" t="s">
        <v>26637</v>
      </c>
      <c r="B423" s="248"/>
      <c r="C423" s="248">
        <v>1.55</v>
      </c>
      <c r="D423" s="248">
        <v>18.82</v>
      </c>
      <c r="E423" s="248"/>
      <c r="F423" s="248">
        <f>(0.95*0.8)+(1.95*1)</f>
        <v>2.71</v>
      </c>
      <c r="G423" s="248"/>
      <c r="H423" s="248"/>
      <c r="I423" s="248"/>
      <c r="J423" s="249">
        <f t="shared" si="43"/>
        <v>26.461000000000002</v>
      </c>
    </row>
    <row r="424" spans="1:12" ht="24.75" customHeight="1">
      <c r="A424" s="245" t="s">
        <v>26652</v>
      </c>
      <c r="B424" s="248"/>
      <c r="C424" s="248">
        <v>1.55</v>
      </c>
      <c r="D424" s="248">
        <v>33.74</v>
      </c>
      <c r="E424" s="248"/>
      <c r="F424" s="248">
        <f>(0.3*0.8*9)+(1*0.8)</f>
        <v>2.96</v>
      </c>
      <c r="G424" s="248"/>
      <c r="H424" s="248"/>
      <c r="I424" s="248"/>
      <c r="J424" s="249">
        <f t="shared" si="43"/>
        <v>49.337000000000003</v>
      </c>
    </row>
    <row r="425" spans="1:12" ht="24.75" customHeight="1">
      <c r="A425" s="245" t="s">
        <v>26638</v>
      </c>
      <c r="B425" s="248"/>
      <c r="C425" s="248">
        <v>1.55</v>
      </c>
      <c r="D425" s="248">
        <v>14.84</v>
      </c>
      <c r="E425" s="248"/>
      <c r="F425" s="248">
        <f>(0.95*0.7)+(1.5*1)</f>
        <v>2.165</v>
      </c>
      <c r="G425" s="248"/>
      <c r="H425" s="248"/>
      <c r="I425" s="248"/>
      <c r="J425" s="249">
        <f t="shared" si="43"/>
        <v>20.837</v>
      </c>
    </row>
    <row r="426" spans="1:12" ht="24.75" customHeight="1">
      <c r="A426" s="245" t="s">
        <v>27129</v>
      </c>
      <c r="B426" s="248"/>
      <c r="C426" s="248">
        <v>0.75</v>
      </c>
      <c r="D426" s="248">
        <v>14.94</v>
      </c>
      <c r="E426" s="248"/>
      <c r="F426" s="248">
        <f>(0.4*0.2)+(0.15*0.7)+(1.4*0.55)</f>
        <v>0.95500000000000007</v>
      </c>
      <c r="G426" s="248"/>
      <c r="H426" s="248"/>
      <c r="I426" s="248"/>
      <c r="J426" s="249">
        <f t="shared" si="43"/>
        <v>10.25</v>
      </c>
    </row>
    <row r="427" spans="1:12" ht="24.75" customHeight="1">
      <c r="A427" s="245" t="s">
        <v>26641</v>
      </c>
      <c r="B427" s="248"/>
      <c r="C427" s="248">
        <v>1.55</v>
      </c>
      <c r="D427" s="248">
        <v>17.100000000000001</v>
      </c>
      <c r="E427" s="248"/>
      <c r="F427" s="248">
        <f>(3.2*0.95)+(3*1)+(0.5*0.35)</f>
        <v>6.2149999999999999</v>
      </c>
      <c r="G427" s="248"/>
      <c r="H427" s="248"/>
      <c r="I427" s="248"/>
      <c r="J427" s="249">
        <f t="shared" si="43"/>
        <v>20.290000000000003</v>
      </c>
    </row>
    <row r="428" spans="1:12" ht="24.75" customHeight="1">
      <c r="A428" s="245" t="s">
        <v>26642</v>
      </c>
      <c r="B428" s="248"/>
      <c r="C428" s="248">
        <v>1.55</v>
      </c>
      <c r="D428" s="248">
        <v>15.38</v>
      </c>
      <c r="E428" s="248"/>
      <c r="F428" s="248">
        <f>(0.8*0.95)+(1.95*1)+(1.4*0.55)</f>
        <v>3.48</v>
      </c>
      <c r="G428" s="248"/>
      <c r="H428" s="248"/>
      <c r="I428" s="248"/>
      <c r="J428" s="249">
        <f t="shared" si="43"/>
        <v>20.359000000000002</v>
      </c>
    </row>
    <row r="429" spans="1:12" ht="24.75" customHeight="1">
      <c r="A429" s="245" t="s">
        <v>26643</v>
      </c>
      <c r="B429" s="248"/>
      <c r="C429" s="248">
        <v>1.55</v>
      </c>
      <c r="D429" s="248">
        <v>15.12</v>
      </c>
      <c r="E429" s="248"/>
      <c r="F429" s="248">
        <f>(0.8*0.95)+(1.95*1)</f>
        <v>2.71</v>
      </c>
      <c r="G429" s="248"/>
      <c r="H429" s="248"/>
      <c r="I429" s="248"/>
      <c r="J429" s="249">
        <f t="shared" si="43"/>
        <v>20.725999999999999</v>
      </c>
    </row>
    <row r="430" spans="1:12" ht="24.75" customHeight="1">
      <c r="A430" s="245" t="s">
        <v>26644</v>
      </c>
      <c r="B430" s="248"/>
      <c r="C430" s="248">
        <v>1.55</v>
      </c>
      <c r="D430" s="248">
        <v>5.7</v>
      </c>
      <c r="E430" s="248"/>
      <c r="F430" s="248">
        <f>(0.7*0.95)+(1.5*0.8)</f>
        <v>1.8650000000000002</v>
      </c>
      <c r="G430" s="248"/>
      <c r="H430" s="248"/>
      <c r="I430" s="248"/>
      <c r="J430" s="249">
        <f t="shared" si="43"/>
        <v>6.9700000000000006</v>
      </c>
    </row>
    <row r="431" spans="1:12" ht="24.75" customHeight="1">
      <c r="A431" s="245" t="s">
        <v>26645</v>
      </c>
      <c r="B431" s="248"/>
      <c r="C431" s="248">
        <v>1</v>
      </c>
      <c r="D431" s="248">
        <v>18.920000000000002</v>
      </c>
      <c r="E431" s="248"/>
      <c r="F431" s="248">
        <f>(3*0.8*0.4)+(2.7*0.4)</f>
        <v>2.04</v>
      </c>
      <c r="G431" s="248"/>
      <c r="H431" s="248"/>
      <c r="I431" s="248"/>
      <c r="J431" s="249">
        <f t="shared" si="43"/>
        <v>16.880000000000003</v>
      </c>
    </row>
    <row r="432" spans="1:12" ht="24.75" customHeight="1">
      <c r="A432" s="245" t="s">
        <v>26646</v>
      </c>
      <c r="B432" s="248"/>
      <c r="C432" s="248">
        <v>0.5</v>
      </c>
      <c r="D432" s="248">
        <v>5.98</v>
      </c>
      <c r="E432" s="248"/>
      <c r="F432" s="248">
        <f>(0.8*0.5)+(0.3*0.6)</f>
        <v>0.58000000000000007</v>
      </c>
      <c r="G432" s="248"/>
      <c r="H432" s="248"/>
      <c r="I432" s="248"/>
      <c r="J432" s="249">
        <f t="shared" si="43"/>
        <v>2.41</v>
      </c>
    </row>
    <row r="433" spans="1:12" ht="24.75" customHeight="1">
      <c r="A433" s="245" t="s">
        <v>26648</v>
      </c>
      <c r="B433" s="248"/>
      <c r="C433" s="248">
        <v>1.5</v>
      </c>
      <c r="D433" s="248">
        <v>14.2</v>
      </c>
      <c r="E433" s="248"/>
      <c r="F433" s="248">
        <f>(0.7*0.9)+(1.5*1)</f>
        <v>2.13</v>
      </c>
      <c r="G433" s="248"/>
      <c r="H433" s="248"/>
      <c r="I433" s="248"/>
      <c r="J433" s="249">
        <f t="shared" si="43"/>
        <v>19.169999999999998</v>
      </c>
    </row>
    <row r="434" spans="1:12" ht="24.75" customHeight="1">
      <c r="A434" s="245" t="s">
        <v>26649</v>
      </c>
      <c r="B434" s="248"/>
      <c r="C434" s="248">
        <v>1.7</v>
      </c>
      <c r="D434" s="248">
        <v>4.3</v>
      </c>
      <c r="E434" s="248"/>
      <c r="F434" s="248"/>
      <c r="G434" s="248"/>
      <c r="H434" s="248"/>
      <c r="I434" s="248"/>
      <c r="J434" s="249">
        <f t="shared" si="43"/>
        <v>7.31</v>
      </c>
    </row>
    <row r="435" spans="1:12" ht="24.75" customHeight="1">
      <c r="A435" s="250" t="s">
        <v>26650</v>
      </c>
      <c r="B435" s="252"/>
      <c r="C435" s="252">
        <v>1.05</v>
      </c>
      <c r="D435" s="252">
        <v>16.399999999999999</v>
      </c>
      <c r="F435" s="252">
        <f>(1*1.05)</f>
        <v>1.05</v>
      </c>
      <c r="G435" s="252"/>
      <c r="H435" s="252"/>
      <c r="I435" s="251"/>
      <c r="J435" s="249">
        <f t="shared" si="43"/>
        <v>16.169999999999998</v>
      </c>
    </row>
    <row r="436" spans="1:12" ht="24.75" customHeight="1">
      <c r="A436" s="240" t="s">
        <v>26586</v>
      </c>
      <c r="B436" s="398" t="str">
        <f>INDEX(ORCAMENTO!$E:$E,MATCH(A436,ORCAMENTO!$B:$B,0))</f>
        <v>Pintura Com Tinta Látex Pva Suvinil, Coral Ou Metalatex, Inclusive Selador Em Paredes Internas E Forros A Três Demãos</v>
      </c>
      <c r="C436" s="399"/>
      <c r="D436" s="399"/>
      <c r="E436" s="399"/>
      <c r="F436" s="399"/>
      <c r="G436" s="399"/>
      <c r="H436" s="400"/>
      <c r="I436" s="240" t="str">
        <f>INDEX(ORCAMENTO!$F:$F,MATCH(A436,ORCAMENTO!$B:$B,0))</f>
        <v>m2</v>
      </c>
      <c r="J436" s="241">
        <f>ROUND(SUM(J438:J455),2)</f>
        <v>225.63</v>
      </c>
    </row>
    <row r="437" spans="1:12" ht="24.75" customHeight="1">
      <c r="A437" s="242" t="s">
        <v>1068</v>
      </c>
      <c r="B437" s="243"/>
      <c r="C437" s="243"/>
      <c r="D437" s="242" t="s">
        <v>25568</v>
      </c>
      <c r="E437" s="242" t="s">
        <v>25566</v>
      </c>
      <c r="F437" s="242"/>
      <c r="G437" s="242"/>
      <c r="H437" s="242"/>
      <c r="I437" s="242"/>
      <c r="J437" s="244"/>
    </row>
    <row r="438" spans="1:12" ht="24.75" customHeight="1">
      <c r="A438" s="250" t="s">
        <v>27127</v>
      </c>
      <c r="B438" s="223"/>
      <c r="C438" s="223"/>
      <c r="D438" s="223">
        <v>3.73</v>
      </c>
      <c r="E438" s="223">
        <v>3.78</v>
      </c>
      <c r="F438" s="223"/>
      <c r="G438" s="223"/>
      <c r="H438" s="223"/>
      <c r="I438" s="224"/>
      <c r="J438" s="224">
        <f>(D438*E438)-G438</f>
        <v>14.099399999999999</v>
      </c>
    </row>
    <row r="439" spans="1:12" ht="31.5" customHeight="1">
      <c r="A439" s="250" t="s">
        <v>26623</v>
      </c>
      <c r="B439" s="252"/>
      <c r="C439" s="251"/>
      <c r="D439" s="223">
        <v>4.78</v>
      </c>
      <c r="E439" s="223">
        <v>3.78</v>
      </c>
      <c r="F439" s="252"/>
      <c r="G439" s="252"/>
      <c r="H439" s="252"/>
      <c r="I439" s="251"/>
      <c r="J439" s="224">
        <f t="shared" ref="J439:J455" si="44">(D439*E439)-G439</f>
        <v>18.0684</v>
      </c>
      <c r="K439" s="282"/>
      <c r="L439" s="282"/>
    </row>
    <row r="440" spans="1:12" ht="20.100000000000001" customHeight="1">
      <c r="A440" s="301" t="s">
        <v>26635</v>
      </c>
      <c r="B440" s="252"/>
      <c r="C440" s="251"/>
      <c r="D440" s="252">
        <v>4.46</v>
      </c>
      <c r="E440" s="252">
        <v>5.04</v>
      </c>
      <c r="F440" s="252"/>
      <c r="G440" s="252"/>
      <c r="H440" s="252"/>
      <c r="I440" s="251"/>
      <c r="J440" s="224">
        <f t="shared" si="44"/>
        <v>22.478400000000001</v>
      </c>
      <c r="K440" s="34" t="s">
        <v>26703</v>
      </c>
    </row>
    <row r="441" spans="1:12" ht="24.75" customHeight="1">
      <c r="A441" s="250" t="s">
        <v>27128</v>
      </c>
      <c r="B441" s="252"/>
      <c r="C441" s="251"/>
      <c r="D441" s="252">
        <v>1.0900000000000001</v>
      </c>
      <c r="E441" s="252">
        <v>3.78</v>
      </c>
      <c r="F441" s="252"/>
      <c r="G441" s="252"/>
      <c r="H441" s="252"/>
      <c r="I441" s="251"/>
      <c r="J441" s="224">
        <f t="shared" si="44"/>
        <v>4.1202000000000005</v>
      </c>
    </row>
    <row r="442" spans="1:12" ht="24.75" customHeight="1">
      <c r="A442" s="250" t="s">
        <v>27128</v>
      </c>
      <c r="B442" s="223"/>
      <c r="C442" s="223"/>
      <c r="D442" s="252">
        <v>1.0900000000000001</v>
      </c>
      <c r="E442" s="252">
        <v>3.78</v>
      </c>
      <c r="F442" s="223"/>
      <c r="G442" s="223"/>
      <c r="H442" s="223"/>
      <c r="I442" s="224"/>
      <c r="J442" s="224">
        <f t="shared" si="44"/>
        <v>4.1202000000000005</v>
      </c>
    </row>
    <row r="443" spans="1:12" ht="24.75" customHeight="1">
      <c r="A443" s="250" t="s">
        <v>26636</v>
      </c>
      <c r="B443" s="223"/>
      <c r="C443" s="223"/>
      <c r="D443" s="223">
        <v>2.96</v>
      </c>
      <c r="E443" s="223">
        <v>4.46</v>
      </c>
      <c r="F443" s="223"/>
      <c r="G443" s="223"/>
      <c r="H443" s="223"/>
      <c r="I443" s="224"/>
      <c r="J443" s="224">
        <f t="shared" si="44"/>
        <v>13.201599999999999</v>
      </c>
    </row>
    <row r="444" spans="1:12" ht="24.75" customHeight="1">
      <c r="A444" s="250" t="s">
        <v>26637</v>
      </c>
      <c r="B444" s="223"/>
      <c r="C444" s="223"/>
      <c r="D444" s="223">
        <v>4.46</v>
      </c>
      <c r="E444" s="223">
        <v>4.95</v>
      </c>
      <c r="F444" s="223"/>
      <c r="G444" s="223"/>
      <c r="H444" s="223"/>
      <c r="I444" s="224"/>
      <c r="J444" s="224">
        <f t="shared" si="44"/>
        <v>22.077000000000002</v>
      </c>
    </row>
    <row r="445" spans="1:12" ht="24.75" customHeight="1">
      <c r="A445" s="435" t="s">
        <v>26652</v>
      </c>
      <c r="B445" s="223"/>
      <c r="C445" s="223"/>
      <c r="D445" s="223">
        <v>1.0900000000000001</v>
      </c>
      <c r="E445" s="223">
        <v>9.42</v>
      </c>
      <c r="F445" s="223"/>
      <c r="G445" s="223"/>
      <c r="H445" s="223"/>
      <c r="I445" s="224"/>
      <c r="J445" s="224">
        <f t="shared" si="44"/>
        <v>10.267800000000001</v>
      </c>
    </row>
    <row r="446" spans="1:12" ht="24.75" customHeight="1">
      <c r="A446" s="436"/>
      <c r="B446" s="223"/>
      <c r="C446" s="223"/>
      <c r="D446" s="223">
        <v>5.65</v>
      </c>
      <c r="E446" s="223">
        <v>1.06</v>
      </c>
      <c r="F446" s="223"/>
      <c r="G446" s="223"/>
      <c r="H446" s="223"/>
      <c r="I446" s="224"/>
      <c r="J446" s="224">
        <f t="shared" si="44"/>
        <v>5.9890000000000008</v>
      </c>
    </row>
    <row r="447" spans="1:12" ht="24.75" customHeight="1">
      <c r="A447" s="250" t="s">
        <v>26638</v>
      </c>
      <c r="B447" s="223"/>
      <c r="C447" s="223"/>
      <c r="D447" s="223">
        <v>2.96</v>
      </c>
      <c r="E447" s="223">
        <v>4.46</v>
      </c>
      <c r="F447" s="223"/>
      <c r="G447" s="223"/>
      <c r="H447" s="223"/>
      <c r="I447" s="224"/>
      <c r="J447" s="224">
        <f t="shared" si="44"/>
        <v>13.201599999999999</v>
      </c>
    </row>
    <row r="448" spans="1:12" ht="24.75" customHeight="1">
      <c r="A448" s="250" t="s">
        <v>26640</v>
      </c>
      <c r="B448" s="223"/>
      <c r="C448" s="223"/>
      <c r="D448" s="251">
        <v>4.46</v>
      </c>
      <c r="E448" s="251">
        <v>3.01</v>
      </c>
      <c r="F448" s="251"/>
      <c r="G448" s="251">
        <f>(0.83+1.37)</f>
        <v>2.2000000000000002</v>
      </c>
      <c r="H448" s="223"/>
      <c r="I448" s="224"/>
      <c r="J448" s="224">
        <f t="shared" si="44"/>
        <v>11.224599999999999</v>
      </c>
    </row>
    <row r="449" spans="1:11" ht="24.75" customHeight="1">
      <c r="A449" s="250" t="s">
        <v>26641</v>
      </c>
      <c r="B449" s="252"/>
      <c r="C449" s="251"/>
      <c r="D449" s="252">
        <v>4.2</v>
      </c>
      <c r="E449" s="252">
        <v>5.4</v>
      </c>
      <c r="F449" s="252"/>
      <c r="G449" s="252"/>
      <c r="H449" s="252"/>
      <c r="I449" s="251"/>
      <c r="J449" s="224">
        <f t="shared" si="44"/>
        <v>22.680000000000003</v>
      </c>
    </row>
    <row r="450" spans="1:11" ht="24.75" customHeight="1">
      <c r="A450" s="250" t="s">
        <v>26642</v>
      </c>
      <c r="B450" s="223"/>
      <c r="C450" s="223"/>
      <c r="D450" s="223">
        <v>4.46</v>
      </c>
      <c r="E450" s="223">
        <v>3.23</v>
      </c>
      <c r="F450" s="223"/>
      <c r="G450" s="223"/>
      <c r="H450" s="223"/>
      <c r="I450" s="224"/>
      <c r="J450" s="224">
        <f t="shared" si="44"/>
        <v>14.405799999999999</v>
      </c>
    </row>
    <row r="451" spans="1:11" ht="24.75" customHeight="1">
      <c r="A451" s="250" t="s">
        <v>26643</v>
      </c>
      <c r="B451" s="252"/>
      <c r="C451" s="251"/>
      <c r="D451" s="252">
        <v>4.46</v>
      </c>
      <c r="E451" s="252">
        <v>3.1</v>
      </c>
      <c r="F451" s="252"/>
      <c r="G451" s="252"/>
      <c r="H451" s="252"/>
      <c r="I451" s="251"/>
      <c r="J451" s="224">
        <f t="shared" si="44"/>
        <v>13.826000000000001</v>
      </c>
    </row>
    <row r="452" spans="1:11" ht="24.75" customHeight="1">
      <c r="A452" s="250" t="s">
        <v>26644</v>
      </c>
      <c r="B452" s="223"/>
      <c r="C452" s="223"/>
      <c r="D452" s="223">
        <v>2.0699999999999998</v>
      </c>
      <c r="E452" s="223">
        <v>1.8</v>
      </c>
      <c r="F452" s="259"/>
      <c r="G452" s="223"/>
      <c r="H452" s="223"/>
      <c r="I452" s="224"/>
      <c r="J452" s="224">
        <f t="shared" si="44"/>
        <v>3.726</v>
      </c>
    </row>
    <row r="453" spans="1:11" ht="24.75" customHeight="1">
      <c r="A453" s="250" t="s">
        <v>26645</v>
      </c>
      <c r="B453" s="223"/>
      <c r="C453" s="223"/>
      <c r="D453" s="223">
        <v>6.59</v>
      </c>
      <c r="E453" s="223">
        <v>2.87</v>
      </c>
      <c r="F453" s="34"/>
      <c r="G453" s="223"/>
      <c r="H453" s="223"/>
      <c r="I453" s="224"/>
      <c r="J453" s="224">
        <f t="shared" si="44"/>
        <v>18.9133</v>
      </c>
    </row>
    <row r="454" spans="1:11" ht="24.75" customHeight="1">
      <c r="A454" s="250" t="s">
        <v>26646</v>
      </c>
      <c r="B454" s="223"/>
      <c r="C454" s="223"/>
      <c r="D454" s="223">
        <v>2.0699999999999998</v>
      </c>
      <c r="E454" s="223">
        <v>0.92</v>
      </c>
      <c r="F454" s="223"/>
      <c r="G454" s="223"/>
      <c r="H454" s="223"/>
      <c r="I454" s="224"/>
      <c r="J454" s="224">
        <f t="shared" si="44"/>
        <v>1.9043999999999999</v>
      </c>
    </row>
    <row r="455" spans="1:11" ht="24.75" customHeight="1">
      <c r="A455" s="250" t="s">
        <v>26648</v>
      </c>
      <c r="B455" s="223"/>
      <c r="C455" s="223"/>
      <c r="D455" s="223">
        <v>4.68</v>
      </c>
      <c r="E455" s="223">
        <v>2.42</v>
      </c>
      <c r="F455" s="223"/>
      <c r="G455" s="223"/>
      <c r="H455" s="223"/>
      <c r="I455" s="224"/>
      <c r="J455" s="224">
        <f t="shared" si="44"/>
        <v>11.3256</v>
      </c>
    </row>
    <row r="456" spans="1:11" ht="24.75" customHeight="1">
      <c r="A456" s="240" t="s">
        <v>26588</v>
      </c>
      <c r="B456" s="398" t="str">
        <f>INDEX(ORCAMENTO!$E:$E,MATCH(A456,ORCAMENTO!$B:$B,0))</f>
        <v>Pintura Com Tinta Acrílica Suvinil, Coral Ou Metalatex, Inclusive Selador Acrílico, Em Paredes Externas A Três Demãos</v>
      </c>
      <c r="C456" s="399"/>
      <c r="D456" s="399"/>
      <c r="E456" s="399"/>
      <c r="F456" s="399"/>
      <c r="G456" s="399"/>
      <c r="H456" s="400"/>
      <c r="I456" s="240" t="str">
        <f>INDEX(ORCAMENTO!$F:$F,MATCH(A456,ORCAMENTO!$B:$B,0))</f>
        <v>m2</v>
      </c>
      <c r="J456" s="241">
        <f>SUM(J458:J463)</f>
        <v>868.03000000000009</v>
      </c>
    </row>
    <row r="457" spans="1:11" ht="24.75" customHeight="1">
      <c r="A457" s="242" t="s">
        <v>1068</v>
      </c>
      <c r="B457" s="243"/>
      <c r="C457" s="243"/>
      <c r="D457" s="242" t="s">
        <v>25568</v>
      </c>
      <c r="E457" s="242" t="s">
        <v>25566</v>
      </c>
      <c r="F457" s="242" t="s">
        <v>26599</v>
      </c>
      <c r="G457" s="242"/>
      <c r="H457" s="242"/>
      <c r="I457" s="242"/>
      <c r="J457" s="244"/>
    </row>
    <row r="458" spans="1:11" ht="24.75" customHeight="1">
      <c r="A458" s="279" t="s">
        <v>27076</v>
      </c>
      <c r="B458" s="223"/>
      <c r="C458" s="223"/>
      <c r="D458" s="223">
        <f>77.4</f>
        <v>77.400000000000006</v>
      </c>
      <c r="E458" s="223">
        <f>(2.6+2.6+0.25)</f>
        <v>5.45</v>
      </c>
      <c r="F458" s="223">
        <f>1+1+2.95</f>
        <v>4.95</v>
      </c>
      <c r="G458" s="223"/>
      <c r="H458" s="223"/>
      <c r="I458" s="224"/>
      <c r="J458" s="224">
        <f>(D458*E458)-F458</f>
        <v>416.88000000000005</v>
      </c>
    </row>
    <row r="459" spans="1:11" ht="24.75" customHeight="1">
      <c r="A459" s="407" t="s">
        <v>27027</v>
      </c>
      <c r="B459" s="223"/>
      <c r="C459" s="223"/>
      <c r="D459" s="37">
        <v>82.66</v>
      </c>
      <c r="E459" s="223">
        <v>2.95</v>
      </c>
      <c r="F459" s="223"/>
      <c r="G459" s="223"/>
      <c r="H459" s="223"/>
      <c r="I459" s="224"/>
      <c r="J459" s="224">
        <f t="shared" ref="J459:J463" si="45">(D459*E459)-F459</f>
        <v>243.84700000000001</v>
      </c>
    </row>
    <row r="460" spans="1:11" ht="24.75" customHeight="1">
      <c r="A460" s="408"/>
      <c r="B460" s="223"/>
      <c r="C460" s="223"/>
      <c r="D460" s="223">
        <v>8.81</v>
      </c>
      <c r="E460" s="223">
        <v>2.15</v>
      </c>
      <c r="F460" s="223"/>
      <c r="G460" s="223"/>
      <c r="H460" s="223"/>
      <c r="I460" s="224"/>
      <c r="J460" s="224">
        <f t="shared" si="45"/>
        <v>18.941500000000001</v>
      </c>
    </row>
    <row r="461" spans="1:11" ht="31.5" customHeight="1">
      <c r="A461" s="250" t="s">
        <v>27079</v>
      </c>
      <c r="B461" s="252"/>
      <c r="C461" s="251"/>
      <c r="D461" s="252">
        <v>76.739999999999995</v>
      </c>
      <c r="E461" s="252">
        <v>1.65</v>
      </c>
      <c r="F461" s="252">
        <f>(1.5*1)+(0.8*0.5)+(1.95*1.2*5)+(0.4*0.75)+(0.8*1)+(1.2*0.75)+(0.8*1)+(0.7*1)+(1.5*1)+(0.8*0.5)+(0.75*1)+(1.5*0.75)+(0.8*1)+(0.8*0.5)+(1.5*0.8)+(1.5*1.2*4)+(0.8*1)+(0.8*0.5)+(1.05*1.05)+(0.8*1)</f>
        <v>33.577499999999993</v>
      </c>
      <c r="G461" s="252"/>
      <c r="H461" s="252"/>
      <c r="I461" s="251"/>
      <c r="J461" s="224">
        <f t="shared" si="45"/>
        <v>93.043499999999995</v>
      </c>
      <c r="K461" s="34" t="s">
        <v>27078</v>
      </c>
    </row>
    <row r="462" spans="1:11" ht="41.25" customHeight="1">
      <c r="A462" s="245" t="s">
        <v>27116</v>
      </c>
      <c r="B462" s="223"/>
      <c r="C462" s="223"/>
      <c r="D462" s="251">
        <f>76.74-G462</f>
        <v>72.789999999999992</v>
      </c>
      <c r="E462" s="251">
        <v>1.2</v>
      </c>
      <c r="F462" s="251">
        <v>1</v>
      </c>
      <c r="G462" s="251">
        <f>SUM(0.85+0.8+0.8+0.7+0.8)</f>
        <v>3.95</v>
      </c>
      <c r="H462" s="223"/>
      <c r="I462" s="224"/>
      <c r="J462" s="224">
        <f t="shared" ref="J462" si="46">(D462*E462*F462)-G462</f>
        <v>83.397999999999982</v>
      </c>
      <c r="K462" s="34" t="s">
        <v>27066</v>
      </c>
    </row>
    <row r="463" spans="1:11" ht="41.25" customHeight="1">
      <c r="A463" s="250" t="s">
        <v>26650</v>
      </c>
      <c r="B463" s="252"/>
      <c r="C463" s="251"/>
      <c r="D463" s="252">
        <v>8.8000000000000007</v>
      </c>
      <c r="E463" s="252">
        <v>3.4</v>
      </c>
      <c r="F463" s="252">
        <f>(0.8*2.1)+(2.2*1.05)+(2.35*1.05)+(1.85*1.05)+(8*1.2)</f>
        <v>18</v>
      </c>
      <c r="G463" s="252"/>
      <c r="H463" s="252"/>
      <c r="I463" s="251"/>
      <c r="J463" s="224">
        <f t="shared" si="45"/>
        <v>11.920000000000002</v>
      </c>
      <c r="K463" s="34" t="s">
        <v>27066</v>
      </c>
    </row>
    <row r="464" spans="1:11" ht="24.75" customHeight="1">
      <c r="A464" s="239">
        <v>5</v>
      </c>
      <c r="B464" s="401" t="str">
        <f>INDEX(ORCAMENTO!$E:$E,MATCH(A464,ORCAMENTO!$B:$B,0))</f>
        <v>PAREDES</v>
      </c>
      <c r="C464" s="402"/>
      <c r="D464" s="402"/>
      <c r="E464" s="402"/>
      <c r="F464" s="402"/>
      <c r="G464" s="402"/>
      <c r="H464" s="402"/>
      <c r="I464" s="402"/>
      <c r="J464" s="403"/>
      <c r="K464" s="34" t="s">
        <v>27080</v>
      </c>
    </row>
    <row r="465" spans="1:13" ht="24.75" customHeight="1">
      <c r="A465" s="240" t="s">
        <v>26587</v>
      </c>
      <c r="B465" s="398" t="str">
        <f>INDEX(ORCAMENTO!$E:$E,MATCH(A465,ORCAMENTO!$B:$B,0))</f>
        <v>Instalação De Tela Fio 12, Malha De 1" Em Portões Existentes.</v>
      </c>
      <c r="C465" s="399"/>
      <c r="D465" s="399"/>
      <c r="E465" s="399"/>
      <c r="F465" s="399"/>
      <c r="G465" s="399"/>
      <c r="H465" s="400"/>
      <c r="I465" s="240" t="str">
        <f>INDEX(ORCAMENTO!$F:$F,MATCH(A465,ORCAMENTO!$B:$B,0))</f>
        <v>m²</v>
      </c>
      <c r="J465" s="241">
        <f>SUM(J467:J475)</f>
        <v>77.727499999999992</v>
      </c>
    </row>
    <row r="466" spans="1:13" ht="20.100000000000001" customHeight="1">
      <c r="A466" s="242" t="s">
        <v>1068</v>
      </c>
      <c r="B466" s="243"/>
      <c r="C466" s="243"/>
      <c r="D466" s="242" t="s">
        <v>25568</v>
      </c>
      <c r="E466" s="243" t="s">
        <v>25565</v>
      </c>
      <c r="F466" s="242" t="s">
        <v>25572</v>
      </c>
      <c r="G466" s="242" t="s">
        <v>26599</v>
      </c>
      <c r="H466" s="242"/>
      <c r="I466" s="242"/>
      <c r="J466" s="244"/>
    </row>
    <row r="467" spans="1:13" ht="31.5" customHeight="1">
      <c r="A467" s="245" t="s">
        <v>27127</v>
      </c>
      <c r="B467" s="223"/>
      <c r="C467" s="223"/>
      <c r="D467" s="340">
        <v>15.02</v>
      </c>
      <c r="E467" s="223">
        <v>1.1499999999999999</v>
      </c>
      <c r="F467" s="223">
        <v>1</v>
      </c>
      <c r="G467" s="223">
        <f>(0.8*3*1.15)</f>
        <v>2.7600000000000002</v>
      </c>
      <c r="H467" s="223"/>
      <c r="I467" s="224"/>
      <c r="J467" s="224">
        <f>(D467*E467*F467)-G467</f>
        <v>14.513</v>
      </c>
      <c r="K467" s="282"/>
      <c r="L467" s="282"/>
    </row>
    <row r="468" spans="1:13" ht="30" customHeight="1">
      <c r="A468" s="245" t="s">
        <v>26623</v>
      </c>
      <c r="B468" s="223"/>
      <c r="C468" s="223"/>
      <c r="D468" s="223">
        <f>17.56+2.43</f>
        <v>19.989999999999998</v>
      </c>
      <c r="E468" s="223">
        <v>1.1499999999999999</v>
      </c>
      <c r="F468" s="223">
        <v>1</v>
      </c>
      <c r="G468" s="223">
        <f>(0.8*1.15)</f>
        <v>0.91999999999999993</v>
      </c>
      <c r="H468" s="223"/>
      <c r="I468" s="224"/>
      <c r="J468" s="224">
        <f t="shared" ref="J468:J475" si="47">(D468*E468*F468)-G468</f>
        <v>22.068499999999993</v>
      </c>
    </row>
    <row r="469" spans="1:13" ht="20.100000000000001" customHeight="1">
      <c r="A469" s="245" t="s">
        <v>26636</v>
      </c>
      <c r="B469" s="223"/>
      <c r="C469" s="223"/>
      <c r="D469" s="223">
        <f>1.16-G469</f>
        <v>0.45999999999999996</v>
      </c>
      <c r="E469" s="223">
        <v>1.1499999999999999</v>
      </c>
      <c r="F469" s="223">
        <v>2</v>
      </c>
      <c r="G469" s="223">
        <v>0.7</v>
      </c>
      <c r="H469" s="223"/>
      <c r="I469" s="224"/>
      <c r="J469" s="224">
        <f t="shared" si="47"/>
        <v>0.35799999999999987</v>
      </c>
    </row>
    <row r="470" spans="1:13" ht="20.100000000000001" customHeight="1">
      <c r="A470" s="245" t="s">
        <v>26637</v>
      </c>
      <c r="B470" s="223"/>
      <c r="C470" s="223"/>
      <c r="D470" s="223">
        <f>2.35+4.95</f>
        <v>7.3000000000000007</v>
      </c>
      <c r="E470" s="223">
        <v>1.1499999999999999</v>
      </c>
      <c r="F470" s="223">
        <v>1</v>
      </c>
      <c r="G470" s="223"/>
      <c r="H470" s="223"/>
      <c r="I470" s="224"/>
      <c r="J470" s="224">
        <f t="shared" si="47"/>
        <v>8.3949999999999996</v>
      </c>
    </row>
    <row r="471" spans="1:13" ht="18.75" customHeight="1">
      <c r="A471" s="245" t="s">
        <v>27113</v>
      </c>
      <c r="B471" s="223"/>
      <c r="C471" s="223"/>
      <c r="D471" s="223">
        <f>1.4+0.35+0.4</f>
        <v>2.15</v>
      </c>
      <c r="E471" s="223">
        <v>0.6</v>
      </c>
      <c r="F471" s="223">
        <v>1</v>
      </c>
      <c r="G471" s="223"/>
      <c r="H471" s="223"/>
      <c r="I471" s="224"/>
      <c r="J471" s="224">
        <f t="shared" si="47"/>
        <v>1.2899999999999998</v>
      </c>
    </row>
    <row r="472" spans="1:13" ht="21.75" customHeight="1">
      <c r="A472" s="245" t="s">
        <v>27112</v>
      </c>
      <c r="B472" s="223"/>
      <c r="C472" s="223"/>
      <c r="D472" s="223">
        <v>2.34</v>
      </c>
      <c r="E472" s="223">
        <v>1.1499999999999999</v>
      </c>
      <c r="F472" s="223">
        <v>2</v>
      </c>
      <c r="G472" s="223"/>
      <c r="H472" s="223"/>
      <c r="I472" s="224"/>
      <c r="J472" s="224">
        <f t="shared" si="47"/>
        <v>5.3819999999999997</v>
      </c>
    </row>
    <row r="473" spans="1:13" ht="21.75" customHeight="1">
      <c r="A473" s="245" t="s">
        <v>26644</v>
      </c>
      <c r="B473" s="223"/>
      <c r="C473" s="223"/>
      <c r="D473" s="223">
        <v>2.0699999999999998</v>
      </c>
      <c r="E473" s="223">
        <v>1.1499999999999999</v>
      </c>
      <c r="F473" s="223">
        <v>1</v>
      </c>
      <c r="G473" s="223"/>
      <c r="H473" s="223"/>
      <c r="I473" s="224"/>
      <c r="J473" s="224">
        <f t="shared" si="47"/>
        <v>2.3804999999999996</v>
      </c>
    </row>
    <row r="474" spans="1:13" ht="21.75" customHeight="1">
      <c r="A474" s="250" t="s">
        <v>26645</v>
      </c>
      <c r="B474" s="251"/>
      <c r="C474" s="251"/>
      <c r="D474" s="251">
        <v>6.59</v>
      </c>
      <c r="E474" s="251">
        <v>1.75</v>
      </c>
      <c r="F474" s="223">
        <v>1</v>
      </c>
      <c r="G474" s="251">
        <f>(0.8*1.75)+(1.5*1.4)</f>
        <v>3.5</v>
      </c>
      <c r="H474" s="251"/>
      <c r="I474" s="251"/>
      <c r="J474" s="224">
        <f t="shared" si="47"/>
        <v>8.0324999999999989</v>
      </c>
    </row>
    <row r="475" spans="1:13" ht="20.100000000000001" customHeight="1">
      <c r="A475" s="245" t="s">
        <v>26648</v>
      </c>
      <c r="B475" s="223"/>
      <c r="C475" s="223"/>
      <c r="D475" s="223">
        <f>14.04-G475</f>
        <v>13.34</v>
      </c>
      <c r="E475" s="223">
        <v>1.2</v>
      </c>
      <c r="F475" s="223">
        <v>1</v>
      </c>
      <c r="G475" s="223">
        <v>0.7</v>
      </c>
      <c r="H475" s="223"/>
      <c r="I475" s="224"/>
      <c r="J475" s="224">
        <f t="shared" si="47"/>
        <v>15.308</v>
      </c>
      <c r="K475" s="34" t="s">
        <v>27082</v>
      </c>
      <c r="L475" s="230"/>
      <c r="M475" s="230"/>
    </row>
    <row r="476" spans="1:13" ht="24.75" customHeight="1">
      <c r="A476" s="240" t="s">
        <v>27048</v>
      </c>
      <c r="B476" s="398" t="str">
        <f>INDEX(ORCAMENTO!$E:$E,MATCH(A476,ORCAMENTO!$B:$B,0))</f>
        <v>Roda Parede Em Granito Cinza Andorinha 7X2Cm, Com Acabamento Abaulado Nos Dois Lados</v>
      </c>
      <c r="C476" s="399"/>
      <c r="D476" s="399"/>
      <c r="E476" s="399"/>
      <c r="F476" s="399"/>
      <c r="G476" s="399"/>
      <c r="H476" s="400"/>
      <c r="I476" s="240" t="str">
        <f>INDEX(ORCAMENTO!$F:$F,MATCH(A476,ORCAMENTO!$B:$B,0))</f>
        <v>m</v>
      </c>
      <c r="J476" s="241">
        <f>ROUND(SUM(J478:J489),2)</f>
        <v>178.61</v>
      </c>
    </row>
    <row r="477" spans="1:13" ht="24.75" customHeight="1">
      <c r="A477" s="242" t="s">
        <v>1068</v>
      </c>
      <c r="B477" s="243"/>
      <c r="C477" s="243"/>
      <c r="D477" s="243"/>
      <c r="E477" s="242" t="s">
        <v>26654</v>
      </c>
      <c r="F477" s="242" t="s">
        <v>26599</v>
      </c>
      <c r="G477" s="242"/>
      <c r="H477" s="242"/>
      <c r="I477" s="242"/>
      <c r="J477" s="244"/>
    </row>
    <row r="478" spans="1:13" ht="24.75" customHeight="1">
      <c r="A478" s="250" t="s">
        <v>27127</v>
      </c>
      <c r="B478" s="250"/>
      <c r="C478" s="250"/>
      <c r="D478" s="250"/>
      <c r="E478" s="251">
        <v>14.72</v>
      </c>
      <c r="F478" s="251">
        <f>SUM(0.8+1.5)</f>
        <v>2.2999999999999998</v>
      </c>
      <c r="G478" s="250"/>
      <c r="H478" s="250"/>
      <c r="I478" s="250"/>
      <c r="J478" s="224">
        <f t="shared" ref="J478:J489" si="48">(E478-F478)</f>
        <v>12.420000000000002</v>
      </c>
    </row>
    <row r="479" spans="1:13" ht="24.75" customHeight="1">
      <c r="A479" s="250" t="s">
        <v>26623</v>
      </c>
      <c r="B479" s="252"/>
      <c r="C479" s="251"/>
      <c r="D479" s="259"/>
      <c r="E479" s="251">
        <v>19.84</v>
      </c>
      <c r="F479" s="252">
        <f>SUM(0.8+1.5)</f>
        <v>2.2999999999999998</v>
      </c>
      <c r="G479" s="252"/>
      <c r="H479" s="252"/>
      <c r="I479" s="251"/>
      <c r="J479" s="224">
        <f t="shared" si="48"/>
        <v>17.54</v>
      </c>
    </row>
    <row r="480" spans="1:13" ht="20.100000000000001" customHeight="1">
      <c r="A480" s="260" t="s">
        <v>26635</v>
      </c>
      <c r="B480" s="252"/>
      <c r="C480" s="251"/>
      <c r="D480" s="259"/>
      <c r="E480" s="251">
        <v>21.48</v>
      </c>
      <c r="F480" s="252">
        <f>SUM(0.8+1.95+1.95)</f>
        <v>4.7</v>
      </c>
      <c r="G480" s="252"/>
      <c r="H480" s="252"/>
      <c r="I480" s="251"/>
      <c r="J480" s="224">
        <f t="shared" si="48"/>
        <v>16.78</v>
      </c>
    </row>
    <row r="481" spans="1:12" ht="20.100000000000001" customHeight="1">
      <c r="A481" s="250" t="s">
        <v>26636</v>
      </c>
      <c r="B481" s="223"/>
      <c r="C481" s="223"/>
      <c r="D481" s="259"/>
      <c r="E481" s="224">
        <v>15.08</v>
      </c>
      <c r="F481" s="223">
        <f>SUM(0.8+1.5)</f>
        <v>2.2999999999999998</v>
      </c>
      <c r="G481" s="223"/>
      <c r="H481" s="223"/>
      <c r="I481" s="224"/>
      <c r="J481" s="224">
        <f t="shared" si="48"/>
        <v>12.780000000000001</v>
      </c>
    </row>
    <row r="482" spans="1:12" ht="20.100000000000001" customHeight="1">
      <c r="A482" s="250" t="s">
        <v>26637</v>
      </c>
      <c r="B482" s="223"/>
      <c r="C482" s="223"/>
      <c r="D482" s="259"/>
      <c r="E482" s="224">
        <v>18.82</v>
      </c>
      <c r="F482" s="223">
        <f>SUM(0.8+1.95)</f>
        <v>2.75</v>
      </c>
      <c r="G482" s="223"/>
      <c r="H482" s="223"/>
      <c r="I482" s="224"/>
      <c r="J482" s="224">
        <f t="shared" si="48"/>
        <v>16.07</v>
      </c>
    </row>
    <row r="483" spans="1:12" ht="24.75" customHeight="1">
      <c r="A483" s="301" t="s">
        <v>26652</v>
      </c>
      <c r="B483" s="223"/>
      <c r="C483" s="223"/>
      <c r="D483" s="259"/>
      <c r="E483" s="224">
        <v>33.74</v>
      </c>
      <c r="F483" s="223">
        <f>(0.3*0.8*9)+(1*0.8)</f>
        <v>2.96</v>
      </c>
      <c r="G483" s="223"/>
      <c r="H483" s="223"/>
      <c r="I483" s="224"/>
      <c r="J483" s="224">
        <f t="shared" si="48"/>
        <v>30.78</v>
      </c>
    </row>
    <row r="484" spans="1:12" ht="24.75" customHeight="1">
      <c r="A484" s="250" t="s">
        <v>26638</v>
      </c>
      <c r="B484" s="223"/>
      <c r="C484" s="223"/>
      <c r="D484" s="259"/>
      <c r="E484" s="224">
        <v>12.72</v>
      </c>
      <c r="F484" s="223">
        <f>SUM(1.5+0.8)</f>
        <v>2.2999999999999998</v>
      </c>
      <c r="G484" s="223"/>
      <c r="H484" s="223"/>
      <c r="I484" s="224"/>
      <c r="J484" s="224">
        <f t="shared" si="48"/>
        <v>10.420000000000002</v>
      </c>
    </row>
    <row r="485" spans="1:12" ht="24.75" customHeight="1">
      <c r="A485" s="250" t="s">
        <v>26641</v>
      </c>
      <c r="B485" s="252"/>
      <c r="C485" s="251"/>
      <c r="D485" s="259"/>
      <c r="E485" s="251">
        <v>19.2</v>
      </c>
      <c r="F485" s="252">
        <f>SUM(0.8+0.8+1.5+1.5+0.8+0.8)</f>
        <v>6.1999999999999993</v>
      </c>
      <c r="G485" s="252"/>
      <c r="H485" s="252"/>
      <c r="I485" s="251"/>
      <c r="J485" s="224">
        <f t="shared" si="48"/>
        <v>13</v>
      </c>
    </row>
    <row r="486" spans="1:12" ht="24.75" customHeight="1">
      <c r="A486" s="250" t="s">
        <v>26642</v>
      </c>
      <c r="B486" s="223"/>
      <c r="C486" s="223"/>
      <c r="D486" s="259"/>
      <c r="E486" s="224">
        <v>15.38</v>
      </c>
      <c r="F486" s="223">
        <f>SUM(0.7+1.95)</f>
        <v>2.65</v>
      </c>
      <c r="G486" s="223"/>
      <c r="H486" s="223"/>
      <c r="I486" s="224"/>
      <c r="J486" s="224">
        <f t="shared" si="48"/>
        <v>12.73</v>
      </c>
    </row>
    <row r="487" spans="1:12" ht="24.75" customHeight="1">
      <c r="A487" s="250" t="s">
        <v>26643</v>
      </c>
      <c r="B487" s="252"/>
      <c r="C487" s="251"/>
      <c r="D487" s="259"/>
      <c r="E487" s="251">
        <v>15.12</v>
      </c>
      <c r="F487" s="252">
        <f>SUM(0.8+1.95)</f>
        <v>2.75</v>
      </c>
      <c r="G487" s="252"/>
      <c r="H487" s="252"/>
      <c r="I487" s="251"/>
      <c r="J487" s="224">
        <f t="shared" si="48"/>
        <v>12.37</v>
      </c>
    </row>
    <row r="488" spans="1:12" ht="24.75" customHeight="1">
      <c r="A488" s="250" t="s">
        <v>26645</v>
      </c>
      <c r="B488" s="223"/>
      <c r="C488" s="223"/>
      <c r="D488" s="259"/>
      <c r="E488" s="224">
        <v>18.920000000000002</v>
      </c>
      <c r="F488" s="223">
        <f>SUM(0.8+0.7+0.6+0.8+1.5+0.8+1.2+0.8)</f>
        <v>7.2</v>
      </c>
      <c r="G488" s="223"/>
      <c r="H488" s="223"/>
      <c r="I488" s="224"/>
      <c r="J488" s="224">
        <f t="shared" si="48"/>
        <v>11.720000000000002</v>
      </c>
    </row>
    <row r="489" spans="1:12" ht="24.75" customHeight="1">
      <c r="A489" s="250" t="s">
        <v>26648</v>
      </c>
      <c r="B489" s="223"/>
      <c r="C489" s="223"/>
      <c r="D489" s="259"/>
      <c r="E489" s="224">
        <v>14.2</v>
      </c>
      <c r="F489" s="223">
        <f>SUM(0.7+1.5)</f>
        <v>2.2000000000000002</v>
      </c>
      <c r="G489" s="223"/>
      <c r="H489" s="223"/>
      <c r="I489" s="224"/>
      <c r="J489" s="224">
        <f t="shared" si="48"/>
        <v>12</v>
      </c>
    </row>
    <row r="490" spans="1:12" ht="24.75" customHeight="1">
      <c r="A490" s="240" t="s">
        <v>26589</v>
      </c>
      <c r="B490" s="398" t="str">
        <f>INDEX(ORCAMENTO!$E:$E,MATCH(A490,ORCAMENTO!$B:$B,0))</f>
        <v>Alvenaria De Blocos Cerâmicos 10 Furos 10X20X20Cm, Assentados C/Argamassa De Cimento, Cal Hidratada Ch1 E Areia Traço 1:0,5:8, Juntas 12Mm E Esp. Das Paredes S/Revestimento, 10Cm (Bloco Comprado Na Praça De Vitória, Posto Obra)</v>
      </c>
      <c r="C490" s="399"/>
      <c r="D490" s="399"/>
      <c r="E490" s="399"/>
      <c r="F490" s="399"/>
      <c r="G490" s="399"/>
      <c r="H490" s="400"/>
      <c r="I490" s="240" t="str">
        <f>INDEX(ORCAMENTO!$F:$F,MATCH(A490,ORCAMENTO!$B:$B,0))</f>
        <v>m2</v>
      </c>
      <c r="J490" s="241">
        <f>ROUND(SUM(J492:J507),2)</f>
        <v>287.16000000000003</v>
      </c>
    </row>
    <row r="491" spans="1:12" ht="24.75" customHeight="1">
      <c r="A491" s="242" t="s">
        <v>1068</v>
      </c>
      <c r="B491" s="243"/>
      <c r="C491" s="243"/>
      <c r="D491" s="243" t="s">
        <v>25568</v>
      </c>
      <c r="E491" s="242" t="s">
        <v>25565</v>
      </c>
      <c r="F491" s="242"/>
      <c r="G491" s="242" t="s">
        <v>26669</v>
      </c>
      <c r="H491" s="242"/>
      <c r="I491" s="242"/>
      <c r="J491" s="244"/>
    </row>
    <row r="492" spans="1:12" ht="24.75" customHeight="1">
      <c r="A492" s="432" t="s">
        <v>26623</v>
      </c>
      <c r="B492" s="223"/>
      <c r="C492" s="223"/>
      <c r="D492" s="223">
        <v>4.08</v>
      </c>
      <c r="E492" s="223">
        <v>2.7</v>
      </c>
      <c r="F492" s="223"/>
      <c r="G492" s="223"/>
      <c r="H492" s="223"/>
      <c r="I492" s="223"/>
      <c r="J492" s="224">
        <f t="shared" ref="J492:J494" si="49">D492*E492</f>
        <v>11.016000000000002</v>
      </c>
    </row>
    <row r="493" spans="1:12" ht="24.75" customHeight="1">
      <c r="A493" s="433"/>
      <c r="B493" s="223"/>
      <c r="C493" s="223"/>
      <c r="D493" s="223">
        <v>4.4000000000000004</v>
      </c>
      <c r="E493" s="223">
        <v>2.7</v>
      </c>
      <c r="F493" s="223"/>
      <c r="G493" s="223"/>
      <c r="H493" s="223"/>
      <c r="I493" s="223"/>
      <c r="J493" s="224">
        <f t="shared" si="49"/>
        <v>11.880000000000003</v>
      </c>
    </row>
    <row r="494" spans="1:12" ht="24.75" customHeight="1">
      <c r="A494" s="433"/>
      <c r="B494" s="223"/>
      <c r="C494" s="223"/>
      <c r="D494" s="223">
        <v>4.08</v>
      </c>
      <c r="E494" s="223">
        <v>2.7</v>
      </c>
      <c r="F494" s="223"/>
      <c r="G494" s="223">
        <f>(1.5*1.2)</f>
        <v>1.7999999999999998</v>
      </c>
      <c r="H494" s="223"/>
      <c r="I494" s="223"/>
      <c r="J494" s="224">
        <f t="shared" si="49"/>
        <v>11.016000000000002</v>
      </c>
    </row>
    <row r="495" spans="1:12" ht="31.5" customHeight="1">
      <c r="A495" s="434"/>
      <c r="B495" s="223"/>
      <c r="C495" s="223"/>
      <c r="D495" s="223">
        <v>4.4000000000000004</v>
      </c>
      <c r="E495" s="223">
        <v>2.7</v>
      </c>
      <c r="F495" s="223"/>
      <c r="G495" s="223">
        <f>(0.8*2.1)</f>
        <v>1.6800000000000002</v>
      </c>
      <c r="H495" s="223"/>
      <c r="I495" s="224"/>
      <c r="J495" s="224">
        <f t="shared" ref="J495:J500" si="50">D495*E495</f>
        <v>11.880000000000003</v>
      </c>
      <c r="K495" s="282"/>
      <c r="L495" s="282"/>
    </row>
    <row r="496" spans="1:12" ht="31.5" customHeight="1">
      <c r="A496" s="411" t="s">
        <v>27136</v>
      </c>
      <c r="B496" s="223"/>
      <c r="C496" s="223"/>
      <c r="D496" s="223">
        <v>0.62</v>
      </c>
      <c r="E496" s="223">
        <v>2.7</v>
      </c>
      <c r="F496" s="223"/>
      <c r="G496" s="223"/>
      <c r="H496" s="223"/>
      <c r="I496" s="224"/>
      <c r="J496" s="224">
        <f t="shared" si="50"/>
        <v>1.6740000000000002</v>
      </c>
      <c r="K496" s="282"/>
      <c r="L496" s="282"/>
    </row>
    <row r="497" spans="1:12" ht="31.5" customHeight="1">
      <c r="A497" s="412"/>
      <c r="B497" s="223"/>
      <c r="C497" s="223"/>
      <c r="D497" s="223">
        <v>0.7</v>
      </c>
      <c r="E497" s="223">
        <v>2.1</v>
      </c>
      <c r="F497" s="223"/>
      <c r="G497" s="223"/>
      <c r="H497" s="223"/>
      <c r="I497" s="224"/>
      <c r="J497" s="224">
        <f t="shared" si="50"/>
        <v>1.47</v>
      </c>
      <c r="K497" s="282"/>
      <c r="L497" s="282"/>
    </row>
    <row r="498" spans="1:12" ht="31.5" customHeight="1">
      <c r="A498" s="413"/>
      <c r="B498" s="223"/>
      <c r="C498" s="223"/>
      <c r="D498" s="223">
        <v>3.78</v>
      </c>
      <c r="E498" s="223">
        <v>2.7</v>
      </c>
      <c r="F498" s="223"/>
      <c r="G498" s="223">
        <f>(0.8*2.1*2)</f>
        <v>3.3600000000000003</v>
      </c>
      <c r="H498" s="223"/>
      <c r="I498" s="224"/>
      <c r="J498" s="224">
        <f t="shared" si="50"/>
        <v>10.206</v>
      </c>
      <c r="K498" s="282"/>
      <c r="L498" s="282"/>
    </row>
    <row r="499" spans="1:12" ht="31.5" customHeight="1">
      <c r="A499" s="341" t="s">
        <v>27128</v>
      </c>
      <c r="B499" s="223"/>
      <c r="C499" s="223"/>
      <c r="D499" s="223">
        <v>1.1000000000000001</v>
      </c>
      <c r="E499" s="223">
        <v>2.7</v>
      </c>
      <c r="F499" s="223"/>
      <c r="G499" s="223"/>
      <c r="H499" s="223"/>
      <c r="I499" s="224"/>
      <c r="J499" s="224">
        <f t="shared" si="50"/>
        <v>2.9700000000000006</v>
      </c>
      <c r="K499" s="282"/>
      <c r="L499" s="282"/>
    </row>
    <row r="500" spans="1:12" ht="31.5" customHeight="1">
      <c r="A500" s="341" t="s">
        <v>27128</v>
      </c>
      <c r="B500" s="223"/>
      <c r="C500" s="223"/>
      <c r="D500" s="223">
        <v>1.1000000000000001</v>
      </c>
      <c r="E500" s="223">
        <v>2.7</v>
      </c>
      <c r="F500" s="223"/>
      <c r="G500" s="223">
        <f>(0.8*0.5)</f>
        <v>0.4</v>
      </c>
      <c r="H500" s="223"/>
      <c r="I500" s="224"/>
      <c r="J500" s="224">
        <f t="shared" si="50"/>
        <v>2.9700000000000006</v>
      </c>
      <c r="K500" s="282"/>
      <c r="L500" s="282"/>
    </row>
    <row r="501" spans="1:12" ht="21.75" customHeight="1">
      <c r="A501" s="284" t="s">
        <v>26637</v>
      </c>
      <c r="B501" s="223"/>
      <c r="C501" s="223"/>
      <c r="D501" s="223">
        <v>6.2</v>
      </c>
      <c r="E501" s="223">
        <v>2.7</v>
      </c>
      <c r="F501" s="223"/>
      <c r="G501" s="223">
        <f>(0.8*2.1)</f>
        <v>1.6800000000000002</v>
      </c>
      <c r="H501" s="223"/>
      <c r="I501" s="224"/>
      <c r="J501" s="224">
        <f t="shared" ref="J501:J506" si="51">(D501*E501)-G501</f>
        <v>15.060000000000002</v>
      </c>
    </row>
    <row r="502" spans="1:12" ht="21.75" customHeight="1">
      <c r="A502" s="284" t="s">
        <v>27140</v>
      </c>
      <c r="B502" s="223"/>
      <c r="C502" s="223"/>
      <c r="D502" s="223">
        <v>5.04</v>
      </c>
      <c r="E502" s="223">
        <v>2.7</v>
      </c>
      <c r="F502" s="223"/>
      <c r="G502" s="223">
        <f>(0.8*2.1)</f>
        <v>1.6800000000000002</v>
      </c>
      <c r="H502" s="223"/>
      <c r="I502" s="224"/>
      <c r="J502" s="224">
        <f t="shared" si="51"/>
        <v>11.928000000000001</v>
      </c>
    </row>
    <row r="503" spans="1:12" ht="22.5" customHeight="1">
      <c r="A503" s="246" t="s">
        <v>26671</v>
      </c>
      <c r="B503" s="223"/>
      <c r="C503" s="223"/>
      <c r="D503" s="223">
        <v>1.2</v>
      </c>
      <c r="E503" s="223">
        <v>2.7</v>
      </c>
      <c r="F503" s="223"/>
      <c r="G503" s="223">
        <f>(0.7*2.1)</f>
        <v>1.47</v>
      </c>
      <c r="H503" s="223"/>
      <c r="I503" s="224"/>
      <c r="J503" s="224">
        <f t="shared" si="51"/>
        <v>1.7700000000000002</v>
      </c>
    </row>
    <row r="504" spans="1:12" ht="21" customHeight="1">
      <c r="A504" s="246" t="s">
        <v>26672</v>
      </c>
      <c r="B504" s="223"/>
      <c r="C504" s="223"/>
      <c r="D504" s="223">
        <f>1.4+0.35</f>
        <v>1.75</v>
      </c>
      <c r="E504" s="223">
        <v>0.6</v>
      </c>
      <c r="F504" s="223"/>
      <c r="G504" s="223"/>
      <c r="H504" s="223"/>
      <c r="I504" s="224"/>
      <c r="J504" s="224">
        <f t="shared" ref="J504" si="52">(D504*E504)-G504</f>
        <v>1.05</v>
      </c>
    </row>
    <row r="505" spans="1:12" ht="21.75" customHeight="1">
      <c r="A505" s="246" t="s">
        <v>26650</v>
      </c>
      <c r="B505" s="223"/>
      <c r="C505" s="223"/>
      <c r="D505" s="223">
        <v>2.7</v>
      </c>
      <c r="E505" s="223">
        <v>0.9</v>
      </c>
      <c r="F505" s="223"/>
      <c r="G505" s="223"/>
      <c r="H505" s="223"/>
      <c r="I505" s="224"/>
      <c r="J505" s="224">
        <f t="shared" si="51"/>
        <v>2.4300000000000002</v>
      </c>
    </row>
    <row r="506" spans="1:12" ht="21.75" customHeight="1">
      <c r="A506" s="247" t="s">
        <v>26667</v>
      </c>
      <c r="B506" s="248"/>
      <c r="C506" s="248"/>
      <c r="D506" s="223">
        <v>0.7</v>
      </c>
      <c r="E506" s="223">
        <v>2.1</v>
      </c>
      <c r="F506" s="248"/>
      <c r="G506" s="248"/>
      <c r="H506" s="248"/>
      <c r="I506" s="248"/>
      <c r="J506" s="249">
        <f t="shared" si="51"/>
        <v>1.47</v>
      </c>
    </row>
    <row r="507" spans="1:12" ht="41.25" customHeight="1">
      <c r="A507" s="279" t="s">
        <v>27076</v>
      </c>
      <c r="B507" s="223"/>
      <c r="C507" s="223"/>
      <c r="D507" s="223">
        <f>77.4-1-1-2.95</f>
        <v>72.45</v>
      </c>
      <c r="E507" s="223">
        <f>2.6</f>
        <v>2.6</v>
      </c>
      <c r="F507" s="223"/>
      <c r="G507" s="223"/>
      <c r="H507" s="223"/>
      <c r="I507" s="224"/>
      <c r="J507" s="224">
        <f t="shared" ref="J507" si="53">D507*E507</f>
        <v>188.37</v>
      </c>
      <c r="K507" s="34" t="s">
        <v>27066</v>
      </c>
    </row>
    <row r="508" spans="1:12" ht="21.75" customHeight="1">
      <c r="A508" s="240" t="s">
        <v>26590</v>
      </c>
      <c r="B508" s="398" t="str">
        <f>INDEX(ORCAMENTO!$E:$E,MATCH(A508,ORCAMENTO!$B:$B,0))</f>
        <v>Chapisco De Argamassa De Cimento E Areia Média Ou Grossa Lavada, No Traço 1:3, Espessura 5 Mm</v>
      </c>
      <c r="C508" s="399"/>
      <c r="D508" s="399"/>
      <c r="E508" s="399"/>
      <c r="F508" s="399"/>
      <c r="G508" s="399"/>
      <c r="H508" s="400"/>
      <c r="I508" s="240" t="str">
        <f>INDEX(ORCAMENTO!$F:$F,MATCH(A508,ORCAMENTO!$B:$B,0))</f>
        <v>m2</v>
      </c>
      <c r="J508" s="241">
        <f>ROUND(SUM(J510:J536),2)</f>
        <v>820.14</v>
      </c>
    </row>
    <row r="509" spans="1:12" ht="19.5" customHeight="1">
      <c r="A509" s="242" t="s">
        <v>1068</v>
      </c>
      <c r="B509" s="243"/>
      <c r="C509" s="243"/>
      <c r="D509" s="242" t="s">
        <v>25566</v>
      </c>
      <c r="E509" s="242" t="s">
        <v>25565</v>
      </c>
      <c r="F509" s="242" t="s">
        <v>26599</v>
      </c>
      <c r="G509" s="242" t="s">
        <v>25572</v>
      </c>
      <c r="H509" s="242"/>
      <c r="I509" s="242"/>
      <c r="J509" s="244"/>
    </row>
    <row r="510" spans="1:12" ht="31.5" customHeight="1">
      <c r="A510" s="409" t="s">
        <v>26623</v>
      </c>
      <c r="B510" s="223"/>
      <c r="C510" s="223"/>
      <c r="D510" s="223">
        <v>4.08</v>
      </c>
      <c r="E510" s="223">
        <v>2.7</v>
      </c>
      <c r="F510" s="223"/>
      <c r="G510" s="223">
        <v>1</v>
      </c>
      <c r="H510" s="223"/>
      <c r="I510" s="224"/>
      <c r="J510" s="224">
        <f>(D510*E510*G510)-F510</f>
        <v>11.016000000000002</v>
      </c>
      <c r="K510" s="282"/>
      <c r="L510" s="282"/>
    </row>
    <row r="511" spans="1:12" ht="20.100000000000001" customHeight="1">
      <c r="A511" s="409"/>
      <c r="B511" s="223"/>
      <c r="C511" s="223"/>
      <c r="D511" s="223">
        <v>4.4000000000000004</v>
      </c>
      <c r="E511" s="223">
        <v>2.7</v>
      </c>
      <c r="F511" s="223"/>
      <c r="G511" s="223">
        <v>1</v>
      </c>
      <c r="H511" s="223"/>
      <c r="I511" s="224"/>
      <c r="J511" s="224">
        <f>(D511*E511)</f>
        <v>11.880000000000003</v>
      </c>
    </row>
    <row r="512" spans="1:12" ht="20.100000000000001" customHeight="1">
      <c r="A512" s="409"/>
      <c r="B512" s="223"/>
      <c r="C512" s="223"/>
      <c r="D512" s="223">
        <v>4.08</v>
      </c>
      <c r="E512" s="223">
        <v>2.7</v>
      </c>
      <c r="F512" s="223"/>
      <c r="G512" s="223">
        <f>(1.5*1.2)</f>
        <v>1.7999999999999998</v>
      </c>
      <c r="H512" s="223"/>
      <c r="I512" s="224"/>
      <c r="J512" s="224">
        <f>(D512*E512*G512)-F512</f>
        <v>19.828800000000001</v>
      </c>
    </row>
    <row r="513" spans="1:11" ht="20.100000000000001" customHeight="1">
      <c r="A513" s="409"/>
      <c r="B513" s="223"/>
      <c r="C513" s="223"/>
      <c r="D513" s="223">
        <v>4.4000000000000004</v>
      </c>
      <c r="E513" s="223">
        <v>2.7</v>
      </c>
      <c r="F513" s="223"/>
      <c r="G513" s="223">
        <f>(0.8*2.1)</f>
        <v>1.6800000000000002</v>
      </c>
      <c r="H513" s="223"/>
      <c r="I513" s="224"/>
      <c r="J513" s="224">
        <f t="shared" ref="J513:J533" si="54">(D513*E513*G513)-F513</f>
        <v>19.958400000000005</v>
      </c>
    </row>
    <row r="514" spans="1:11" ht="19.149999999999999" customHeight="1">
      <c r="A514" s="411" t="s">
        <v>27136</v>
      </c>
      <c r="B514" s="223"/>
      <c r="C514" s="223"/>
      <c r="D514" s="223">
        <v>0.62</v>
      </c>
      <c r="E514" s="223">
        <v>2.7</v>
      </c>
      <c r="F514" s="223"/>
      <c r="G514" s="223">
        <v>1</v>
      </c>
      <c r="H514" s="223"/>
      <c r="I514" s="224"/>
      <c r="J514" s="224">
        <f t="shared" si="54"/>
        <v>1.6740000000000002</v>
      </c>
    </row>
    <row r="515" spans="1:11" ht="20.100000000000001" customHeight="1">
      <c r="A515" s="412"/>
      <c r="B515" s="223"/>
      <c r="C515" s="223"/>
      <c r="D515" s="223">
        <v>0.7</v>
      </c>
      <c r="E515" s="223">
        <v>2.1</v>
      </c>
      <c r="F515" s="223"/>
      <c r="G515" s="223">
        <v>1</v>
      </c>
      <c r="H515" s="223"/>
      <c r="I515" s="224"/>
      <c r="J515" s="224">
        <f t="shared" si="54"/>
        <v>1.47</v>
      </c>
    </row>
    <row r="516" spans="1:11" ht="20.100000000000001" customHeight="1">
      <c r="A516" s="413"/>
      <c r="B516" s="223"/>
      <c r="C516" s="223"/>
      <c r="D516" s="223">
        <v>3.78</v>
      </c>
      <c r="E516" s="223">
        <v>2.7</v>
      </c>
      <c r="F516" s="223"/>
      <c r="G516" s="223">
        <f>(0.8*2.1*2)</f>
        <v>3.3600000000000003</v>
      </c>
      <c r="H516" s="223"/>
      <c r="I516" s="224"/>
      <c r="J516" s="224">
        <f t="shared" si="54"/>
        <v>34.292160000000003</v>
      </c>
    </row>
    <row r="517" spans="1:11" ht="20.100000000000001" customHeight="1">
      <c r="A517" s="341" t="s">
        <v>27128</v>
      </c>
      <c r="B517" s="223"/>
      <c r="C517" s="223"/>
      <c r="D517" s="223">
        <v>1.1000000000000001</v>
      </c>
      <c r="E517" s="223">
        <v>2.7</v>
      </c>
      <c r="F517" s="223"/>
      <c r="G517" s="223">
        <v>1</v>
      </c>
      <c r="H517" s="223"/>
      <c r="I517" s="224"/>
      <c r="J517" s="224">
        <f t="shared" si="54"/>
        <v>2.9700000000000006</v>
      </c>
    </row>
    <row r="518" spans="1:11" ht="20.100000000000001" customHeight="1">
      <c r="A518" s="341" t="s">
        <v>27128</v>
      </c>
      <c r="B518" s="223"/>
      <c r="C518" s="223"/>
      <c r="D518" s="223">
        <v>1.1000000000000001</v>
      </c>
      <c r="E518" s="223">
        <v>2.7</v>
      </c>
      <c r="F518" s="223"/>
      <c r="G518" s="223">
        <f>(0.8*0.5)</f>
        <v>0.4</v>
      </c>
      <c r="H518" s="223"/>
      <c r="I518" s="224"/>
      <c r="J518" s="224">
        <f t="shared" si="54"/>
        <v>1.1880000000000004</v>
      </c>
    </row>
    <row r="519" spans="1:11" ht="20.100000000000001" customHeight="1">
      <c r="A519" s="409" t="s">
        <v>26637</v>
      </c>
      <c r="B519" s="223"/>
      <c r="C519" s="223"/>
      <c r="D519" s="223">
        <v>6.2</v>
      </c>
      <c r="E519" s="223">
        <v>2.7</v>
      </c>
      <c r="F519" s="223"/>
      <c r="G519" s="223">
        <f>(0.8*2.1)</f>
        <v>1.6800000000000002</v>
      </c>
      <c r="H519" s="223"/>
      <c r="I519" s="224"/>
      <c r="J519" s="224">
        <f t="shared" si="54"/>
        <v>28.123200000000008</v>
      </c>
    </row>
    <row r="520" spans="1:11" ht="27.75" customHeight="1">
      <c r="A520" s="409"/>
      <c r="B520" s="223"/>
      <c r="C520" s="223"/>
      <c r="D520" s="223">
        <v>2.5</v>
      </c>
      <c r="E520" s="223">
        <v>2.7</v>
      </c>
      <c r="F520" s="223"/>
      <c r="G520" s="223">
        <v>1</v>
      </c>
      <c r="H520" s="223"/>
      <c r="I520" s="224"/>
      <c r="J520" s="224">
        <f t="shared" si="54"/>
        <v>6.75</v>
      </c>
    </row>
    <row r="521" spans="1:11" ht="27.75" customHeight="1">
      <c r="A521" s="284" t="s">
        <v>27140</v>
      </c>
      <c r="B521" s="223"/>
      <c r="C521" s="223"/>
      <c r="D521" s="223">
        <v>5.04</v>
      </c>
      <c r="E521" s="223">
        <v>2.7</v>
      </c>
      <c r="F521" s="223"/>
      <c r="G521" s="223">
        <f>(0.8*2.1)</f>
        <v>1.6800000000000002</v>
      </c>
      <c r="H521" s="223"/>
      <c r="I521" s="224"/>
      <c r="J521" s="224">
        <f t="shared" si="54"/>
        <v>22.861440000000002</v>
      </c>
    </row>
    <row r="522" spans="1:11" ht="27.75" customHeight="1">
      <c r="A522" s="246" t="s">
        <v>26671</v>
      </c>
      <c r="B522" s="223"/>
      <c r="C522" s="223"/>
      <c r="D522" s="223">
        <v>1.2</v>
      </c>
      <c r="E522" s="223">
        <v>2.7</v>
      </c>
      <c r="F522" s="223">
        <f>(0.7*2.1)</f>
        <v>1.47</v>
      </c>
      <c r="G522" s="223">
        <v>2</v>
      </c>
      <c r="H522" s="223"/>
      <c r="I522" s="224"/>
      <c r="J522" s="224">
        <f t="shared" si="54"/>
        <v>5.0100000000000007</v>
      </c>
      <c r="K522" s="34" t="s">
        <v>26989</v>
      </c>
    </row>
    <row r="523" spans="1:11" ht="27.75" customHeight="1">
      <c r="A523" s="246" t="s">
        <v>26719</v>
      </c>
      <c r="B523" s="223"/>
      <c r="C523" s="223"/>
      <c r="D523" s="223">
        <v>1.75</v>
      </c>
      <c r="E523" s="223">
        <v>0.5</v>
      </c>
      <c r="F523" s="223"/>
      <c r="G523" s="223">
        <v>1</v>
      </c>
      <c r="H523" s="223"/>
      <c r="I523" s="224"/>
      <c r="J523" s="224">
        <f t="shared" si="54"/>
        <v>0.875</v>
      </c>
    </row>
    <row r="524" spans="1:11" ht="27.75" customHeight="1">
      <c r="A524" s="246" t="s">
        <v>26672</v>
      </c>
      <c r="B524" s="223"/>
      <c r="C524" s="223"/>
      <c r="D524" s="223">
        <f>1.4+0.35</f>
        <v>1.75</v>
      </c>
      <c r="E524" s="223">
        <v>0.6</v>
      </c>
      <c r="F524" s="223"/>
      <c r="G524" s="223">
        <v>1</v>
      </c>
      <c r="H524" s="223"/>
      <c r="I524" s="224"/>
      <c r="J524" s="224">
        <f t="shared" si="54"/>
        <v>1.05</v>
      </c>
    </row>
    <row r="525" spans="1:11" ht="27.75" customHeight="1">
      <c r="A525" s="246" t="s">
        <v>27110</v>
      </c>
      <c r="B525" s="223"/>
      <c r="C525" s="223"/>
      <c r="D525" s="223">
        <v>2.1</v>
      </c>
      <c r="E525" s="223">
        <v>2.7</v>
      </c>
      <c r="F525" s="223"/>
      <c r="G525" s="223">
        <v>2</v>
      </c>
      <c r="H525" s="223"/>
      <c r="I525" s="224"/>
      <c r="J525" s="224">
        <f>(D525*E525*G525)-F525</f>
        <v>11.340000000000002</v>
      </c>
    </row>
    <row r="526" spans="1:11" ht="21.75" customHeight="1">
      <c r="A526" s="246" t="s">
        <v>26650</v>
      </c>
      <c r="B526" s="223"/>
      <c r="C526" s="223"/>
      <c r="D526" s="223">
        <v>2.7</v>
      </c>
      <c r="E526" s="223">
        <v>0.9</v>
      </c>
      <c r="F526" s="223"/>
      <c r="G526" s="223">
        <v>1</v>
      </c>
      <c r="H526" s="223"/>
      <c r="I526" s="224"/>
      <c r="J526" s="224">
        <f t="shared" si="54"/>
        <v>2.4300000000000002</v>
      </c>
    </row>
    <row r="527" spans="1:11" ht="27.75" customHeight="1">
      <c r="A527" s="247" t="s">
        <v>26648</v>
      </c>
      <c r="B527" s="248"/>
      <c r="C527" s="248"/>
      <c r="D527" s="223">
        <v>1</v>
      </c>
      <c r="E527" s="223">
        <v>2.1</v>
      </c>
      <c r="F527" s="223"/>
      <c r="G527" s="223">
        <v>2</v>
      </c>
      <c r="H527" s="223"/>
      <c r="I527" s="224"/>
      <c r="J527" s="224">
        <f t="shared" si="54"/>
        <v>4.2</v>
      </c>
      <c r="K527" s="34" t="s">
        <v>27111</v>
      </c>
    </row>
    <row r="528" spans="1:11" ht="21.75" customHeight="1">
      <c r="A528" s="246" t="s">
        <v>26659</v>
      </c>
      <c r="B528" s="223"/>
      <c r="C528" s="223"/>
      <c r="D528" s="223">
        <v>1.2</v>
      </c>
      <c r="E528" s="223">
        <v>2.1</v>
      </c>
      <c r="F528" s="223"/>
      <c r="G528" s="223">
        <v>2</v>
      </c>
      <c r="H528" s="223"/>
      <c r="I528" s="224"/>
      <c r="J528" s="224">
        <f t="shared" si="54"/>
        <v>5.04</v>
      </c>
    </row>
    <row r="529" spans="1:12" ht="27.75" customHeight="1">
      <c r="A529" s="407" t="s">
        <v>26645</v>
      </c>
      <c r="B529" s="223"/>
      <c r="C529" s="223"/>
      <c r="D529" s="223">
        <v>1.6</v>
      </c>
      <c r="E529" s="223">
        <v>0.5</v>
      </c>
      <c r="F529" s="223"/>
      <c r="G529" s="223">
        <v>1</v>
      </c>
      <c r="H529" s="223"/>
      <c r="I529" s="224"/>
      <c r="J529" s="224">
        <f t="shared" si="54"/>
        <v>0.8</v>
      </c>
      <c r="K529" s="34" t="s">
        <v>26991</v>
      </c>
    </row>
    <row r="530" spans="1:12" ht="20.100000000000001" customHeight="1">
      <c r="A530" s="410"/>
      <c r="B530" s="223"/>
      <c r="C530" s="223"/>
      <c r="D530" s="223">
        <v>0.8</v>
      </c>
      <c r="E530" s="223">
        <v>0.1</v>
      </c>
      <c r="F530" s="223"/>
      <c r="G530" s="223">
        <v>1</v>
      </c>
      <c r="H530" s="223"/>
      <c r="I530" s="224"/>
      <c r="J530" s="224">
        <f t="shared" si="54"/>
        <v>8.0000000000000016E-2</v>
      </c>
      <c r="K530" s="34" t="s">
        <v>26990</v>
      </c>
    </row>
    <row r="531" spans="1:12" ht="20.45" customHeight="1">
      <c r="A531" s="410"/>
      <c r="B531" s="223"/>
      <c r="C531" s="223"/>
      <c r="D531" s="223">
        <v>1.1499999999999999</v>
      </c>
      <c r="E531" s="223">
        <v>0.1</v>
      </c>
      <c r="F531" s="223"/>
      <c r="G531" s="223">
        <v>1</v>
      </c>
      <c r="H531" s="223"/>
      <c r="I531" s="224"/>
      <c r="J531" s="224">
        <f t="shared" si="54"/>
        <v>0.11499999999999999</v>
      </c>
    </row>
    <row r="532" spans="1:12" ht="20.100000000000001" customHeight="1">
      <c r="A532" s="408"/>
      <c r="B532" s="223"/>
      <c r="C532" s="223"/>
      <c r="D532" s="223">
        <v>2.35</v>
      </c>
      <c r="E532" s="223">
        <v>0.3</v>
      </c>
      <c r="F532" s="223"/>
      <c r="G532" s="223">
        <v>1</v>
      </c>
      <c r="H532" s="223"/>
      <c r="I532" s="224"/>
      <c r="J532" s="224">
        <f t="shared" si="54"/>
        <v>0.70499999999999996</v>
      </c>
    </row>
    <row r="533" spans="1:12" ht="20.100000000000001" customHeight="1">
      <c r="A533" s="279" t="s">
        <v>26646</v>
      </c>
      <c r="B533" s="223"/>
      <c r="C533" s="223"/>
      <c r="D533" s="223">
        <v>0.48</v>
      </c>
      <c r="E533" s="223">
        <v>5.98</v>
      </c>
      <c r="F533" s="223"/>
      <c r="G533" s="223">
        <v>1</v>
      </c>
      <c r="H533" s="223"/>
      <c r="I533" s="224"/>
      <c r="J533" s="224">
        <f t="shared" si="54"/>
        <v>2.8704000000000001</v>
      </c>
    </row>
    <row r="534" spans="1:12" ht="20.100000000000001" customHeight="1">
      <c r="A534" s="407" t="s">
        <v>27027</v>
      </c>
      <c r="B534" s="223"/>
      <c r="C534" s="223"/>
      <c r="D534" s="37">
        <v>68.8</v>
      </c>
      <c r="E534" s="223">
        <v>2.95</v>
      </c>
      <c r="F534" s="223"/>
      <c r="G534" s="223"/>
      <c r="H534" s="223"/>
      <c r="I534" s="224"/>
      <c r="J534" s="224">
        <f>D534*E534</f>
        <v>202.96</v>
      </c>
    </row>
    <row r="535" spans="1:12" ht="28.5" customHeight="1">
      <c r="A535" s="408"/>
      <c r="B535" s="223"/>
      <c r="C535" s="223"/>
      <c r="D535" s="223">
        <v>12</v>
      </c>
      <c r="E535" s="223">
        <v>2.15</v>
      </c>
      <c r="F535" s="223"/>
      <c r="G535" s="223"/>
      <c r="H535" s="223"/>
      <c r="I535" s="224"/>
      <c r="J535" s="224">
        <f t="shared" ref="J535:J536" si="55">D535*E535</f>
        <v>25.799999999999997</v>
      </c>
      <c r="K535" s="34" t="s">
        <v>26698</v>
      </c>
    </row>
    <row r="536" spans="1:12" ht="41.25" customHeight="1">
      <c r="A536" s="279" t="s">
        <v>27076</v>
      </c>
      <c r="B536" s="223"/>
      <c r="C536" s="223"/>
      <c r="D536" s="223">
        <f>77.4-1-1-2.95</f>
        <v>72.45</v>
      </c>
      <c r="E536" s="223">
        <f>(2.6+2.6+0.25)</f>
        <v>5.45</v>
      </c>
      <c r="F536" s="223"/>
      <c r="G536" s="223"/>
      <c r="H536" s="223"/>
      <c r="I536" s="224"/>
      <c r="J536" s="224">
        <f t="shared" si="55"/>
        <v>394.85250000000002</v>
      </c>
      <c r="K536" s="34" t="s">
        <v>27066</v>
      </c>
    </row>
    <row r="537" spans="1:12" ht="41.25" customHeight="1">
      <c r="A537" s="240" t="s">
        <v>26591</v>
      </c>
      <c r="B537" s="398" t="str">
        <f>INDEX(ORCAMENTO!$E:$E,MATCH(A537,ORCAMENTO!$B:$B,0))</f>
        <v>Reboco De Argamassa De Cimento, Cal Hidratada Ch1 E Areia Média Ou Grossa Lavada No Traço 1:0.5:6, Espessura 5Mm</v>
      </c>
      <c r="C537" s="399"/>
      <c r="D537" s="399"/>
      <c r="E537" s="399"/>
      <c r="F537" s="399"/>
      <c r="G537" s="399"/>
      <c r="H537" s="400"/>
      <c r="I537" s="240" t="str">
        <f>INDEX(ORCAMENTO!$F:$F,MATCH(A537,ORCAMENTO!$B:$B,0))</f>
        <v>m2</v>
      </c>
      <c r="J537" s="241">
        <f>ROUND(SUM(J539:J565),2)</f>
        <v>810.99</v>
      </c>
      <c r="K537" s="34" t="s">
        <v>27066</v>
      </c>
    </row>
    <row r="538" spans="1:12" ht="31.5" customHeight="1">
      <c r="A538" s="242" t="s">
        <v>1068</v>
      </c>
      <c r="B538" s="243"/>
      <c r="C538" s="243"/>
      <c r="D538" s="242" t="s">
        <v>25566</v>
      </c>
      <c r="E538" s="242" t="s">
        <v>25565</v>
      </c>
      <c r="F538" s="242" t="s">
        <v>26599</v>
      </c>
      <c r="G538" s="242" t="s">
        <v>25572</v>
      </c>
      <c r="H538" s="242"/>
      <c r="I538" s="242"/>
      <c r="J538" s="244"/>
      <c r="K538" s="34" t="s">
        <v>27077</v>
      </c>
    </row>
    <row r="539" spans="1:12" ht="31.5" customHeight="1">
      <c r="A539" s="409" t="s">
        <v>26623</v>
      </c>
      <c r="B539" s="223"/>
      <c r="C539" s="223"/>
      <c r="D539" s="223">
        <v>4.08</v>
      </c>
      <c r="E539" s="223">
        <v>2.7</v>
      </c>
      <c r="F539" s="223"/>
      <c r="G539" s="223">
        <v>1</v>
      </c>
      <c r="H539" s="223"/>
      <c r="I539" s="224"/>
      <c r="J539" s="224">
        <f>(D539*E539*G539)-F539</f>
        <v>11.016000000000002</v>
      </c>
      <c r="K539" s="282"/>
      <c r="L539" s="282"/>
    </row>
    <row r="540" spans="1:12" ht="20.100000000000001" customHeight="1">
      <c r="A540" s="409"/>
      <c r="B540" s="223"/>
      <c r="C540" s="223"/>
      <c r="D540" s="223">
        <v>4.4000000000000004</v>
      </c>
      <c r="E540" s="223">
        <v>2.7</v>
      </c>
      <c r="F540" s="223"/>
      <c r="G540" s="223">
        <v>1</v>
      </c>
      <c r="H540" s="223"/>
      <c r="I540" s="224"/>
      <c r="J540" s="224">
        <f t="shared" ref="J540:J546" si="56">(D540*E540*G540)-F540</f>
        <v>11.880000000000003</v>
      </c>
    </row>
    <row r="541" spans="1:12" ht="20.100000000000001" customHeight="1">
      <c r="A541" s="409"/>
      <c r="B541" s="223"/>
      <c r="C541" s="223"/>
      <c r="D541" s="223">
        <v>4.08</v>
      </c>
      <c r="E541" s="223">
        <v>2.7</v>
      </c>
      <c r="F541" s="223"/>
      <c r="G541" s="223">
        <f>(1.5*1.2)</f>
        <v>1.7999999999999998</v>
      </c>
      <c r="H541" s="223"/>
      <c r="I541" s="224"/>
      <c r="J541" s="224">
        <f t="shared" si="56"/>
        <v>19.828800000000001</v>
      </c>
    </row>
    <row r="542" spans="1:12" ht="20.100000000000001" customHeight="1">
      <c r="A542" s="409"/>
      <c r="B542" s="223"/>
      <c r="C542" s="223"/>
      <c r="D542" s="223">
        <v>4.4000000000000004</v>
      </c>
      <c r="E542" s="223">
        <v>2.7</v>
      </c>
      <c r="F542" s="223"/>
      <c r="G542" s="223">
        <f>(0.8*2.1)</f>
        <v>1.6800000000000002</v>
      </c>
      <c r="H542" s="223"/>
      <c r="I542" s="224"/>
      <c r="J542" s="224">
        <f t="shared" si="56"/>
        <v>19.958400000000005</v>
      </c>
    </row>
    <row r="543" spans="1:12" ht="20.100000000000001" customHeight="1">
      <c r="A543" s="411" t="s">
        <v>27136</v>
      </c>
      <c r="B543" s="223"/>
      <c r="C543" s="223"/>
      <c r="D543" s="223">
        <v>0.62</v>
      </c>
      <c r="E543" s="223">
        <v>2.7</v>
      </c>
      <c r="F543" s="223"/>
      <c r="G543" s="223">
        <v>1</v>
      </c>
      <c r="H543" s="223"/>
      <c r="I543" s="224"/>
      <c r="J543" s="224">
        <f t="shared" si="56"/>
        <v>1.6740000000000002</v>
      </c>
    </row>
    <row r="544" spans="1:12" ht="27.75" customHeight="1">
      <c r="A544" s="412"/>
      <c r="B544" s="223"/>
      <c r="C544" s="223"/>
      <c r="D544" s="223">
        <v>0.7</v>
      </c>
      <c r="E544" s="223">
        <v>2.1</v>
      </c>
      <c r="F544" s="223"/>
      <c r="G544" s="223">
        <v>1</v>
      </c>
      <c r="H544" s="223"/>
      <c r="I544" s="224"/>
      <c r="J544" s="224">
        <f t="shared" si="56"/>
        <v>1.47</v>
      </c>
    </row>
    <row r="545" spans="1:11" ht="27.75" customHeight="1">
      <c r="A545" s="413"/>
      <c r="B545" s="223"/>
      <c r="C545" s="223"/>
      <c r="D545" s="223">
        <v>3.78</v>
      </c>
      <c r="E545" s="223">
        <v>2.7</v>
      </c>
      <c r="F545" s="223"/>
      <c r="G545" s="223">
        <f>(0.8*2.1*2)</f>
        <v>3.3600000000000003</v>
      </c>
      <c r="H545" s="223"/>
      <c r="I545" s="224"/>
      <c r="J545" s="224">
        <f t="shared" si="56"/>
        <v>34.292160000000003</v>
      </c>
      <c r="K545" s="34" t="s">
        <v>26989</v>
      </c>
    </row>
    <row r="546" spans="1:11" ht="27.75" customHeight="1">
      <c r="A546" s="341" t="s">
        <v>27128</v>
      </c>
      <c r="B546" s="223"/>
      <c r="C546" s="223"/>
      <c r="D546" s="223">
        <v>1.1000000000000001</v>
      </c>
      <c r="E546" s="223">
        <v>2.7</v>
      </c>
      <c r="F546" s="223"/>
      <c r="G546" s="223">
        <v>1</v>
      </c>
      <c r="H546" s="223"/>
      <c r="I546" s="224"/>
      <c r="J546" s="224">
        <f t="shared" si="56"/>
        <v>2.9700000000000006</v>
      </c>
    </row>
    <row r="547" spans="1:11" ht="27.75" customHeight="1">
      <c r="A547" s="341" t="s">
        <v>27128</v>
      </c>
      <c r="B547" s="223"/>
      <c r="C547" s="223"/>
      <c r="D547" s="223">
        <v>1.1000000000000001</v>
      </c>
      <c r="E547" s="223">
        <v>2.7</v>
      </c>
      <c r="F547" s="223"/>
      <c r="G547" s="223">
        <f>(0.8*0.5)</f>
        <v>0.4</v>
      </c>
      <c r="H547" s="223"/>
      <c r="I547" s="224"/>
      <c r="J547" s="224">
        <f>D547*E547</f>
        <v>2.9700000000000006</v>
      </c>
    </row>
    <row r="548" spans="1:11" ht="27.75" customHeight="1">
      <c r="A548" s="409" t="s">
        <v>26637</v>
      </c>
      <c r="B548" s="223"/>
      <c r="C548" s="223"/>
      <c r="D548" s="223">
        <v>6.2</v>
      </c>
      <c r="E548" s="223">
        <v>2.7</v>
      </c>
      <c r="F548" s="223"/>
      <c r="G548" s="223">
        <f>(0.8*2.1)</f>
        <v>1.6800000000000002</v>
      </c>
      <c r="H548" s="223"/>
      <c r="I548" s="224"/>
      <c r="J548" s="224">
        <f t="shared" ref="J548:J557" si="57">(D548*E548*G548)-F548</f>
        <v>28.123200000000008</v>
      </c>
    </row>
    <row r="549" spans="1:11" ht="21.75" customHeight="1">
      <c r="A549" s="409"/>
      <c r="B549" s="223"/>
      <c r="C549" s="223"/>
      <c r="D549" s="223">
        <v>2.5</v>
      </c>
      <c r="E549" s="223">
        <v>2.7</v>
      </c>
      <c r="F549" s="223"/>
      <c r="G549" s="223">
        <v>1</v>
      </c>
      <c r="H549" s="223"/>
      <c r="I549" s="224"/>
      <c r="J549" s="224">
        <f t="shared" si="57"/>
        <v>6.75</v>
      </c>
    </row>
    <row r="550" spans="1:11" ht="27.75" customHeight="1">
      <c r="A550" s="284" t="s">
        <v>27140</v>
      </c>
      <c r="B550" s="223"/>
      <c r="C550" s="223"/>
      <c r="D550" s="223">
        <v>5.04</v>
      </c>
      <c r="E550" s="223">
        <v>2.7</v>
      </c>
      <c r="F550" s="223"/>
      <c r="G550" s="223">
        <f>(0.8*2.1)</f>
        <v>1.6800000000000002</v>
      </c>
      <c r="H550" s="223"/>
      <c r="I550" s="224"/>
      <c r="J550" s="224">
        <f t="shared" ref="J550" si="58">(D550*E550)-G550</f>
        <v>11.928000000000001</v>
      </c>
    </row>
    <row r="551" spans="1:11" ht="27.75" customHeight="1">
      <c r="A551" s="246" t="s">
        <v>26671</v>
      </c>
      <c r="B551" s="223"/>
      <c r="C551" s="223"/>
      <c r="D551" s="223">
        <v>1.2</v>
      </c>
      <c r="E551" s="223">
        <v>2.7</v>
      </c>
      <c r="F551" s="223">
        <f>(0.7*2.1)</f>
        <v>1.47</v>
      </c>
      <c r="G551" s="223">
        <v>2</v>
      </c>
      <c r="H551" s="223"/>
      <c r="I551" s="224"/>
      <c r="J551" s="224">
        <f t="shared" si="57"/>
        <v>5.0100000000000007</v>
      </c>
      <c r="K551" s="34" t="s">
        <v>26990</v>
      </c>
    </row>
    <row r="552" spans="1:11" ht="31.5" customHeight="1">
      <c r="A552" s="246" t="s">
        <v>26719</v>
      </c>
      <c r="B552" s="223"/>
      <c r="C552" s="223"/>
      <c r="D552" s="223">
        <v>1.75</v>
      </c>
      <c r="E552" s="223">
        <v>0.5</v>
      </c>
      <c r="F552" s="223"/>
      <c r="G552" s="223">
        <v>1</v>
      </c>
      <c r="H552" s="223"/>
      <c r="I552" s="224"/>
      <c r="J552" s="224">
        <f t="shared" si="57"/>
        <v>0.875</v>
      </c>
    </row>
    <row r="553" spans="1:11" ht="20.100000000000001" customHeight="1">
      <c r="A553" s="246" t="s">
        <v>26672</v>
      </c>
      <c r="B553" s="223"/>
      <c r="C553" s="223"/>
      <c r="D553" s="223">
        <f>1.4+0.35</f>
        <v>1.75</v>
      </c>
      <c r="E553" s="223">
        <v>0.6</v>
      </c>
      <c r="F553" s="223"/>
      <c r="G553" s="223">
        <v>1</v>
      </c>
      <c r="H553" s="223"/>
      <c r="I553" s="224"/>
      <c r="J553" s="224">
        <f t="shared" si="57"/>
        <v>1.05</v>
      </c>
      <c r="K553" s="34" t="s">
        <v>27081</v>
      </c>
    </row>
    <row r="554" spans="1:11" ht="20.100000000000001" customHeight="1">
      <c r="A554" s="246" t="s">
        <v>27110</v>
      </c>
      <c r="B554" s="223"/>
      <c r="C554" s="223"/>
      <c r="D554" s="223">
        <v>2.1</v>
      </c>
      <c r="E554" s="223">
        <v>2.7</v>
      </c>
      <c r="F554" s="223"/>
      <c r="G554" s="223">
        <v>2</v>
      </c>
      <c r="H554" s="223"/>
      <c r="I554" s="224"/>
      <c r="J554" s="224">
        <f t="shared" si="57"/>
        <v>11.340000000000002</v>
      </c>
    </row>
    <row r="555" spans="1:11" ht="20.100000000000001" customHeight="1">
      <c r="A555" s="246" t="s">
        <v>26650</v>
      </c>
      <c r="B555" s="223"/>
      <c r="C555" s="223"/>
      <c r="D555" s="223">
        <v>2.7</v>
      </c>
      <c r="E555" s="223">
        <v>0.9</v>
      </c>
      <c r="F555" s="223"/>
      <c r="G555" s="223">
        <v>1</v>
      </c>
      <c r="H555" s="223"/>
      <c r="I555" s="224"/>
      <c r="J555" s="224">
        <f t="shared" si="57"/>
        <v>2.4300000000000002</v>
      </c>
    </row>
    <row r="556" spans="1:11" ht="20.100000000000001" customHeight="1">
      <c r="A556" s="247" t="s">
        <v>26648</v>
      </c>
      <c r="B556" s="248"/>
      <c r="C556" s="248"/>
      <c r="D556" s="223">
        <v>1</v>
      </c>
      <c r="E556" s="223">
        <v>2.1</v>
      </c>
      <c r="F556" s="223"/>
      <c r="G556" s="223">
        <v>2</v>
      </c>
      <c r="H556" s="223"/>
      <c r="I556" s="224"/>
      <c r="J556" s="224">
        <f t="shared" si="57"/>
        <v>4.2</v>
      </c>
    </row>
    <row r="557" spans="1:11" ht="20.100000000000001" customHeight="1">
      <c r="A557" s="246" t="s">
        <v>26659</v>
      </c>
      <c r="B557" s="223"/>
      <c r="C557" s="223"/>
      <c r="D557" s="223">
        <v>1.2</v>
      </c>
      <c r="E557" s="223">
        <v>2.1</v>
      </c>
      <c r="F557" s="223"/>
      <c r="G557" s="223">
        <v>2</v>
      </c>
      <c r="H557" s="223"/>
      <c r="I557" s="224"/>
      <c r="J557" s="224">
        <f t="shared" si="57"/>
        <v>5.04</v>
      </c>
    </row>
    <row r="558" spans="1:11" ht="20.100000000000001" customHeight="1">
      <c r="A558" s="407" t="s">
        <v>26645</v>
      </c>
      <c r="B558" s="223"/>
      <c r="C558" s="223"/>
      <c r="D558" s="223">
        <v>1.6</v>
      </c>
      <c r="E558" s="223">
        <v>0.5</v>
      </c>
      <c r="F558" s="223"/>
      <c r="G558" s="223">
        <v>1</v>
      </c>
      <c r="H558" s="223"/>
      <c r="I558" s="224"/>
      <c r="J558" s="224">
        <f t="shared" ref="J558:J565" si="59">D558*E558</f>
        <v>0.8</v>
      </c>
    </row>
    <row r="559" spans="1:11" ht="20.100000000000001" customHeight="1">
      <c r="A559" s="410"/>
      <c r="B559" s="223"/>
      <c r="C559" s="223"/>
      <c r="D559" s="223">
        <v>0.8</v>
      </c>
      <c r="E559" s="223">
        <v>0.1</v>
      </c>
      <c r="F559" s="223"/>
      <c r="G559" s="223">
        <v>1</v>
      </c>
      <c r="H559" s="223"/>
      <c r="I559" s="224"/>
      <c r="J559" s="224">
        <f t="shared" si="59"/>
        <v>8.0000000000000016E-2</v>
      </c>
    </row>
    <row r="560" spans="1:11" ht="19.149999999999999" customHeight="1">
      <c r="A560" s="410"/>
      <c r="B560" s="223"/>
      <c r="C560" s="223"/>
      <c r="D560" s="223">
        <v>1.1499999999999999</v>
      </c>
      <c r="E560" s="223">
        <v>0.1</v>
      </c>
      <c r="F560" s="223"/>
      <c r="G560" s="223">
        <v>1</v>
      </c>
      <c r="H560" s="223"/>
      <c r="I560" s="224"/>
      <c r="J560" s="224">
        <f t="shared" si="59"/>
        <v>0.11499999999999999</v>
      </c>
    </row>
    <row r="561" spans="1:11" ht="20.100000000000001" customHeight="1">
      <c r="A561" s="408"/>
      <c r="B561" s="223"/>
      <c r="C561" s="223"/>
      <c r="D561" s="223">
        <v>2.35</v>
      </c>
      <c r="E561" s="223">
        <v>0.3</v>
      </c>
      <c r="F561" s="223"/>
      <c r="G561" s="223">
        <v>1</v>
      </c>
      <c r="H561" s="223"/>
      <c r="I561" s="224"/>
      <c r="J561" s="224">
        <f t="shared" si="59"/>
        <v>0.70499999999999996</v>
      </c>
    </row>
    <row r="562" spans="1:11" ht="20.100000000000001" customHeight="1">
      <c r="A562" s="279" t="s">
        <v>26646</v>
      </c>
      <c r="B562" s="223"/>
      <c r="C562" s="223"/>
      <c r="D562" s="223">
        <v>0.48</v>
      </c>
      <c r="E562" s="223">
        <v>5.98</v>
      </c>
      <c r="F562" s="223"/>
      <c r="G562" s="223">
        <v>1</v>
      </c>
      <c r="H562" s="223"/>
      <c r="I562" s="224"/>
      <c r="J562" s="224">
        <f t="shared" si="59"/>
        <v>2.8704000000000001</v>
      </c>
    </row>
    <row r="563" spans="1:11" ht="20.100000000000001" customHeight="1">
      <c r="A563" s="407" t="s">
        <v>27027</v>
      </c>
      <c r="B563" s="223"/>
      <c r="C563" s="223"/>
      <c r="D563" s="37">
        <v>68.8</v>
      </c>
      <c r="E563" s="223">
        <v>2.95</v>
      </c>
      <c r="F563" s="223"/>
      <c r="G563" s="223">
        <v>1</v>
      </c>
      <c r="H563" s="223"/>
      <c r="I563" s="224"/>
      <c r="J563" s="224">
        <f t="shared" si="59"/>
        <v>202.96</v>
      </c>
    </row>
    <row r="564" spans="1:11" ht="31.15" customHeight="1">
      <c r="A564" s="408"/>
      <c r="B564" s="223"/>
      <c r="C564" s="223"/>
      <c r="D564" s="223">
        <v>12</v>
      </c>
      <c r="E564" s="223">
        <v>2.15</v>
      </c>
      <c r="F564" s="223"/>
      <c r="G564" s="223">
        <v>1</v>
      </c>
      <c r="H564" s="223"/>
      <c r="I564" s="224"/>
      <c r="J564" s="224">
        <f t="shared" si="59"/>
        <v>25.799999999999997</v>
      </c>
      <c r="K564" s="34" t="s">
        <v>26698</v>
      </c>
    </row>
    <row r="565" spans="1:11" ht="41.25" customHeight="1">
      <c r="A565" s="279" t="s">
        <v>27076</v>
      </c>
      <c r="B565" s="223"/>
      <c r="C565" s="223"/>
      <c r="D565" s="223">
        <f>77.4-1-1-2.95</f>
        <v>72.45</v>
      </c>
      <c r="E565" s="223">
        <f>(2.6+2.6+0.25)</f>
        <v>5.45</v>
      </c>
      <c r="F565" s="223"/>
      <c r="G565" s="223">
        <v>1</v>
      </c>
      <c r="H565" s="223"/>
      <c r="I565" s="224"/>
      <c r="J565" s="224">
        <f t="shared" si="59"/>
        <v>394.85250000000002</v>
      </c>
      <c r="K565" s="34" t="s">
        <v>27066</v>
      </c>
    </row>
    <row r="566" spans="1:11" ht="41.25" customHeight="1">
      <c r="A566" s="240" t="s">
        <v>26592</v>
      </c>
      <c r="B566" s="398" t="str">
        <f>INDEX(ORCAMENTO!$E:$E,MATCH(A566,ORCAMENTO!$B:$B,0))</f>
        <v>Emassamento De Paredes E Forros, Com Duas Demãos De Massa À Base De Pva, Marcas De Referência Suvinil, Coral Ou Metalatex</v>
      </c>
      <c r="C566" s="399"/>
      <c r="D566" s="399"/>
      <c r="E566" s="399"/>
      <c r="F566" s="399"/>
      <c r="G566" s="399"/>
      <c r="H566" s="400"/>
      <c r="I566" s="240" t="str">
        <f>INDEX(ORCAMENTO!$F:$F,MATCH(A566,ORCAMENTO!$B:$B,0))</f>
        <v>m2</v>
      </c>
      <c r="J566" s="241">
        <f>ROUND(SUM(J568:J586),2)</f>
        <v>310.64</v>
      </c>
      <c r="K566" s="34" t="s">
        <v>27066</v>
      </c>
    </row>
    <row r="567" spans="1:11" ht="31.5" customHeight="1">
      <c r="A567" s="242" t="s">
        <v>1068</v>
      </c>
      <c r="B567" s="243"/>
      <c r="C567" s="243"/>
      <c r="D567" s="242" t="s">
        <v>26674</v>
      </c>
      <c r="E567" s="242" t="s">
        <v>25565</v>
      </c>
      <c r="F567" s="242"/>
      <c r="G567" s="242" t="s">
        <v>26669</v>
      </c>
      <c r="H567" s="242"/>
      <c r="I567" s="242"/>
      <c r="J567" s="244"/>
      <c r="K567" s="34" t="s">
        <v>27077</v>
      </c>
    </row>
    <row r="568" spans="1:11" ht="20.100000000000001" customHeight="1">
      <c r="A568" s="250" t="s">
        <v>27136</v>
      </c>
      <c r="B568" s="248"/>
      <c r="C568" s="248">
        <v>1.55</v>
      </c>
      <c r="D568" s="248">
        <v>14.72</v>
      </c>
      <c r="E568" s="248"/>
      <c r="F568" s="248">
        <f>(0.95*0.8*3)+(1*1.5)</f>
        <v>3.7800000000000002</v>
      </c>
      <c r="G568" s="248"/>
      <c r="H568" s="248"/>
      <c r="I568" s="248"/>
      <c r="J568" s="249">
        <f t="shared" ref="J568:J585" si="60">(C568*D568)-F568</f>
        <v>19.036000000000001</v>
      </c>
    </row>
    <row r="569" spans="1:11" ht="20.100000000000001" customHeight="1">
      <c r="A569" s="250" t="s">
        <v>27128</v>
      </c>
      <c r="B569" s="248"/>
      <c r="C569" s="248">
        <v>1.55</v>
      </c>
      <c r="D569" s="248">
        <v>6.1</v>
      </c>
      <c r="E569" s="248"/>
      <c r="F569" s="248">
        <f>(0.3*0.8)+(1*0.5)</f>
        <v>0.74</v>
      </c>
      <c r="G569" s="248"/>
      <c r="H569" s="248"/>
      <c r="I569" s="248"/>
      <c r="J569" s="249">
        <f t="shared" si="60"/>
        <v>8.7149999999999999</v>
      </c>
    </row>
    <row r="570" spans="1:11" ht="24.75" customHeight="1">
      <c r="A570" s="250" t="s">
        <v>27128</v>
      </c>
      <c r="B570" s="248"/>
      <c r="C570" s="248">
        <v>1.55</v>
      </c>
      <c r="D570" s="248">
        <v>6.1</v>
      </c>
      <c r="E570" s="248"/>
      <c r="F570" s="248">
        <f>(0.3*0.8)+(0.8*0.5)</f>
        <v>0.64</v>
      </c>
      <c r="G570" s="248"/>
      <c r="H570" s="248"/>
      <c r="I570" s="248"/>
      <c r="J570" s="249">
        <f t="shared" si="60"/>
        <v>8.8149999999999995</v>
      </c>
    </row>
    <row r="571" spans="1:11" ht="24.75" customHeight="1">
      <c r="A571" s="245" t="s">
        <v>26623</v>
      </c>
      <c r="B571" s="248"/>
      <c r="C571" s="248">
        <v>1.55</v>
      </c>
      <c r="D571" s="248">
        <v>15.71</v>
      </c>
      <c r="E571" s="248"/>
      <c r="F571" s="248">
        <f>(0.95*0.8)+(1*1.5)</f>
        <v>2.2599999999999998</v>
      </c>
      <c r="G571" s="248"/>
      <c r="H571" s="248"/>
      <c r="I571" s="248"/>
      <c r="J571" s="249">
        <f t="shared" si="60"/>
        <v>22.090499999999999</v>
      </c>
    </row>
    <row r="572" spans="1:11" ht="24.75" customHeight="1">
      <c r="A572" s="245" t="s">
        <v>26635</v>
      </c>
      <c r="B572" s="248"/>
      <c r="C572" s="248">
        <v>1.55</v>
      </c>
      <c r="D572" s="248">
        <v>21.48</v>
      </c>
      <c r="E572" s="248"/>
      <c r="F572" s="248">
        <f>(0.95*2.4)+(2*3.9)</f>
        <v>10.08</v>
      </c>
      <c r="G572" s="248"/>
      <c r="H572" s="248"/>
      <c r="I572" s="248"/>
      <c r="J572" s="249">
        <f t="shared" si="60"/>
        <v>23.214000000000006</v>
      </c>
    </row>
    <row r="573" spans="1:11" ht="24.75" customHeight="1">
      <c r="A573" s="245" t="s">
        <v>26636</v>
      </c>
      <c r="B573" s="248"/>
      <c r="C573" s="248">
        <v>1.55</v>
      </c>
      <c r="D573" s="248">
        <v>15.08</v>
      </c>
      <c r="E573" s="248"/>
      <c r="F573" s="248">
        <f>(0.95*0.8)+(1.5*1)</f>
        <v>2.2599999999999998</v>
      </c>
      <c r="G573" s="248"/>
      <c r="H573" s="248"/>
      <c r="I573" s="248"/>
      <c r="J573" s="249">
        <f t="shared" si="60"/>
        <v>21.114000000000004</v>
      </c>
    </row>
    <row r="574" spans="1:11" ht="24.75" customHeight="1">
      <c r="A574" s="245" t="s">
        <v>26637</v>
      </c>
      <c r="B574" s="248"/>
      <c r="C574" s="248">
        <v>1.55</v>
      </c>
      <c r="D574" s="248">
        <v>18.82</v>
      </c>
      <c r="E574" s="248"/>
      <c r="F574" s="248">
        <f>(0.95*0.8)+(1.95*1)</f>
        <v>2.71</v>
      </c>
      <c r="G574" s="248"/>
      <c r="H574" s="248"/>
      <c r="I574" s="248"/>
      <c r="J574" s="249">
        <f t="shared" si="60"/>
        <v>26.461000000000002</v>
      </c>
    </row>
    <row r="575" spans="1:11" ht="24.75" customHeight="1">
      <c r="A575" s="245" t="s">
        <v>26652</v>
      </c>
      <c r="B575" s="248"/>
      <c r="C575" s="248">
        <v>1.55</v>
      </c>
      <c r="D575" s="248">
        <v>33.74</v>
      </c>
      <c r="E575" s="248"/>
      <c r="F575" s="248">
        <f>(0.3*0.8*9)+(1*0.8)</f>
        <v>2.96</v>
      </c>
      <c r="G575" s="248"/>
      <c r="H575" s="248"/>
      <c r="I575" s="248"/>
      <c r="J575" s="249">
        <f t="shared" si="60"/>
        <v>49.337000000000003</v>
      </c>
    </row>
    <row r="576" spans="1:11" ht="24.75" customHeight="1">
      <c r="A576" s="245" t="s">
        <v>26638</v>
      </c>
      <c r="B576" s="248"/>
      <c r="C576" s="248">
        <v>1.55</v>
      </c>
      <c r="D576" s="248">
        <v>14.84</v>
      </c>
      <c r="E576" s="248"/>
      <c r="F576" s="248">
        <f>(0.95*0.7)+(1.5*1)</f>
        <v>2.165</v>
      </c>
      <c r="G576" s="248"/>
      <c r="H576" s="248"/>
      <c r="I576" s="248"/>
      <c r="J576" s="249">
        <f t="shared" si="60"/>
        <v>20.837</v>
      </c>
    </row>
    <row r="577" spans="1:12" ht="24.75" customHeight="1">
      <c r="A577" s="245" t="s">
        <v>27129</v>
      </c>
      <c r="B577" s="248"/>
      <c r="C577" s="248">
        <v>0.75</v>
      </c>
      <c r="D577" s="248">
        <v>14.94</v>
      </c>
      <c r="E577" s="248"/>
      <c r="F577" s="248">
        <f>(0.4*0.2)+(0.15*0.7)+(1.4*0.55)</f>
        <v>0.95500000000000007</v>
      </c>
      <c r="G577" s="248"/>
      <c r="H577" s="248"/>
      <c r="I577" s="248"/>
      <c r="J577" s="249">
        <f t="shared" si="60"/>
        <v>10.25</v>
      </c>
    </row>
    <row r="578" spans="1:12" ht="24.75" customHeight="1">
      <c r="A578" s="245" t="s">
        <v>26641</v>
      </c>
      <c r="B578" s="248"/>
      <c r="C578" s="248">
        <v>1.55</v>
      </c>
      <c r="D578" s="248">
        <v>17.100000000000001</v>
      </c>
      <c r="E578" s="248"/>
      <c r="F578" s="248">
        <f>(3.2*0.95)+(3*1)+(0.5*0.35)</f>
        <v>6.2149999999999999</v>
      </c>
      <c r="G578" s="248"/>
      <c r="H578" s="248"/>
      <c r="I578" s="248"/>
      <c r="J578" s="249">
        <f t="shared" si="60"/>
        <v>20.290000000000003</v>
      </c>
    </row>
    <row r="579" spans="1:12" ht="24.75" customHeight="1">
      <c r="A579" s="245" t="s">
        <v>26642</v>
      </c>
      <c r="B579" s="248"/>
      <c r="C579" s="248">
        <v>1.55</v>
      </c>
      <c r="D579" s="248">
        <v>15.38</v>
      </c>
      <c r="E579" s="248"/>
      <c r="F579" s="248">
        <f>(0.8*0.95)+(1.95*1)+(1.4*0.55)</f>
        <v>3.48</v>
      </c>
      <c r="G579" s="248"/>
      <c r="H579" s="248"/>
      <c r="I579" s="248"/>
      <c r="J579" s="249">
        <f t="shared" si="60"/>
        <v>20.359000000000002</v>
      </c>
    </row>
    <row r="580" spans="1:12" ht="24.75" customHeight="1">
      <c r="A580" s="245" t="s">
        <v>26643</v>
      </c>
      <c r="B580" s="248"/>
      <c r="C580" s="248">
        <v>1.55</v>
      </c>
      <c r="D580" s="248">
        <v>15.12</v>
      </c>
      <c r="E580" s="248"/>
      <c r="F580" s="248">
        <f>(0.8*0.95)+(1.95*1)</f>
        <v>2.71</v>
      </c>
      <c r="G580" s="248"/>
      <c r="H580" s="248"/>
      <c r="I580" s="248"/>
      <c r="J580" s="249">
        <f t="shared" si="60"/>
        <v>20.725999999999999</v>
      </c>
    </row>
    <row r="581" spans="1:12" ht="24.75" customHeight="1">
      <c r="A581" s="245" t="s">
        <v>26644</v>
      </c>
      <c r="B581" s="248"/>
      <c r="C581" s="248">
        <v>1.55</v>
      </c>
      <c r="D581" s="248">
        <v>5.7</v>
      </c>
      <c r="E581" s="248"/>
      <c r="F581" s="248">
        <f>(0.7*0.95)+(1.5*0.8)</f>
        <v>1.8650000000000002</v>
      </c>
      <c r="G581" s="248"/>
      <c r="H581" s="248"/>
      <c r="I581" s="248"/>
      <c r="J581" s="249">
        <f t="shared" si="60"/>
        <v>6.9700000000000006</v>
      </c>
    </row>
    <row r="582" spans="1:12" ht="24.75" customHeight="1">
      <c r="A582" s="245" t="s">
        <v>26645</v>
      </c>
      <c r="B582" s="248"/>
      <c r="C582" s="248">
        <v>1</v>
      </c>
      <c r="D582" s="248">
        <v>18.920000000000002</v>
      </c>
      <c r="E582" s="248"/>
      <c r="F582" s="248">
        <f>(3*0.8*0.4)+(2.7*0.4)</f>
        <v>2.04</v>
      </c>
      <c r="G582" s="248"/>
      <c r="H582" s="248"/>
      <c r="I582" s="248"/>
      <c r="J582" s="249">
        <f t="shared" si="60"/>
        <v>16.880000000000003</v>
      </c>
    </row>
    <row r="583" spans="1:12" ht="24.75" customHeight="1">
      <c r="A583" s="245" t="s">
        <v>26646</v>
      </c>
      <c r="B583" s="248"/>
      <c r="C583" s="248">
        <v>0.5</v>
      </c>
      <c r="D583" s="248">
        <v>5.98</v>
      </c>
      <c r="E583" s="248"/>
      <c r="F583" s="248">
        <f>(0.8*0.5)+(0.3*0.6)</f>
        <v>0.58000000000000007</v>
      </c>
      <c r="G583" s="248"/>
      <c r="H583" s="248"/>
      <c r="I583" s="248"/>
      <c r="J583" s="249">
        <f t="shared" si="60"/>
        <v>2.41</v>
      </c>
    </row>
    <row r="584" spans="1:12" ht="24.75" customHeight="1">
      <c r="A584" s="245" t="s">
        <v>26648</v>
      </c>
      <c r="B584" s="248"/>
      <c r="C584" s="248">
        <v>1.5</v>
      </c>
      <c r="D584" s="248">
        <v>14.2</v>
      </c>
      <c r="E584" s="248"/>
      <c r="F584" s="248">
        <f>(0.7*0.9)+(1.5*1)</f>
        <v>2.13</v>
      </c>
      <c r="G584" s="248"/>
      <c r="H584" s="248"/>
      <c r="I584" s="248"/>
      <c r="J584" s="249">
        <f t="shared" si="60"/>
        <v>19.169999999999998</v>
      </c>
    </row>
    <row r="585" spans="1:12" ht="24.75" customHeight="1">
      <c r="A585" s="245" t="s">
        <v>26649</v>
      </c>
      <c r="B585" s="248"/>
      <c r="C585" s="248">
        <v>1.7</v>
      </c>
      <c r="D585" s="248">
        <v>4.3</v>
      </c>
      <c r="E585" s="248"/>
      <c r="F585" s="248"/>
      <c r="G585" s="248"/>
      <c r="H585" s="248"/>
      <c r="I585" s="248"/>
      <c r="J585" s="249">
        <f t="shared" si="60"/>
        <v>7.31</v>
      </c>
    </row>
    <row r="586" spans="1:12" ht="24.75" customHeight="1">
      <c r="A586" s="250" t="s">
        <v>26650</v>
      </c>
      <c r="B586" s="252"/>
      <c r="C586" s="252">
        <v>1.05</v>
      </c>
      <c r="D586" s="252">
        <v>16.399999999999999</v>
      </c>
      <c r="F586" s="252">
        <f>(8.2*1.8)+(1.85*1.05*2)+(0.8*2.1)+(1.05*5.2)+(2.2*1.05)+(2.35*1.05)</f>
        <v>30.5625</v>
      </c>
      <c r="G586" s="252"/>
      <c r="H586" s="252"/>
      <c r="I586" s="251"/>
      <c r="J586" s="224">
        <f>(C586*D586)-F586</f>
        <v>-13.342500000000001</v>
      </c>
    </row>
    <row r="587" spans="1:12" ht="24.75" customHeight="1">
      <c r="A587" s="240" t="s">
        <v>26603</v>
      </c>
      <c r="B587" s="398" t="str">
        <f>INDEX(ORCAMENTO!$E:$E,MATCH(A587,ORCAMENTO!$B:$B,0))</f>
        <v>Retirada De Revestimento Antigo Em Reboco</v>
      </c>
      <c r="C587" s="399"/>
      <c r="D587" s="399"/>
      <c r="E587" s="399"/>
      <c r="F587" s="399"/>
      <c r="G587" s="399"/>
      <c r="H587" s="400"/>
      <c r="I587" s="240" t="str">
        <f>INDEX(ORCAMENTO!$F:$F,MATCH(A587,ORCAMENTO!$B:$B,0))</f>
        <v>m2</v>
      </c>
      <c r="J587" s="241">
        <f>ROUND(SUM(J589:J600),2)</f>
        <v>422.13</v>
      </c>
    </row>
    <row r="588" spans="1:12" ht="24.75" customHeight="1">
      <c r="A588" s="242" t="s">
        <v>1068</v>
      </c>
      <c r="B588" s="243"/>
      <c r="C588" s="243"/>
      <c r="D588" s="243" t="s">
        <v>25568</v>
      </c>
      <c r="E588" s="242" t="s">
        <v>25565</v>
      </c>
      <c r="F588" s="242"/>
      <c r="G588" s="242"/>
      <c r="H588" s="242"/>
      <c r="I588" s="242"/>
      <c r="J588" s="244"/>
    </row>
    <row r="589" spans="1:12" ht="20.100000000000001" customHeight="1">
      <c r="A589" s="407" t="s">
        <v>26641</v>
      </c>
      <c r="B589" s="223"/>
      <c r="C589" s="223"/>
      <c r="D589" s="223">
        <v>0.4</v>
      </c>
      <c r="E589" s="223">
        <v>0.4</v>
      </c>
      <c r="F589" s="223"/>
      <c r="G589" s="223"/>
      <c r="H589" s="223"/>
      <c r="I589" s="224"/>
      <c r="J589" s="224">
        <f t="shared" ref="J589:J600" si="61">D589*E589</f>
        <v>0.16000000000000003</v>
      </c>
      <c r="K589" s="282"/>
      <c r="L589" s="282"/>
    </row>
    <row r="590" spans="1:12" ht="27.75" customHeight="1">
      <c r="A590" s="408"/>
      <c r="B590" s="223"/>
      <c r="C590" s="223"/>
      <c r="D590" s="223">
        <v>1.75</v>
      </c>
      <c r="E590" s="223">
        <v>0.5</v>
      </c>
      <c r="F590" s="223"/>
      <c r="G590" s="223"/>
      <c r="H590" s="223"/>
      <c r="I590" s="224"/>
      <c r="J590" s="224">
        <f t="shared" si="61"/>
        <v>0.875</v>
      </c>
      <c r="K590" s="34" t="s">
        <v>26699</v>
      </c>
    </row>
    <row r="591" spans="1:12" ht="27.75" customHeight="1">
      <c r="A591" s="246" t="s">
        <v>26637</v>
      </c>
      <c r="B591" s="223"/>
      <c r="C591" s="223"/>
      <c r="D591" s="223">
        <v>1.2</v>
      </c>
      <c r="E591" s="223">
        <v>1.55</v>
      </c>
      <c r="F591" s="223"/>
      <c r="G591" s="223"/>
      <c r="H591" s="223"/>
      <c r="I591" s="224"/>
      <c r="J591" s="224">
        <f t="shared" si="61"/>
        <v>1.8599999999999999</v>
      </c>
      <c r="K591" s="34" t="s">
        <v>27102</v>
      </c>
    </row>
    <row r="592" spans="1:12" ht="27.75" customHeight="1">
      <c r="A592" s="246" t="s">
        <v>26659</v>
      </c>
      <c r="B592" s="223"/>
      <c r="C592" s="223"/>
      <c r="D592" s="223">
        <v>1.4</v>
      </c>
      <c r="E592" s="223">
        <v>0.55000000000000004</v>
      </c>
      <c r="F592" s="223"/>
      <c r="G592" s="223"/>
      <c r="H592" s="223"/>
      <c r="I592" s="224"/>
      <c r="J592" s="224">
        <f t="shared" si="61"/>
        <v>0.77</v>
      </c>
      <c r="K592" s="34" t="s">
        <v>27102</v>
      </c>
    </row>
    <row r="593" spans="1:12" ht="20.100000000000001" customHeight="1">
      <c r="A593" s="407" t="s">
        <v>26645</v>
      </c>
      <c r="B593" s="223"/>
      <c r="C593" s="223"/>
      <c r="D593" s="223">
        <v>1.6</v>
      </c>
      <c r="E593" s="223">
        <v>0.5</v>
      </c>
      <c r="F593" s="223"/>
      <c r="G593" s="223"/>
      <c r="H593" s="223"/>
      <c r="I593" s="224"/>
      <c r="J593" s="224">
        <f t="shared" si="61"/>
        <v>0.8</v>
      </c>
      <c r="K593" s="34" t="s">
        <v>27103</v>
      </c>
    </row>
    <row r="594" spans="1:12" ht="20.100000000000001" customHeight="1">
      <c r="A594" s="410"/>
      <c r="B594" s="223"/>
      <c r="C594" s="223"/>
      <c r="D594" s="223">
        <v>0.8</v>
      </c>
      <c r="E594" s="223">
        <v>0.1</v>
      </c>
      <c r="F594" s="223"/>
      <c r="G594" s="223"/>
      <c r="H594" s="223"/>
      <c r="I594" s="224"/>
      <c r="J594" s="224">
        <f t="shared" si="61"/>
        <v>8.0000000000000016E-2</v>
      </c>
      <c r="K594" s="34" t="s">
        <v>27102</v>
      </c>
    </row>
    <row r="595" spans="1:12" ht="20.100000000000001" customHeight="1">
      <c r="A595" s="410"/>
      <c r="B595" s="223"/>
      <c r="C595" s="223"/>
      <c r="D595" s="223">
        <v>1.1499999999999999</v>
      </c>
      <c r="E595" s="223">
        <v>0.1</v>
      </c>
      <c r="F595" s="223"/>
      <c r="G595" s="223"/>
      <c r="H595" s="223"/>
      <c r="I595" s="224"/>
      <c r="J595" s="224">
        <f t="shared" si="61"/>
        <v>0.11499999999999999</v>
      </c>
      <c r="K595" s="34" t="s">
        <v>27102</v>
      </c>
    </row>
    <row r="596" spans="1:12" ht="20.100000000000001" customHeight="1">
      <c r="A596" s="408"/>
      <c r="B596" s="223"/>
      <c r="C596" s="223"/>
      <c r="D596" s="223">
        <v>2.35</v>
      </c>
      <c r="E596" s="223">
        <v>0.3</v>
      </c>
      <c r="F596" s="223"/>
      <c r="G596" s="223"/>
      <c r="H596" s="223"/>
      <c r="I596" s="224"/>
      <c r="J596" s="224">
        <f t="shared" si="61"/>
        <v>0.70499999999999996</v>
      </c>
      <c r="K596" s="34" t="s">
        <v>27102</v>
      </c>
    </row>
    <row r="597" spans="1:12" ht="20.100000000000001" customHeight="1">
      <c r="A597" s="407" t="s">
        <v>27027</v>
      </c>
      <c r="B597" s="223"/>
      <c r="C597" s="223"/>
      <c r="D597" s="37">
        <v>68.8</v>
      </c>
      <c r="E597" s="223">
        <v>2.95</v>
      </c>
      <c r="F597" s="223"/>
      <c r="G597" s="223"/>
      <c r="H597" s="223"/>
      <c r="I597" s="224"/>
      <c r="J597" s="224">
        <f t="shared" si="61"/>
        <v>202.96</v>
      </c>
      <c r="K597" s="34" t="s">
        <v>27102</v>
      </c>
    </row>
    <row r="598" spans="1:12" ht="41.25" customHeight="1">
      <c r="A598" s="408"/>
      <c r="B598" s="223"/>
      <c r="C598" s="223"/>
      <c r="D598" s="223">
        <v>8.81</v>
      </c>
      <c r="E598" s="223">
        <v>2.15</v>
      </c>
      <c r="F598" s="223"/>
      <c r="G598" s="223"/>
      <c r="H598" s="223"/>
      <c r="I598" s="224"/>
      <c r="J598" s="224">
        <f t="shared" si="61"/>
        <v>18.941500000000001</v>
      </c>
      <c r="K598" s="34" t="s">
        <v>27102</v>
      </c>
    </row>
    <row r="599" spans="1:12" ht="41.25" customHeight="1">
      <c r="A599" s="279" t="s">
        <v>26646</v>
      </c>
      <c r="B599" s="223"/>
      <c r="C599" s="223"/>
      <c r="D599" s="223">
        <v>0.48</v>
      </c>
      <c r="E599" s="223">
        <v>5.98</v>
      </c>
      <c r="F599" s="223"/>
      <c r="G599" s="223"/>
      <c r="H599" s="223"/>
      <c r="I599" s="224"/>
      <c r="J599" s="224">
        <f t="shared" si="61"/>
        <v>2.8704000000000001</v>
      </c>
      <c r="K599" s="34" t="s">
        <v>27066</v>
      </c>
    </row>
    <row r="600" spans="1:12" ht="41.25" customHeight="1">
      <c r="A600" s="279" t="s">
        <v>27076</v>
      </c>
      <c r="B600" s="223"/>
      <c r="C600" s="223"/>
      <c r="D600" s="223">
        <f>77.4-1-1-2.95</f>
        <v>72.45</v>
      </c>
      <c r="E600" s="223">
        <f>(1.2+1.2+0.25)</f>
        <v>2.65</v>
      </c>
      <c r="F600" s="223"/>
      <c r="G600" s="223"/>
      <c r="H600" s="223"/>
      <c r="I600" s="224"/>
      <c r="J600" s="224">
        <f t="shared" si="61"/>
        <v>191.99250000000001</v>
      </c>
      <c r="K600" s="34" t="s">
        <v>27066</v>
      </c>
    </row>
    <row r="601" spans="1:12" ht="31.5" customHeight="1">
      <c r="A601" s="240" t="s">
        <v>26604</v>
      </c>
      <c r="B601" s="398" t="str">
        <f>INDEX(ORCAMENTO!$E:$E,MATCH(A601,ORCAMENTO!$B:$B,0))</f>
        <v>Revestimento Cerâmico Para Paredes Internas Com Placas Tipo Esmaltada Extra De Dimensões 32X57 Cm Aplicadas Em Ambientes De Área Maior Que 5 M² A Meia Altura Das Paredes. Af_06/2014</v>
      </c>
      <c r="C601" s="399"/>
      <c r="D601" s="399"/>
      <c r="E601" s="399"/>
      <c r="F601" s="399"/>
      <c r="G601" s="399"/>
      <c r="H601" s="400"/>
      <c r="I601" s="240" t="str">
        <f>INDEX(ORCAMENTO!$F:$F,MATCH(A601,ORCAMENTO!$B:$B,0))</f>
        <v>m²</v>
      </c>
      <c r="J601" s="241">
        <f>ROUND(SUM(J603),2)</f>
        <v>2.39</v>
      </c>
      <c r="K601" s="34" t="s">
        <v>26698</v>
      </c>
    </row>
    <row r="602" spans="1:12" ht="31.5" customHeight="1">
      <c r="A602" s="242" t="s">
        <v>1068</v>
      </c>
      <c r="B602" s="243"/>
      <c r="C602" s="243"/>
      <c r="D602" s="243" t="s">
        <v>25568</v>
      </c>
      <c r="E602" s="242" t="s">
        <v>25566</v>
      </c>
      <c r="F602" s="242"/>
      <c r="G602" s="242"/>
      <c r="H602" s="242"/>
      <c r="I602" s="242"/>
      <c r="J602" s="244"/>
      <c r="K602" s="34" t="s">
        <v>27077</v>
      </c>
    </row>
    <row r="603" spans="1:12" ht="20.100000000000001" customHeight="1">
      <c r="A603" s="279" t="s">
        <v>26646</v>
      </c>
      <c r="B603" s="223"/>
      <c r="C603" s="223"/>
      <c r="D603" s="223">
        <v>5.98</v>
      </c>
      <c r="E603" s="223">
        <v>0.4</v>
      </c>
      <c r="F603" s="223"/>
      <c r="G603" s="223"/>
      <c r="H603" s="223"/>
      <c r="I603" s="224"/>
      <c r="J603" s="224">
        <f t="shared" ref="J603" si="62">D603*E603</f>
        <v>2.3920000000000003</v>
      </c>
      <c r="K603" s="282"/>
      <c r="L603" s="282"/>
    </row>
    <row r="604" spans="1:12" ht="20.100000000000001" customHeight="1">
      <c r="A604" s="279"/>
      <c r="B604" s="344"/>
      <c r="C604" s="345"/>
      <c r="D604" s="345"/>
      <c r="E604" s="345"/>
      <c r="F604" s="345"/>
      <c r="G604" s="345"/>
      <c r="H604" s="345"/>
      <c r="I604" s="346"/>
      <c r="J604" s="347"/>
      <c r="K604" s="282"/>
      <c r="L604" s="282"/>
    </row>
    <row r="605" spans="1:12" ht="31.5" customHeight="1">
      <c r="A605" s="240" t="s">
        <v>27148</v>
      </c>
      <c r="B605" s="398" t="str">
        <f>INDEX(ORCAMENTO!$E:$E,MATCH(A605,ORCAMENTO!$B:$B,0))</f>
        <v>Alvenaria De Vedação Com Elemento Vazado De Cerâmica (Cobogó) De 7X20X20Cm E Argamassa De Assentamento Com Preparo Em Betoneira. Af_05/2020</v>
      </c>
      <c r="C605" s="399"/>
      <c r="D605" s="399"/>
      <c r="E605" s="399"/>
      <c r="F605" s="399"/>
      <c r="G605" s="399"/>
      <c r="H605" s="400"/>
      <c r="I605" s="240" t="str">
        <f>INDEX(ORCAMENTO!$F:$F,MATCH(A605,ORCAMENTO!$B:$B,0))</f>
        <v>m2</v>
      </c>
      <c r="J605" s="241">
        <f>ROUND(SUM(J607),2)</f>
        <v>11.2</v>
      </c>
    </row>
    <row r="606" spans="1:12" ht="31.5" customHeight="1">
      <c r="A606" s="242" t="s">
        <v>1068</v>
      </c>
      <c r="B606" s="243"/>
      <c r="C606" s="243"/>
      <c r="D606" s="243"/>
      <c r="E606" s="242"/>
      <c r="F606" s="242"/>
      <c r="G606" s="242"/>
      <c r="H606" s="242"/>
      <c r="I606" s="242"/>
      <c r="J606" s="244"/>
    </row>
    <row r="607" spans="1:12" ht="20.100000000000001" customHeight="1">
      <c r="A607" s="279" t="s">
        <v>27076</v>
      </c>
      <c r="B607" s="223"/>
      <c r="C607" s="223"/>
      <c r="D607" s="223"/>
      <c r="E607" s="223"/>
      <c r="F607" s="223"/>
      <c r="G607" s="223"/>
      <c r="H607" s="223"/>
      <c r="I607" s="224"/>
      <c r="J607" s="224">
        <v>11.2</v>
      </c>
      <c r="K607" s="282"/>
      <c r="L607" s="282"/>
    </row>
    <row r="608" spans="1:12" ht="20.100000000000001" customHeight="1">
      <c r="A608" s="279"/>
      <c r="B608" s="344"/>
      <c r="C608" s="345"/>
      <c r="D608" s="345"/>
      <c r="E608" s="345"/>
      <c r="F608" s="345"/>
      <c r="G608" s="345"/>
      <c r="H608" s="345"/>
      <c r="I608" s="346"/>
      <c r="J608" s="347"/>
      <c r="K608" s="282"/>
      <c r="L608" s="282"/>
    </row>
    <row r="609" spans="1:12" ht="27.75" customHeight="1">
      <c r="A609" s="239">
        <v>6</v>
      </c>
      <c r="B609" s="401" t="str">
        <f>INDEX(ORCAMENTO!$E:$E,MATCH(A609,ORCAMENTO!$B:$B,0))</f>
        <v>INSTALAÇÕES E EQUIPAMENTOS ELÉTRICOS</v>
      </c>
      <c r="C609" s="402"/>
      <c r="D609" s="402"/>
      <c r="E609" s="402"/>
      <c r="F609" s="402"/>
      <c r="G609" s="402"/>
      <c r="H609" s="402"/>
      <c r="I609" s="402"/>
      <c r="J609" s="403"/>
      <c r="K609" s="34" t="s">
        <v>27067</v>
      </c>
    </row>
    <row r="610" spans="1:12" ht="31.5" customHeight="1">
      <c r="A610" s="240" t="s">
        <v>26602</v>
      </c>
      <c r="B610" s="398" t="str">
        <f>INDEX(ORCAMENTO!$E:$E,MATCH(A610,ORCAMENTO!$B:$B,0))</f>
        <v>Luminaria Sobrepor Compl., Corpo Ch. Aço Pintada Branca, Refletor Aletas Parabólicas Alum.Alta Pureza E Refletância Inclusive 2 Lâmpadas Led T8 20W Temp. De Cor 5000K Bivolt C/ 1,20M - Ref. Caa01-S232 - Lumicenter Ou Equivalente</v>
      </c>
      <c r="C610" s="399"/>
      <c r="D610" s="399"/>
      <c r="E610" s="399"/>
      <c r="F610" s="399"/>
      <c r="G610" s="399"/>
      <c r="H610" s="400"/>
      <c r="I610" s="240" t="str">
        <f>INDEX(ORCAMENTO!$F:$F,MATCH(A610,ORCAMENTO!$B:$B,0))</f>
        <v>und</v>
      </c>
      <c r="J610" s="241">
        <f>ROUND(SUM(J612:J626),2)</f>
        <v>29</v>
      </c>
      <c r="K610" s="34" t="s">
        <v>26698</v>
      </c>
    </row>
    <row r="611" spans="1:12" ht="38.25" customHeight="1">
      <c r="A611" s="242" t="s">
        <v>1068</v>
      </c>
      <c r="B611" s="243"/>
      <c r="C611" s="243"/>
      <c r="D611" s="242"/>
      <c r="E611" s="242" t="s">
        <v>26651</v>
      </c>
      <c r="F611" s="242"/>
      <c r="G611" s="242"/>
      <c r="H611" s="242"/>
      <c r="I611" s="242"/>
      <c r="J611" s="244"/>
      <c r="K611" s="282"/>
      <c r="L611" s="282"/>
    </row>
    <row r="612" spans="1:12" ht="38.25" customHeight="1">
      <c r="A612" s="223" t="s">
        <v>27128</v>
      </c>
      <c r="B612" s="223"/>
      <c r="C612" s="223"/>
      <c r="D612" s="223"/>
      <c r="E612" s="223">
        <v>1</v>
      </c>
      <c r="F612" s="223"/>
      <c r="G612" s="223"/>
      <c r="H612" s="223"/>
      <c r="I612" s="223"/>
      <c r="J612" s="224">
        <f t="shared" ref="J612:J613" si="63">E612</f>
        <v>1</v>
      </c>
      <c r="K612" s="282"/>
      <c r="L612" s="282"/>
    </row>
    <row r="613" spans="1:12" ht="38.25" customHeight="1">
      <c r="A613" s="223" t="s">
        <v>27128</v>
      </c>
      <c r="B613" s="223"/>
      <c r="C613" s="223"/>
      <c r="D613" s="223"/>
      <c r="E613" s="223">
        <v>1</v>
      </c>
      <c r="F613" s="223"/>
      <c r="G613" s="223"/>
      <c r="H613" s="223"/>
      <c r="I613" s="223"/>
      <c r="J613" s="224">
        <f t="shared" si="63"/>
        <v>1</v>
      </c>
      <c r="K613" s="282"/>
      <c r="L613" s="282"/>
    </row>
    <row r="614" spans="1:12" ht="24.75" customHeight="1">
      <c r="A614" s="250" t="s">
        <v>27127</v>
      </c>
      <c r="B614" s="223"/>
      <c r="C614" s="223"/>
      <c r="D614" s="223"/>
      <c r="E614" s="223">
        <v>2</v>
      </c>
      <c r="F614" s="223"/>
      <c r="G614" s="223"/>
      <c r="H614" s="223"/>
      <c r="I614" s="224"/>
      <c r="J614" s="224">
        <f>E614</f>
        <v>2</v>
      </c>
    </row>
    <row r="615" spans="1:12" ht="24.75" customHeight="1">
      <c r="A615" s="250" t="s">
        <v>26623</v>
      </c>
      <c r="B615" s="252"/>
      <c r="C615" s="251"/>
      <c r="D615" s="252"/>
      <c r="E615" s="252">
        <v>2</v>
      </c>
      <c r="F615" s="252"/>
      <c r="G615" s="252"/>
      <c r="H615" s="252"/>
      <c r="I615" s="251"/>
      <c r="J615" s="224">
        <f t="shared" ref="J615:J626" si="64">E615</f>
        <v>2</v>
      </c>
    </row>
    <row r="616" spans="1:12" ht="24.75" customHeight="1">
      <c r="A616" s="260" t="s">
        <v>26635</v>
      </c>
      <c r="B616" s="252"/>
      <c r="C616" s="251"/>
      <c r="D616" s="252"/>
      <c r="E616" s="252">
        <v>2</v>
      </c>
      <c r="F616" s="252"/>
      <c r="G616" s="252"/>
      <c r="H616" s="252"/>
      <c r="I616" s="251"/>
      <c r="J616" s="224">
        <f t="shared" si="64"/>
        <v>2</v>
      </c>
    </row>
    <row r="617" spans="1:12" ht="24.75" customHeight="1">
      <c r="A617" s="250" t="s">
        <v>26636</v>
      </c>
      <c r="B617" s="223"/>
      <c r="C617" s="223"/>
      <c r="D617" s="223"/>
      <c r="E617" s="223">
        <v>2</v>
      </c>
      <c r="F617" s="223"/>
      <c r="G617" s="223"/>
      <c r="H617" s="223"/>
      <c r="I617" s="224"/>
      <c r="J617" s="224">
        <f t="shared" si="64"/>
        <v>2</v>
      </c>
    </row>
    <row r="618" spans="1:12" ht="24.75" customHeight="1">
      <c r="A618" s="250" t="s">
        <v>26637</v>
      </c>
      <c r="B618" s="223"/>
      <c r="C618" s="223"/>
      <c r="D618" s="223"/>
      <c r="E618" s="223">
        <v>2</v>
      </c>
      <c r="F618" s="223"/>
      <c r="G618" s="223"/>
      <c r="H618" s="223"/>
      <c r="I618" s="224"/>
      <c r="J618" s="224">
        <f t="shared" si="64"/>
        <v>2</v>
      </c>
    </row>
    <row r="619" spans="1:12" ht="24.75" customHeight="1">
      <c r="A619" s="260" t="s">
        <v>26652</v>
      </c>
      <c r="B619" s="223"/>
      <c r="C619" s="223"/>
      <c r="D619" s="223"/>
      <c r="E619" s="223">
        <v>3</v>
      </c>
      <c r="F619" s="223"/>
      <c r="G619" s="223"/>
      <c r="H619" s="223"/>
      <c r="I619" s="224"/>
      <c r="J619" s="224">
        <f t="shared" si="64"/>
        <v>3</v>
      </c>
    </row>
    <row r="620" spans="1:12" ht="24.75" customHeight="1">
      <c r="A620" s="250" t="s">
        <v>26638</v>
      </c>
      <c r="B620" s="223"/>
      <c r="C620" s="223"/>
      <c r="D620" s="223"/>
      <c r="E620" s="223">
        <v>2</v>
      </c>
      <c r="F620" s="223"/>
      <c r="G620" s="223"/>
      <c r="H620" s="223"/>
      <c r="I620" s="224"/>
      <c r="J620" s="224">
        <f t="shared" si="64"/>
        <v>2</v>
      </c>
    </row>
    <row r="621" spans="1:12" ht="24.75" customHeight="1">
      <c r="A621" s="250" t="s">
        <v>26640</v>
      </c>
      <c r="B621" s="223"/>
      <c r="C621" s="223"/>
      <c r="D621" s="251"/>
      <c r="E621" s="251">
        <v>2</v>
      </c>
      <c r="F621" s="251"/>
      <c r="G621" s="251"/>
      <c r="H621" s="223"/>
      <c r="I621" s="224"/>
      <c r="J621" s="224">
        <f t="shared" si="64"/>
        <v>2</v>
      </c>
    </row>
    <row r="622" spans="1:12" ht="24.75" customHeight="1">
      <c r="A622" s="250" t="s">
        <v>26641</v>
      </c>
      <c r="B622" s="252"/>
      <c r="C622" s="251"/>
      <c r="D622" s="252"/>
      <c r="E622" s="252">
        <v>2</v>
      </c>
      <c r="F622" s="252"/>
      <c r="G622" s="252"/>
      <c r="H622" s="252"/>
      <c r="I622" s="251"/>
      <c r="J622" s="224">
        <f t="shared" si="64"/>
        <v>2</v>
      </c>
    </row>
    <row r="623" spans="1:12" ht="24.75" customHeight="1">
      <c r="A623" s="250" t="s">
        <v>26642</v>
      </c>
      <c r="B623" s="223"/>
      <c r="C623" s="223"/>
      <c r="D623" s="223"/>
      <c r="E623" s="223">
        <v>2</v>
      </c>
      <c r="F623" s="223"/>
      <c r="G623" s="223"/>
      <c r="H623" s="223"/>
      <c r="I623" s="224"/>
      <c r="J623" s="224">
        <f t="shared" si="64"/>
        <v>2</v>
      </c>
    </row>
    <row r="624" spans="1:12" ht="24.75" customHeight="1">
      <c r="A624" s="250" t="s">
        <v>26643</v>
      </c>
      <c r="B624" s="252"/>
      <c r="C624" s="251"/>
      <c r="D624" s="252"/>
      <c r="E624" s="252">
        <v>2</v>
      </c>
      <c r="F624" s="252"/>
      <c r="G624" s="252"/>
      <c r="H624" s="252"/>
      <c r="I624" s="251"/>
      <c r="J624" s="224">
        <f t="shared" si="64"/>
        <v>2</v>
      </c>
    </row>
    <row r="625" spans="1:12" ht="24.75" customHeight="1">
      <c r="A625" s="250" t="s">
        <v>26645</v>
      </c>
      <c r="B625" s="223"/>
      <c r="C625" s="223"/>
      <c r="D625" s="223"/>
      <c r="E625" s="223">
        <v>2</v>
      </c>
      <c r="F625" s="34"/>
      <c r="G625" s="223"/>
      <c r="H625" s="223"/>
      <c r="I625" s="224"/>
      <c r="J625" s="224">
        <f t="shared" si="64"/>
        <v>2</v>
      </c>
    </row>
    <row r="626" spans="1:12" ht="24.75" customHeight="1">
      <c r="A626" s="250" t="s">
        <v>26648</v>
      </c>
      <c r="B626" s="223"/>
      <c r="C626" s="223"/>
      <c r="D626" s="223"/>
      <c r="E626" s="223">
        <v>2</v>
      </c>
      <c r="F626" s="223"/>
      <c r="G626" s="223"/>
      <c r="H626" s="223"/>
      <c r="I626" s="224"/>
      <c r="J626" s="224">
        <f t="shared" si="64"/>
        <v>2</v>
      </c>
    </row>
    <row r="627" spans="1:12" ht="24.75" customHeight="1">
      <c r="A627" s="240" t="s">
        <v>26605</v>
      </c>
      <c r="B627" s="398" t="str">
        <f>INDEX(ORCAMENTO!$E:$E,MATCH(A627,ORCAMENTO!$B:$B,0))</f>
        <v>Ponto De Tomada Residencial Incluindo Tomada 10A/250V, Caixa Elétrica, Eletroduto, Cabo, Rasgo, Quebra E Chumbamento. Af_01/2016</v>
      </c>
      <c r="C627" s="399"/>
      <c r="D627" s="399"/>
      <c r="E627" s="399"/>
      <c r="F627" s="399"/>
      <c r="G627" s="399"/>
      <c r="H627" s="400"/>
      <c r="I627" s="240" t="str">
        <f>INDEX(ORCAMENTO!$F:$F,MATCH(A627,ORCAMENTO!$B:$B,0))</f>
        <v>un</v>
      </c>
      <c r="J627" s="241">
        <f>ROUND(SUM(J629:J642),2)</f>
        <v>29</v>
      </c>
    </row>
    <row r="628" spans="1:12" ht="20.100000000000001" customHeight="1">
      <c r="A628" s="242" t="s">
        <v>1068</v>
      </c>
      <c r="B628" s="243"/>
      <c r="C628" s="243"/>
      <c r="D628" s="242"/>
      <c r="E628" s="242" t="s">
        <v>26651</v>
      </c>
      <c r="F628" s="242"/>
      <c r="G628" s="242"/>
      <c r="H628" s="242"/>
      <c r="I628" s="242"/>
      <c r="J628" s="244"/>
    </row>
    <row r="629" spans="1:12" ht="24.75" customHeight="1">
      <c r="A629" s="250" t="s">
        <v>27127</v>
      </c>
      <c r="B629" s="223"/>
      <c r="C629" s="223"/>
      <c r="D629" s="223"/>
      <c r="E629" s="223">
        <v>2</v>
      </c>
      <c r="F629" s="223"/>
      <c r="G629" s="223"/>
      <c r="H629" s="223"/>
      <c r="I629" s="224"/>
      <c r="J629" s="224">
        <f>E629</f>
        <v>2</v>
      </c>
      <c r="K629" s="282" t="s">
        <v>26700</v>
      </c>
      <c r="L629" s="282"/>
    </row>
    <row r="630" spans="1:12" ht="24.75" customHeight="1">
      <c r="A630" s="250" t="s">
        <v>26623</v>
      </c>
      <c r="B630" s="252"/>
      <c r="C630" s="251"/>
      <c r="D630" s="252"/>
      <c r="E630" s="223">
        <v>2</v>
      </c>
      <c r="F630" s="252"/>
      <c r="G630" s="252"/>
      <c r="H630" s="252"/>
      <c r="I630" s="251"/>
      <c r="J630" s="224">
        <f t="shared" ref="J630:J642" si="65">E630</f>
        <v>2</v>
      </c>
    </row>
    <row r="631" spans="1:12" ht="24.75" customHeight="1">
      <c r="A631" s="260" t="s">
        <v>26635</v>
      </c>
      <c r="B631" s="252"/>
      <c r="C631" s="251"/>
      <c r="D631" s="252"/>
      <c r="E631" s="223">
        <v>2</v>
      </c>
      <c r="F631" s="252"/>
      <c r="G631" s="252"/>
      <c r="H631" s="252"/>
      <c r="I631" s="251"/>
      <c r="J631" s="224">
        <f t="shared" si="65"/>
        <v>2</v>
      </c>
    </row>
    <row r="632" spans="1:12" ht="24.75" customHeight="1">
      <c r="A632" s="250" t="s">
        <v>26636</v>
      </c>
      <c r="B632" s="223"/>
      <c r="C632" s="223"/>
      <c r="D632" s="223"/>
      <c r="E632" s="223">
        <v>2</v>
      </c>
      <c r="F632" s="223"/>
      <c r="G632" s="223"/>
      <c r="H632" s="223"/>
      <c r="I632" s="224"/>
      <c r="J632" s="224">
        <f t="shared" si="65"/>
        <v>2</v>
      </c>
    </row>
    <row r="633" spans="1:12" ht="24.75" customHeight="1">
      <c r="A633" s="250" t="s">
        <v>26637</v>
      </c>
      <c r="B633" s="223"/>
      <c r="C633" s="223"/>
      <c r="D633" s="223"/>
      <c r="E633" s="223">
        <v>2</v>
      </c>
      <c r="F633" s="223"/>
      <c r="G633" s="223"/>
      <c r="H633" s="223"/>
      <c r="I633" s="224"/>
      <c r="J633" s="224">
        <f t="shared" si="65"/>
        <v>2</v>
      </c>
    </row>
    <row r="634" spans="1:12" ht="24.75" customHeight="1">
      <c r="A634" s="260" t="s">
        <v>26652</v>
      </c>
      <c r="B634" s="223"/>
      <c r="C634" s="223"/>
      <c r="D634" s="223"/>
      <c r="E634" s="223">
        <v>2</v>
      </c>
      <c r="F634" s="223"/>
      <c r="G634" s="223"/>
      <c r="H634" s="223"/>
      <c r="I634" s="224"/>
      <c r="J634" s="224">
        <f t="shared" si="65"/>
        <v>2</v>
      </c>
    </row>
    <row r="635" spans="1:12" ht="24.75" customHeight="1">
      <c r="A635" s="250" t="s">
        <v>26638</v>
      </c>
      <c r="B635" s="223"/>
      <c r="C635" s="223"/>
      <c r="D635" s="223"/>
      <c r="E635" s="223">
        <v>2</v>
      </c>
      <c r="F635" s="223"/>
      <c r="G635" s="223"/>
      <c r="H635" s="223"/>
      <c r="I635" s="224"/>
      <c r="J635" s="224">
        <f t="shared" si="65"/>
        <v>2</v>
      </c>
    </row>
    <row r="636" spans="1:12" ht="24.75" customHeight="1">
      <c r="A636" s="250" t="s">
        <v>26640</v>
      </c>
      <c r="B636" s="223"/>
      <c r="C636" s="223"/>
      <c r="D636" s="251"/>
      <c r="E636" s="223">
        <v>2</v>
      </c>
      <c r="F636" s="251"/>
      <c r="G636" s="251"/>
      <c r="H636" s="223"/>
      <c r="I636" s="224"/>
      <c r="J636" s="224">
        <f t="shared" si="65"/>
        <v>2</v>
      </c>
    </row>
    <row r="637" spans="1:12" ht="24.75" customHeight="1">
      <c r="A637" s="250" t="s">
        <v>26641</v>
      </c>
      <c r="B637" s="252"/>
      <c r="C637" s="251"/>
      <c r="D637" s="252"/>
      <c r="E637" s="223">
        <v>2</v>
      </c>
      <c r="F637" s="252"/>
      <c r="G637" s="252"/>
      <c r="H637" s="252"/>
      <c r="I637" s="251"/>
      <c r="J637" s="224">
        <f t="shared" si="65"/>
        <v>2</v>
      </c>
    </row>
    <row r="638" spans="1:12" ht="24.75" customHeight="1">
      <c r="A638" s="250" t="s">
        <v>26642</v>
      </c>
      <c r="B638" s="223"/>
      <c r="C638" s="223"/>
      <c r="D638" s="223"/>
      <c r="E638" s="223">
        <v>2</v>
      </c>
      <c r="F638" s="223"/>
      <c r="G638" s="223"/>
      <c r="H638" s="223"/>
      <c r="I638" s="224"/>
      <c r="J638" s="224">
        <f t="shared" si="65"/>
        <v>2</v>
      </c>
    </row>
    <row r="639" spans="1:12" ht="24.75" customHeight="1">
      <c r="A639" s="250" t="s">
        <v>26643</v>
      </c>
      <c r="B639" s="252"/>
      <c r="C639" s="251"/>
      <c r="D639" s="252"/>
      <c r="E639" s="223">
        <v>2</v>
      </c>
      <c r="F639" s="252"/>
      <c r="G639" s="252"/>
      <c r="H639" s="252"/>
      <c r="I639" s="251"/>
      <c r="J639" s="224">
        <f t="shared" si="65"/>
        <v>2</v>
      </c>
    </row>
    <row r="640" spans="1:12" ht="24.75" customHeight="1">
      <c r="A640" s="250" t="s">
        <v>26645</v>
      </c>
      <c r="B640" s="223"/>
      <c r="C640" s="223"/>
      <c r="D640" s="223"/>
      <c r="E640" s="223">
        <v>4</v>
      </c>
      <c r="F640" s="34"/>
      <c r="G640" s="223"/>
      <c r="H640" s="223"/>
      <c r="I640" s="224"/>
      <c r="J640" s="224">
        <f t="shared" si="65"/>
        <v>4</v>
      </c>
    </row>
    <row r="641" spans="1:11" ht="24.75" customHeight="1">
      <c r="A641" s="250" t="s">
        <v>26647</v>
      </c>
      <c r="B641" s="223"/>
      <c r="C641" s="223"/>
      <c r="D641" s="223"/>
      <c r="E641" s="223">
        <v>2</v>
      </c>
      <c r="F641" s="223"/>
      <c r="G641" s="223"/>
      <c r="H641" s="223"/>
      <c r="I641" s="224"/>
      <c r="J641" s="224">
        <f t="shared" si="65"/>
        <v>2</v>
      </c>
    </row>
    <row r="642" spans="1:11" ht="24.75" customHeight="1">
      <c r="A642" s="250" t="s">
        <v>26648</v>
      </c>
      <c r="B642" s="223"/>
      <c r="C642" s="223"/>
      <c r="D642" s="223"/>
      <c r="E642" s="223">
        <v>1</v>
      </c>
      <c r="F642" s="223"/>
      <c r="G642" s="223"/>
      <c r="H642" s="223"/>
      <c r="I642" s="224"/>
      <c r="J642" s="224">
        <f t="shared" si="65"/>
        <v>1</v>
      </c>
      <c r="K642" s="34" t="s">
        <v>27088</v>
      </c>
    </row>
    <row r="643" spans="1:11" ht="31.5" customHeight="1">
      <c r="A643" s="240" t="s">
        <v>26606</v>
      </c>
      <c r="B643" s="398" t="str">
        <f>INDEX(ORCAMENTO!$E:$E,MATCH(A643,ORCAMENTO!$B:$B,0))</f>
        <v>Interruptor De Uma Tecla Simples 10A/250V, Com Placa 4X2"</v>
      </c>
      <c r="C643" s="399"/>
      <c r="D643" s="399"/>
      <c r="E643" s="399"/>
      <c r="F643" s="399"/>
      <c r="G643" s="399"/>
      <c r="H643" s="400"/>
      <c r="I643" s="240" t="str">
        <f>INDEX(ORCAMENTO!$F:$F,MATCH(A643,ORCAMENTO!$B:$B,0))</f>
        <v>und</v>
      </c>
      <c r="J643" s="241">
        <f>ROUND(SUM(J645:J659),2)</f>
        <v>15</v>
      </c>
    </row>
    <row r="644" spans="1:11" ht="20.100000000000001" customHeight="1">
      <c r="A644" s="242" t="s">
        <v>1068</v>
      </c>
      <c r="B644" s="243"/>
      <c r="C644" s="243"/>
      <c r="D644" s="243"/>
      <c r="E644" s="243" t="s">
        <v>27049</v>
      </c>
      <c r="F644" s="242"/>
      <c r="G644" s="242"/>
      <c r="H644" s="242"/>
      <c r="I644" s="242"/>
      <c r="J644" s="244"/>
    </row>
    <row r="645" spans="1:11" ht="20.100000000000001" customHeight="1">
      <c r="A645" s="250" t="s">
        <v>27127</v>
      </c>
      <c r="B645" s="223"/>
      <c r="C645" s="223"/>
      <c r="D645" s="223"/>
      <c r="E645" s="223">
        <v>1</v>
      </c>
      <c r="F645" s="223"/>
      <c r="G645" s="223"/>
      <c r="H645" s="223"/>
      <c r="I645" s="224"/>
      <c r="J645" s="224">
        <f>E645</f>
        <v>1</v>
      </c>
    </row>
    <row r="646" spans="1:11" ht="20.100000000000001" customHeight="1">
      <c r="A646" s="250" t="s">
        <v>27128</v>
      </c>
      <c r="B646" s="223"/>
      <c r="C646" s="223"/>
      <c r="D646" s="223"/>
      <c r="E646" s="223">
        <v>1</v>
      </c>
      <c r="F646" s="223"/>
      <c r="G646" s="223"/>
      <c r="H646" s="223"/>
      <c r="I646" s="224"/>
      <c r="J646" s="224">
        <f t="shared" ref="J646:J647" si="66">E646</f>
        <v>1</v>
      </c>
    </row>
    <row r="647" spans="1:11" ht="20.100000000000001" customHeight="1">
      <c r="A647" s="250" t="s">
        <v>27128</v>
      </c>
      <c r="B647" s="223"/>
      <c r="C647" s="223"/>
      <c r="D647" s="223"/>
      <c r="E647" s="223">
        <v>1</v>
      </c>
      <c r="F647" s="223"/>
      <c r="G647" s="223"/>
      <c r="H647" s="223"/>
      <c r="I647" s="224"/>
      <c r="J647" s="224">
        <f t="shared" si="66"/>
        <v>1</v>
      </c>
    </row>
    <row r="648" spans="1:11" ht="20.100000000000001" customHeight="1">
      <c r="A648" s="250" t="s">
        <v>26623</v>
      </c>
      <c r="B648" s="252"/>
      <c r="C648" s="251"/>
      <c r="D648" s="252"/>
      <c r="E648" s="252">
        <v>1</v>
      </c>
      <c r="F648" s="252"/>
      <c r="G648" s="252"/>
      <c r="H648" s="252"/>
      <c r="I648" s="251"/>
      <c r="J648" s="224">
        <f t="shared" ref="J648:J659" si="67">E648</f>
        <v>1</v>
      </c>
    </row>
    <row r="649" spans="1:11" ht="31.5" customHeight="1">
      <c r="A649" s="260" t="s">
        <v>26635</v>
      </c>
      <c r="B649" s="252"/>
      <c r="C649" s="251"/>
      <c r="D649" s="252"/>
      <c r="E649" s="252">
        <v>1</v>
      </c>
      <c r="F649" s="252"/>
      <c r="G649" s="252"/>
      <c r="H649" s="252"/>
      <c r="I649" s="251"/>
      <c r="J649" s="224">
        <f t="shared" si="67"/>
        <v>1</v>
      </c>
    </row>
    <row r="650" spans="1:11" ht="31.5" customHeight="1">
      <c r="A650" s="250" t="s">
        <v>26636</v>
      </c>
      <c r="B650" s="223"/>
      <c r="C650" s="223"/>
      <c r="D650" s="223"/>
      <c r="E650" s="223">
        <v>1</v>
      </c>
      <c r="F650" s="223"/>
      <c r="G650" s="223"/>
      <c r="H650" s="223"/>
      <c r="I650" s="224"/>
      <c r="J650" s="224">
        <f t="shared" si="67"/>
        <v>1</v>
      </c>
    </row>
    <row r="651" spans="1:11" ht="31.5" customHeight="1">
      <c r="A651" s="250" t="s">
        <v>26637</v>
      </c>
      <c r="B651" s="223"/>
      <c r="C651" s="223"/>
      <c r="D651" s="223"/>
      <c r="E651" s="223">
        <v>1</v>
      </c>
      <c r="F651" s="223"/>
      <c r="G651" s="223"/>
      <c r="H651" s="223"/>
      <c r="I651" s="224"/>
      <c r="J651" s="224">
        <f t="shared" si="67"/>
        <v>1</v>
      </c>
    </row>
    <row r="652" spans="1:11" ht="31.5" customHeight="1">
      <c r="A652" s="260" t="s">
        <v>26652</v>
      </c>
      <c r="B652" s="223"/>
      <c r="C652" s="223"/>
      <c r="D652" s="223"/>
      <c r="E652" s="223">
        <v>1</v>
      </c>
      <c r="F652" s="223"/>
      <c r="G652" s="223"/>
      <c r="H652" s="223"/>
      <c r="I652" s="224"/>
      <c r="J652" s="224">
        <f t="shared" si="67"/>
        <v>1</v>
      </c>
    </row>
    <row r="653" spans="1:11" ht="31.5" customHeight="1">
      <c r="A653" s="250" t="s">
        <v>26638</v>
      </c>
      <c r="B653" s="223"/>
      <c r="C653" s="223"/>
      <c r="D653" s="223"/>
      <c r="E653" s="223">
        <v>1</v>
      </c>
      <c r="F653" s="223"/>
      <c r="G653" s="223"/>
      <c r="H653" s="223"/>
      <c r="I653" s="224"/>
      <c r="J653" s="224">
        <f t="shared" si="67"/>
        <v>1</v>
      </c>
    </row>
    <row r="654" spans="1:11" ht="31.5" customHeight="1">
      <c r="A654" s="250" t="s">
        <v>26640</v>
      </c>
      <c r="B654" s="223"/>
      <c r="C654" s="223"/>
      <c r="D654" s="251"/>
      <c r="E654" s="251">
        <v>1</v>
      </c>
      <c r="F654" s="251"/>
      <c r="G654" s="251"/>
      <c r="H654" s="223"/>
      <c r="I654" s="224"/>
      <c r="J654" s="224">
        <f t="shared" si="67"/>
        <v>1</v>
      </c>
    </row>
    <row r="655" spans="1:11" ht="31.5" customHeight="1">
      <c r="A655" s="250" t="s">
        <v>26642</v>
      </c>
      <c r="B655" s="223"/>
      <c r="C655" s="223"/>
      <c r="D655" s="223"/>
      <c r="E655" s="223">
        <v>1</v>
      </c>
      <c r="F655" s="223"/>
      <c r="G655" s="223"/>
      <c r="H655" s="223"/>
      <c r="I655" s="224"/>
      <c r="J655" s="224">
        <f t="shared" si="67"/>
        <v>1</v>
      </c>
    </row>
    <row r="656" spans="1:11" ht="31.5" customHeight="1">
      <c r="A656" s="250" t="s">
        <v>26643</v>
      </c>
      <c r="B656" s="252"/>
      <c r="C656" s="251"/>
      <c r="D656" s="252"/>
      <c r="E656" s="252">
        <v>1</v>
      </c>
      <c r="F656" s="252"/>
      <c r="G656" s="252"/>
      <c r="H656" s="252"/>
      <c r="I656" s="251"/>
      <c r="J656" s="224">
        <f t="shared" si="67"/>
        <v>1</v>
      </c>
    </row>
    <row r="657" spans="1:12" ht="31.5" customHeight="1">
      <c r="A657" s="250" t="s">
        <v>26645</v>
      </c>
      <c r="B657" s="223"/>
      <c r="C657" s="223"/>
      <c r="D657" s="223"/>
      <c r="E657" s="223">
        <v>1</v>
      </c>
      <c r="F657" s="34"/>
      <c r="G657" s="223"/>
      <c r="H657" s="223"/>
      <c r="I657" s="224"/>
      <c r="J657" s="224">
        <f t="shared" si="67"/>
        <v>1</v>
      </c>
    </row>
    <row r="658" spans="1:12" ht="31.5" customHeight="1">
      <c r="A658" s="250" t="s">
        <v>26647</v>
      </c>
      <c r="B658" s="223"/>
      <c r="C658" s="223"/>
      <c r="D658" s="223"/>
      <c r="E658" s="223">
        <v>1</v>
      </c>
      <c r="F658" s="223"/>
      <c r="G658" s="223"/>
      <c r="H658" s="223"/>
      <c r="I658" s="224"/>
      <c r="J658" s="224">
        <f t="shared" si="67"/>
        <v>1</v>
      </c>
    </row>
    <row r="659" spans="1:12" ht="31.5" customHeight="1">
      <c r="A659" s="250" t="s">
        <v>26648</v>
      </c>
      <c r="B659" s="223"/>
      <c r="C659" s="223"/>
      <c r="D659" s="223"/>
      <c r="E659" s="223">
        <v>1</v>
      </c>
      <c r="F659" s="223"/>
      <c r="G659" s="223"/>
      <c r="H659" s="223"/>
      <c r="I659" s="224"/>
      <c r="J659" s="224">
        <f t="shared" si="67"/>
        <v>1</v>
      </c>
    </row>
    <row r="660" spans="1:12" ht="31.5" customHeight="1">
      <c r="A660" s="240" t="s">
        <v>26607</v>
      </c>
      <c r="B660" s="398" t="str">
        <f>INDEX(ORCAMENTO!$E:$E,MATCH(A660,ORCAMENTO!$B:$B,0))</f>
        <v>Canaleta Sistema X Da Pial Ou Equivalente, Inclusive Conexões</v>
      </c>
      <c r="C660" s="399"/>
      <c r="D660" s="399"/>
      <c r="E660" s="399"/>
      <c r="F660" s="399"/>
      <c r="G660" s="399"/>
      <c r="H660" s="400"/>
      <c r="I660" s="240" t="str">
        <f>INDEX(ORCAMENTO!$F:$F,MATCH(A660,ORCAMENTO!$B:$B,0))</f>
        <v>m</v>
      </c>
      <c r="J660" s="241">
        <f>ROUND(SUM(J662:J669),2)</f>
        <v>36.5</v>
      </c>
    </row>
    <row r="661" spans="1:12" ht="31.5" customHeight="1">
      <c r="A661" s="242" t="s">
        <v>1068</v>
      </c>
      <c r="B661" s="243"/>
      <c r="C661" s="243"/>
      <c r="D661" s="243"/>
      <c r="E661" s="243" t="s">
        <v>25568</v>
      </c>
      <c r="F661" s="242"/>
      <c r="G661" s="242"/>
      <c r="H661" s="242"/>
      <c r="I661" s="242"/>
      <c r="J661" s="244"/>
    </row>
    <row r="662" spans="1:12" ht="20.100000000000001" customHeight="1">
      <c r="A662" s="250" t="s">
        <v>26623</v>
      </c>
      <c r="C662" s="251"/>
      <c r="D662" s="252"/>
      <c r="E662" s="252">
        <v>3</v>
      </c>
      <c r="F662" s="252"/>
      <c r="G662" s="252"/>
      <c r="H662" s="252"/>
      <c r="I662" s="251"/>
      <c r="J662" s="224">
        <f t="shared" ref="J662:J669" si="68">E662</f>
        <v>3</v>
      </c>
      <c r="K662" s="34" t="s">
        <v>27054</v>
      </c>
    </row>
    <row r="663" spans="1:12" ht="20.100000000000001" customHeight="1">
      <c r="A663" s="301" t="s">
        <v>26635</v>
      </c>
      <c r="B663" s="252"/>
      <c r="C663" s="251"/>
      <c r="D663" s="252"/>
      <c r="E663" s="252">
        <v>7</v>
      </c>
      <c r="F663" s="252"/>
      <c r="G663" s="252"/>
      <c r="H663" s="252"/>
      <c r="I663" s="251"/>
      <c r="J663" s="224">
        <f t="shared" si="68"/>
        <v>7</v>
      </c>
    </row>
    <row r="664" spans="1:12" ht="24.75" customHeight="1">
      <c r="A664" s="250" t="s">
        <v>26636</v>
      </c>
      <c r="B664" s="223"/>
      <c r="C664" s="223"/>
      <c r="D664" s="223"/>
      <c r="E664" s="223">
        <v>5</v>
      </c>
      <c r="F664" s="223"/>
      <c r="G664" s="223"/>
      <c r="H664" s="223"/>
      <c r="I664" s="224"/>
      <c r="J664" s="224">
        <f t="shared" si="68"/>
        <v>5</v>
      </c>
      <c r="K664" s="34" t="s">
        <v>27053</v>
      </c>
    </row>
    <row r="665" spans="1:12" ht="24.75" customHeight="1">
      <c r="A665" s="250" t="s">
        <v>26637</v>
      </c>
      <c r="B665" s="223"/>
      <c r="C665" s="223"/>
      <c r="D665" s="223"/>
      <c r="E665" s="223">
        <v>4</v>
      </c>
      <c r="F665" s="223"/>
      <c r="G665" s="223"/>
      <c r="H665" s="223"/>
      <c r="I665" s="224"/>
      <c r="J665" s="224">
        <f t="shared" si="68"/>
        <v>4</v>
      </c>
      <c r="K665" s="34" t="s">
        <v>27053</v>
      </c>
    </row>
    <row r="666" spans="1:12" ht="24.75" customHeight="1">
      <c r="A666" s="250" t="s">
        <v>26638</v>
      </c>
      <c r="B666" s="223"/>
      <c r="C666" s="223"/>
      <c r="D666" s="223"/>
      <c r="E666" s="223">
        <v>3</v>
      </c>
      <c r="F666" s="223"/>
      <c r="G666" s="223"/>
      <c r="H666" s="223"/>
      <c r="I666" s="224"/>
      <c r="J666" s="224">
        <f t="shared" si="68"/>
        <v>3</v>
      </c>
      <c r="K666" s="34" t="s">
        <v>27053</v>
      </c>
    </row>
    <row r="667" spans="1:12" ht="24.75" customHeight="1">
      <c r="A667" s="250" t="s">
        <v>26641</v>
      </c>
      <c r="B667" s="252"/>
      <c r="C667" s="251"/>
      <c r="D667" s="252"/>
      <c r="E667" s="252">
        <v>5.5</v>
      </c>
      <c r="F667" s="252"/>
      <c r="G667" s="252"/>
      <c r="H667" s="252"/>
      <c r="I667" s="251"/>
      <c r="J667" s="224">
        <f t="shared" si="68"/>
        <v>5.5</v>
      </c>
      <c r="K667" s="34" t="s">
        <v>27053</v>
      </c>
    </row>
    <row r="668" spans="1:12" ht="24.75" customHeight="1">
      <c r="A668" s="250" t="s">
        <v>26642</v>
      </c>
      <c r="B668" s="223"/>
      <c r="C668" s="223"/>
      <c r="D668" s="223"/>
      <c r="E668" s="223">
        <v>4.5</v>
      </c>
      <c r="F668" s="223"/>
      <c r="G668" s="223"/>
      <c r="H668" s="223"/>
      <c r="I668" s="224"/>
      <c r="J668" s="224">
        <f t="shared" si="68"/>
        <v>4.5</v>
      </c>
      <c r="K668" s="34" t="s">
        <v>27053</v>
      </c>
    </row>
    <row r="669" spans="1:12" ht="24.75" customHeight="1">
      <c r="A669" s="250" t="s">
        <v>26643</v>
      </c>
      <c r="B669" s="252"/>
      <c r="C669" s="251"/>
      <c r="D669" s="252"/>
      <c r="E669" s="252">
        <v>4.5</v>
      </c>
      <c r="F669" s="252"/>
      <c r="G669" s="252"/>
      <c r="H669" s="252"/>
      <c r="I669" s="251"/>
      <c r="J669" s="224">
        <f t="shared" si="68"/>
        <v>4.5</v>
      </c>
      <c r="K669" s="34" t="s">
        <v>27053</v>
      </c>
    </row>
    <row r="670" spans="1:12" ht="24.75" customHeight="1">
      <c r="A670" s="240" t="s">
        <v>26608</v>
      </c>
      <c r="B670" s="398" t="str">
        <f>INDEX(ORCAMENTO!$E:$E,MATCH(A670,ORCAMENTO!$B:$B,0))</f>
        <v>Ventilador De Teto Base Madeira Sem Alojamento Para Luminária, Ref. Tron Ou Equivalente, Com Comando De Interruptor Simples, Sem Dimer Para Regulagem De Velocidade</v>
      </c>
      <c r="C670" s="399"/>
      <c r="D670" s="399"/>
      <c r="E670" s="399"/>
      <c r="F670" s="399"/>
      <c r="G670" s="399"/>
      <c r="H670" s="400"/>
      <c r="I670" s="240" t="str">
        <f>INDEX(ORCAMENTO!$F:$F,MATCH(A670,ORCAMENTO!$B:$B,0))</f>
        <v>und</v>
      </c>
      <c r="J670" s="241">
        <f>ROUND(SUM(J672:J680),2)</f>
        <v>12</v>
      </c>
      <c r="K670" s="34" t="s">
        <v>27053</v>
      </c>
    </row>
    <row r="671" spans="1:12" ht="24.75" customHeight="1">
      <c r="A671" s="242" t="s">
        <v>1068</v>
      </c>
      <c r="B671" s="243"/>
      <c r="C671" s="243"/>
      <c r="D671" s="243"/>
      <c r="E671" s="242" t="s">
        <v>26651</v>
      </c>
      <c r="F671" s="242"/>
      <c r="G671" s="242"/>
      <c r="H671" s="242"/>
      <c r="I671" s="242"/>
      <c r="J671" s="244"/>
      <c r="K671" s="34" t="s">
        <v>27053</v>
      </c>
    </row>
    <row r="672" spans="1:12" ht="24.75" customHeight="1">
      <c r="A672" s="250" t="s">
        <v>26623</v>
      </c>
      <c r="B672" s="252"/>
      <c r="C672" s="251"/>
      <c r="D672" s="252"/>
      <c r="E672" s="252">
        <v>1</v>
      </c>
      <c r="F672" s="252"/>
      <c r="G672" s="252"/>
      <c r="H672" s="252"/>
      <c r="I672" s="251"/>
      <c r="J672" s="224">
        <f t="shared" ref="J672:J680" si="69">E672</f>
        <v>1</v>
      </c>
      <c r="K672" s="282"/>
      <c r="L672" s="282"/>
    </row>
    <row r="673" spans="1:12" ht="24.75" customHeight="1">
      <c r="A673" s="301" t="s">
        <v>27127</v>
      </c>
      <c r="B673" s="252"/>
      <c r="C673" s="251"/>
      <c r="D673" s="252"/>
      <c r="E673" s="252">
        <v>1</v>
      </c>
      <c r="F673" s="252"/>
      <c r="G673" s="252"/>
      <c r="H673" s="252"/>
      <c r="I673" s="251"/>
      <c r="J673" s="224">
        <f t="shared" si="69"/>
        <v>1</v>
      </c>
      <c r="K673" s="282"/>
      <c r="L673" s="282"/>
    </row>
    <row r="674" spans="1:12" ht="24.75" customHeight="1">
      <c r="A674" s="260" t="s">
        <v>26635</v>
      </c>
      <c r="B674" s="252"/>
      <c r="C674" s="251"/>
      <c r="D674" s="252"/>
      <c r="E674" s="252">
        <v>2</v>
      </c>
      <c r="F674" s="252"/>
      <c r="G674" s="252"/>
      <c r="H674" s="252"/>
      <c r="I674" s="251"/>
      <c r="J674" s="224">
        <f t="shared" si="69"/>
        <v>2</v>
      </c>
    </row>
    <row r="675" spans="1:12" ht="24.75" customHeight="1">
      <c r="A675" s="250" t="s">
        <v>26636</v>
      </c>
      <c r="B675" s="223"/>
      <c r="C675" s="223"/>
      <c r="D675" s="223"/>
      <c r="E675" s="223">
        <v>1</v>
      </c>
      <c r="F675" s="223"/>
      <c r="G675" s="223"/>
      <c r="H675" s="223"/>
      <c r="I675" s="224"/>
      <c r="J675" s="224">
        <f t="shared" si="69"/>
        <v>1</v>
      </c>
    </row>
    <row r="676" spans="1:12" ht="24.75" customHeight="1">
      <c r="A676" s="250" t="s">
        <v>26637</v>
      </c>
      <c r="B676" s="223"/>
      <c r="C676" s="223"/>
      <c r="D676" s="223"/>
      <c r="E676" s="223">
        <v>2</v>
      </c>
      <c r="F676" s="223"/>
      <c r="G676" s="223"/>
      <c r="H676" s="223"/>
      <c r="I676" s="224"/>
      <c r="J676" s="224">
        <f t="shared" si="69"/>
        <v>2</v>
      </c>
    </row>
    <row r="677" spans="1:12" ht="24.75" customHeight="1">
      <c r="A677" s="250" t="s">
        <v>26638</v>
      </c>
      <c r="B677" s="223"/>
      <c r="C677" s="223"/>
      <c r="D677" s="223"/>
      <c r="E677" s="223">
        <v>1</v>
      </c>
      <c r="F677" s="223"/>
      <c r="G677" s="223"/>
      <c r="H677" s="223"/>
      <c r="I677" s="224"/>
      <c r="J677" s="224">
        <f t="shared" si="69"/>
        <v>1</v>
      </c>
    </row>
    <row r="678" spans="1:12" ht="24.75" customHeight="1">
      <c r="A678" s="250" t="s">
        <v>26641</v>
      </c>
      <c r="B678" s="252"/>
      <c r="C678" s="251"/>
      <c r="D678" s="252"/>
      <c r="E678" s="252">
        <v>2</v>
      </c>
      <c r="F678" s="252"/>
      <c r="G678" s="252"/>
      <c r="H678" s="252"/>
      <c r="I678" s="251"/>
      <c r="J678" s="224">
        <f t="shared" si="69"/>
        <v>2</v>
      </c>
    </row>
    <row r="679" spans="1:12" ht="24.75" customHeight="1">
      <c r="A679" s="250" t="s">
        <v>26642</v>
      </c>
      <c r="B679" s="223"/>
      <c r="C679" s="223"/>
      <c r="D679" s="223"/>
      <c r="E679" s="223">
        <v>1</v>
      </c>
      <c r="F679" s="223"/>
      <c r="G679" s="223"/>
      <c r="H679" s="223"/>
      <c r="I679" s="224"/>
      <c r="J679" s="224">
        <f t="shared" si="69"/>
        <v>1</v>
      </c>
    </row>
    <row r="680" spans="1:12" ht="24.75" customHeight="1">
      <c r="A680" s="250" t="s">
        <v>26643</v>
      </c>
      <c r="B680" s="252"/>
      <c r="C680" s="251"/>
      <c r="D680" s="252"/>
      <c r="E680" s="252">
        <v>1</v>
      </c>
      <c r="F680" s="252"/>
      <c r="G680" s="252"/>
      <c r="H680" s="252"/>
      <c r="I680" s="251"/>
      <c r="J680" s="224">
        <f t="shared" si="69"/>
        <v>1</v>
      </c>
    </row>
    <row r="681" spans="1:12" ht="24.75" customHeight="1">
      <c r="A681" s="240" t="s">
        <v>26610</v>
      </c>
      <c r="B681" s="398" t="str">
        <f>INDEX(ORCAMENTO!$E:$E,MATCH(A681,ORCAMENTO!$B:$B,0))</f>
        <v>Ponto Padrão De Tomada Para Chuveiro Elétrico - Considerando Eletroduto Pvc Rígido De 3/4" Inclusive Conexões (9.0M), Fio Isolado Pvc De 6.0Mm2 (32.5M) E Caixa Estampada 4X2" (1 Und)</v>
      </c>
      <c r="C681" s="399"/>
      <c r="D681" s="399"/>
      <c r="E681" s="399"/>
      <c r="F681" s="399"/>
      <c r="G681" s="399"/>
      <c r="H681" s="400"/>
      <c r="I681" s="240" t="str">
        <f>INDEX(ORCAMENTO!$F:$F,MATCH(A681,ORCAMENTO!$B:$B,0))</f>
        <v>und</v>
      </c>
      <c r="J681" s="241">
        <f>ROUND(SUM(J683:J683),2)</f>
        <v>3</v>
      </c>
    </row>
    <row r="682" spans="1:12" ht="24.75" customHeight="1">
      <c r="A682" s="242" t="s">
        <v>1068</v>
      </c>
      <c r="B682" s="243"/>
      <c r="C682" s="243"/>
      <c r="D682" s="242" t="s">
        <v>26651</v>
      </c>
      <c r="E682" s="242"/>
      <c r="F682" s="242"/>
      <c r="G682" s="242"/>
      <c r="H682" s="242"/>
      <c r="I682" s="242"/>
      <c r="J682" s="244"/>
    </row>
    <row r="683" spans="1:12" ht="20.100000000000001" customHeight="1">
      <c r="A683" s="246" t="s">
        <v>27129</v>
      </c>
      <c r="B683" s="223"/>
      <c r="C683" s="223"/>
      <c r="D683" s="223">
        <v>3</v>
      </c>
      <c r="E683" s="223"/>
      <c r="F683" s="223"/>
      <c r="G683" s="223"/>
      <c r="H683" s="223"/>
      <c r="I683" s="224"/>
      <c r="J683" s="224">
        <f>D683</f>
        <v>3</v>
      </c>
    </row>
    <row r="684" spans="1:12" ht="31.5" customHeight="1">
      <c r="A684" s="240" t="s">
        <v>27019</v>
      </c>
      <c r="B684" s="398" t="str">
        <f>INDEX(ORCAMENTO!$E:$E,MATCH(A684,ORCAMENTO!$B:$B,0))</f>
        <v>Luminária Tipo Plafon Em Plástico, De Sobrepor, Com 1 Lâmpada Fluorescente De 15 W, Sem Reator - Fornecimento E Instalação. Af_02/2020</v>
      </c>
      <c r="C684" s="399"/>
      <c r="D684" s="399"/>
      <c r="E684" s="399"/>
      <c r="F684" s="399"/>
      <c r="G684" s="399"/>
      <c r="H684" s="400"/>
      <c r="I684" s="240" t="str">
        <f>INDEX(ORCAMENTO!$F:$F,MATCH(A684,ORCAMENTO!$B:$B,0))</f>
        <v>un</v>
      </c>
      <c r="J684" s="241">
        <f>ROUND(SUM(J686:J692),2)</f>
        <v>20</v>
      </c>
      <c r="K684" s="34" t="s">
        <v>27055</v>
      </c>
    </row>
    <row r="685" spans="1:12" ht="31.5" customHeight="1">
      <c r="A685" s="242" t="s">
        <v>1068</v>
      </c>
      <c r="B685" s="243"/>
      <c r="C685" s="243"/>
      <c r="D685" s="242" t="s">
        <v>26651</v>
      </c>
      <c r="E685" s="242"/>
      <c r="F685" s="242"/>
      <c r="G685" s="242"/>
      <c r="H685" s="242"/>
      <c r="I685" s="242"/>
      <c r="J685" s="244"/>
      <c r="K685" s="34" t="s">
        <v>27055</v>
      </c>
    </row>
    <row r="686" spans="1:12" ht="23.25" customHeight="1">
      <c r="A686" s="246" t="s">
        <v>26644</v>
      </c>
      <c r="B686" s="223"/>
      <c r="C686" s="223"/>
      <c r="D686" s="223">
        <v>1</v>
      </c>
      <c r="E686" s="223"/>
      <c r="F686" s="223"/>
      <c r="G686" s="223"/>
      <c r="H686" s="223"/>
      <c r="I686" s="224"/>
      <c r="J686" s="224">
        <f t="shared" ref="J686" si="70">D686</f>
        <v>1</v>
      </c>
      <c r="K686" s="282"/>
      <c r="L686" s="282"/>
    </row>
    <row r="687" spans="1:12" ht="20.100000000000001" customHeight="1">
      <c r="A687" s="246" t="s">
        <v>26646</v>
      </c>
      <c r="B687" s="223"/>
      <c r="C687" s="223"/>
      <c r="D687" s="223">
        <v>1</v>
      </c>
      <c r="E687" s="223"/>
      <c r="F687" s="223"/>
      <c r="G687" s="223"/>
      <c r="H687" s="223"/>
      <c r="I687" s="224"/>
      <c r="J687" s="224">
        <f t="shared" ref="J687:J690" si="71">D687</f>
        <v>1</v>
      </c>
    </row>
    <row r="688" spans="1:12" ht="20.100000000000001" customHeight="1">
      <c r="A688" s="246" t="s">
        <v>27127</v>
      </c>
      <c r="B688" s="223"/>
      <c r="C688" s="223"/>
      <c r="D688" s="223">
        <v>2</v>
      </c>
      <c r="E688" s="223"/>
      <c r="F688" s="223"/>
      <c r="G688" s="223"/>
      <c r="H688" s="223"/>
      <c r="I688" s="224"/>
      <c r="J688" s="224">
        <f t="shared" si="71"/>
        <v>2</v>
      </c>
    </row>
    <row r="689" spans="1:12" ht="20.100000000000001" customHeight="1">
      <c r="A689" s="246" t="s">
        <v>26623</v>
      </c>
      <c r="B689" s="223"/>
      <c r="C689" s="223"/>
      <c r="D689" s="223">
        <v>2</v>
      </c>
      <c r="E689" s="223"/>
      <c r="F689" s="223"/>
      <c r="G689" s="223"/>
      <c r="H689" s="223"/>
      <c r="I689" s="224"/>
      <c r="J689" s="224">
        <f t="shared" si="71"/>
        <v>2</v>
      </c>
    </row>
    <row r="690" spans="1:12" ht="21" customHeight="1">
      <c r="A690" s="246" t="s">
        <v>26648</v>
      </c>
      <c r="B690" s="223"/>
      <c r="C690" s="223"/>
      <c r="D690" s="223">
        <v>1</v>
      </c>
      <c r="E690" s="223"/>
      <c r="F690" s="223"/>
      <c r="G690" s="223"/>
      <c r="H690" s="223"/>
      <c r="I690" s="224"/>
      <c r="J690" s="224">
        <f t="shared" si="71"/>
        <v>1</v>
      </c>
    </row>
    <row r="691" spans="1:12" ht="21" customHeight="1">
      <c r="A691" s="246" t="s">
        <v>27020</v>
      </c>
      <c r="B691" s="223"/>
      <c r="C691" s="223"/>
      <c r="D691" s="223">
        <v>12</v>
      </c>
      <c r="E691" s="223"/>
      <c r="F691" s="223"/>
      <c r="G691" s="223"/>
      <c r="H691" s="223"/>
      <c r="I691" s="224"/>
      <c r="J691" s="224">
        <f t="shared" ref="J691:J692" si="72">D691</f>
        <v>12</v>
      </c>
    </row>
    <row r="692" spans="1:12" ht="21" customHeight="1">
      <c r="A692" s="246" t="s">
        <v>26650</v>
      </c>
      <c r="B692" s="223"/>
      <c r="C692" s="223"/>
      <c r="D692" s="223">
        <v>1</v>
      </c>
      <c r="E692" s="223"/>
      <c r="F692" s="223"/>
      <c r="G692" s="223"/>
      <c r="H692" s="223"/>
      <c r="I692" s="224"/>
      <c r="J692" s="224">
        <f t="shared" si="72"/>
        <v>1</v>
      </c>
    </row>
    <row r="693" spans="1:12" ht="21" customHeight="1">
      <c r="A693" s="240" t="s">
        <v>27050</v>
      </c>
      <c r="B693" s="398" t="str">
        <f>INDEX(ORCAMENTO!$E:$E,MATCH(A693,ORCAMENTO!$B:$B,0))</f>
        <v>Fio Ou Cabo Paralelo De Cobre, Com Isolamento Para 750V, Seção De 2 X 2.5 Mm2</v>
      </c>
      <c r="C693" s="399"/>
      <c r="D693" s="399"/>
      <c r="E693" s="399"/>
      <c r="F693" s="399"/>
      <c r="G693" s="399"/>
      <c r="H693" s="400"/>
      <c r="I693" s="240" t="str">
        <f>INDEX(ORCAMENTO!$F:$F,MATCH(A693,ORCAMENTO!$B:$B,0))</f>
        <v>m</v>
      </c>
      <c r="J693" s="241">
        <f>ROUND(SUM(J695:J703),2)</f>
        <v>46.5</v>
      </c>
    </row>
    <row r="694" spans="1:12" ht="21" customHeight="1">
      <c r="A694" s="242" t="s">
        <v>1068</v>
      </c>
      <c r="B694" s="243"/>
      <c r="C694" s="243"/>
      <c r="D694" s="243"/>
      <c r="E694" s="242" t="s">
        <v>26651</v>
      </c>
      <c r="F694" s="242"/>
      <c r="G694" s="242"/>
      <c r="H694" s="242"/>
      <c r="I694" s="242"/>
      <c r="J694" s="244"/>
    </row>
    <row r="695" spans="1:12" ht="23.25" customHeight="1">
      <c r="A695" s="250" t="s">
        <v>26623</v>
      </c>
      <c r="C695" s="251"/>
      <c r="D695" s="252"/>
      <c r="E695" s="252">
        <v>8</v>
      </c>
      <c r="F695" s="252"/>
      <c r="G695" s="252"/>
      <c r="H695" s="252"/>
      <c r="I695" s="251"/>
      <c r="J695" s="224">
        <f t="shared" ref="J695:J703" si="73">E695</f>
        <v>8</v>
      </c>
      <c r="K695" s="282"/>
      <c r="L695" s="282"/>
    </row>
    <row r="696" spans="1:12" ht="23.25" customHeight="1">
      <c r="A696" s="301" t="s">
        <v>27127</v>
      </c>
      <c r="B696" s="342"/>
      <c r="C696" s="251"/>
      <c r="D696" s="252"/>
      <c r="E696" s="252">
        <v>5</v>
      </c>
      <c r="F696" s="252"/>
      <c r="G696" s="252"/>
      <c r="H696" s="252"/>
      <c r="I696" s="251"/>
      <c r="J696" s="224">
        <f t="shared" si="73"/>
        <v>5</v>
      </c>
      <c r="K696" s="282"/>
      <c r="L696" s="282"/>
    </row>
    <row r="697" spans="1:12" ht="20.100000000000001" customHeight="1">
      <c r="A697" s="301" t="s">
        <v>26635</v>
      </c>
      <c r="B697" s="252"/>
      <c r="C697" s="251"/>
      <c r="D697" s="252"/>
      <c r="E697" s="252">
        <v>7</v>
      </c>
      <c r="F697" s="252"/>
      <c r="G697" s="252"/>
      <c r="H697" s="252"/>
      <c r="I697" s="251"/>
      <c r="J697" s="224">
        <f t="shared" si="73"/>
        <v>7</v>
      </c>
    </row>
    <row r="698" spans="1:12" ht="24.75" customHeight="1">
      <c r="A698" s="250" t="s">
        <v>26636</v>
      </c>
      <c r="B698" s="223"/>
      <c r="C698" s="223"/>
      <c r="D698" s="223"/>
      <c r="E698" s="223">
        <v>5</v>
      </c>
      <c r="F698" s="223"/>
      <c r="G698" s="223"/>
      <c r="H698" s="223"/>
      <c r="I698" s="224"/>
      <c r="J698" s="224">
        <f t="shared" si="73"/>
        <v>5</v>
      </c>
      <c r="K698" s="34" t="s">
        <v>27053</v>
      </c>
    </row>
    <row r="699" spans="1:12" ht="24.75" customHeight="1">
      <c r="A699" s="250" t="s">
        <v>26637</v>
      </c>
      <c r="B699" s="223"/>
      <c r="C699" s="223"/>
      <c r="D699" s="223"/>
      <c r="E699" s="223">
        <v>4</v>
      </c>
      <c r="F699" s="223"/>
      <c r="G699" s="223"/>
      <c r="H699" s="223"/>
      <c r="I699" s="224"/>
      <c r="J699" s="224">
        <f t="shared" si="73"/>
        <v>4</v>
      </c>
      <c r="K699" s="34" t="s">
        <v>27053</v>
      </c>
    </row>
    <row r="700" spans="1:12" ht="24.75" customHeight="1">
      <c r="A700" s="250" t="s">
        <v>26638</v>
      </c>
      <c r="B700" s="223"/>
      <c r="C700" s="223"/>
      <c r="D700" s="223"/>
      <c r="E700" s="223">
        <v>3</v>
      </c>
      <c r="F700" s="223"/>
      <c r="G700" s="223"/>
      <c r="H700" s="223"/>
      <c r="I700" s="224"/>
      <c r="J700" s="224">
        <f t="shared" si="73"/>
        <v>3</v>
      </c>
      <c r="K700" s="34" t="s">
        <v>27053</v>
      </c>
    </row>
    <row r="701" spans="1:12" ht="24.75" customHeight="1">
      <c r="A701" s="250" t="s">
        <v>26641</v>
      </c>
      <c r="B701" s="252"/>
      <c r="C701" s="251"/>
      <c r="D701" s="252"/>
      <c r="E701" s="252">
        <v>5.5</v>
      </c>
      <c r="F701" s="252"/>
      <c r="G701" s="252"/>
      <c r="H701" s="252"/>
      <c r="I701" s="251"/>
      <c r="J701" s="224">
        <f t="shared" si="73"/>
        <v>5.5</v>
      </c>
      <c r="K701" s="34" t="s">
        <v>27053</v>
      </c>
    </row>
    <row r="702" spans="1:12" ht="24.75" customHeight="1">
      <c r="A702" s="250" t="s">
        <v>26642</v>
      </c>
      <c r="B702" s="223"/>
      <c r="C702" s="223"/>
      <c r="D702" s="223"/>
      <c r="E702" s="223">
        <v>4.5</v>
      </c>
      <c r="F702" s="223"/>
      <c r="G702" s="223"/>
      <c r="H702" s="223"/>
      <c r="I702" s="224"/>
      <c r="J702" s="224">
        <f t="shared" si="73"/>
        <v>4.5</v>
      </c>
      <c r="K702" s="34" t="s">
        <v>27053</v>
      </c>
    </row>
    <row r="703" spans="1:12" ht="24.75" customHeight="1">
      <c r="A703" s="250" t="s">
        <v>26643</v>
      </c>
      <c r="B703" s="252"/>
      <c r="C703" s="251"/>
      <c r="D703" s="252"/>
      <c r="E703" s="252">
        <v>4.5</v>
      </c>
      <c r="F703" s="252"/>
      <c r="G703" s="252"/>
      <c r="H703" s="252"/>
      <c r="I703" s="251"/>
      <c r="J703" s="224">
        <f t="shared" si="73"/>
        <v>4.5</v>
      </c>
      <c r="K703" s="34" t="s">
        <v>27053</v>
      </c>
    </row>
    <row r="704" spans="1:12" ht="24.75" customHeight="1">
      <c r="A704" s="240" t="s">
        <v>27051</v>
      </c>
      <c r="B704" s="398" t="str">
        <f>INDEX(ORCAMENTO!$E:$E,MATCH(A704,ORCAMENTO!$B:$B,0))</f>
        <v>Espelho Para Caixa Estampada 4 X 2"</v>
      </c>
      <c r="C704" s="399"/>
      <c r="D704" s="399"/>
      <c r="E704" s="399"/>
      <c r="F704" s="399"/>
      <c r="G704" s="399"/>
      <c r="H704" s="400"/>
      <c r="I704" s="240" t="str">
        <f>INDEX(ORCAMENTO!$F:$F,MATCH(A704,ORCAMENTO!$B:$B,0))</f>
        <v>und</v>
      </c>
      <c r="J704" s="241">
        <f>ROUND(SUM(J706:J716),2)</f>
        <v>16</v>
      </c>
      <c r="K704" s="34" t="s">
        <v>27053</v>
      </c>
    </row>
    <row r="705" spans="1:12" ht="24.75" customHeight="1">
      <c r="A705" s="242" t="s">
        <v>1068</v>
      </c>
      <c r="B705" s="243"/>
      <c r="C705" s="243"/>
      <c r="D705" s="242" t="s">
        <v>26651</v>
      </c>
      <c r="E705" s="242"/>
      <c r="F705" s="242"/>
      <c r="G705" s="242"/>
      <c r="H705" s="242"/>
      <c r="I705" s="242"/>
      <c r="J705" s="244"/>
      <c r="K705" s="34" t="s">
        <v>27053</v>
      </c>
    </row>
    <row r="706" spans="1:12" ht="23.25" customHeight="1">
      <c r="A706" s="250" t="s">
        <v>26637</v>
      </c>
      <c r="B706" s="258"/>
      <c r="C706" s="251"/>
      <c r="D706" s="252">
        <v>1</v>
      </c>
      <c r="E706" s="252"/>
      <c r="F706" s="252"/>
      <c r="G706" s="252"/>
      <c r="H706" s="252"/>
      <c r="I706" s="251"/>
      <c r="J706" s="224">
        <f t="shared" ref="J706:J716" si="74">D706</f>
        <v>1</v>
      </c>
      <c r="K706" s="282"/>
      <c r="L706" s="282"/>
    </row>
    <row r="707" spans="1:12" ht="20.100000000000001" customHeight="1">
      <c r="A707" s="250" t="s">
        <v>26671</v>
      </c>
      <c r="B707" s="258"/>
      <c r="C707" s="251"/>
      <c r="D707" s="252">
        <v>2</v>
      </c>
      <c r="E707" s="252"/>
      <c r="F707" s="252"/>
      <c r="G707" s="252"/>
      <c r="H707" s="252"/>
      <c r="I707" s="251"/>
      <c r="J707" s="224">
        <f t="shared" si="74"/>
        <v>2</v>
      </c>
    </row>
    <row r="708" spans="1:12" ht="24.75" customHeight="1">
      <c r="A708" s="250" t="s">
        <v>26623</v>
      </c>
      <c r="B708" s="252"/>
      <c r="C708" s="251"/>
      <c r="D708" s="252">
        <v>1</v>
      </c>
      <c r="E708" s="252"/>
      <c r="F708" s="252"/>
      <c r="G708" s="252"/>
      <c r="H708" s="252"/>
      <c r="I708" s="251"/>
      <c r="J708" s="224">
        <f t="shared" si="74"/>
        <v>1</v>
      </c>
      <c r="K708" s="34" t="s">
        <v>27107</v>
      </c>
    </row>
    <row r="709" spans="1:12" ht="24.75" customHeight="1">
      <c r="A709" s="301" t="s">
        <v>27127</v>
      </c>
      <c r="B709" s="252"/>
      <c r="C709" s="251"/>
      <c r="D709" s="252">
        <v>2</v>
      </c>
      <c r="E709" s="252"/>
      <c r="F709" s="252"/>
      <c r="G709" s="252"/>
      <c r="H709" s="252"/>
      <c r="I709" s="251"/>
      <c r="J709" s="224">
        <f t="shared" si="74"/>
        <v>2</v>
      </c>
    </row>
    <row r="710" spans="1:12" ht="24.75" customHeight="1">
      <c r="A710" s="260" t="s">
        <v>26635</v>
      </c>
      <c r="B710" s="252"/>
      <c r="C710" s="251"/>
      <c r="D710" s="252">
        <v>2</v>
      </c>
      <c r="E710" s="252"/>
      <c r="F710" s="252"/>
      <c r="G710" s="252"/>
      <c r="H710" s="252"/>
      <c r="I710" s="251"/>
      <c r="J710" s="224">
        <f t="shared" si="74"/>
        <v>2</v>
      </c>
      <c r="K710" s="34" t="s">
        <v>27107</v>
      </c>
    </row>
    <row r="711" spans="1:12" ht="24.75" customHeight="1">
      <c r="A711" s="250" t="s">
        <v>26636</v>
      </c>
      <c r="B711" s="223"/>
      <c r="C711" s="223"/>
      <c r="D711" s="223">
        <v>1</v>
      </c>
      <c r="E711" s="223"/>
      <c r="F711" s="223"/>
      <c r="G711" s="223"/>
      <c r="H711" s="223"/>
      <c r="I711" s="224"/>
      <c r="J711" s="224">
        <f t="shared" si="74"/>
        <v>1</v>
      </c>
      <c r="K711" s="34" t="s">
        <v>27106</v>
      </c>
    </row>
    <row r="712" spans="1:12" ht="24.75" customHeight="1">
      <c r="A712" s="250" t="s">
        <v>26637</v>
      </c>
      <c r="B712" s="223"/>
      <c r="C712" s="223"/>
      <c r="D712" s="223">
        <v>2</v>
      </c>
      <c r="E712" s="223"/>
      <c r="F712" s="223"/>
      <c r="G712" s="223"/>
      <c r="H712" s="223"/>
      <c r="I712" s="224"/>
      <c r="J712" s="224">
        <f t="shared" si="74"/>
        <v>2</v>
      </c>
      <c r="K712" s="34" t="s">
        <v>27106</v>
      </c>
    </row>
    <row r="713" spans="1:12" ht="24.75" customHeight="1">
      <c r="A713" s="250" t="s">
        <v>26638</v>
      </c>
      <c r="B713" s="223"/>
      <c r="C713" s="223"/>
      <c r="D713" s="223">
        <v>1</v>
      </c>
      <c r="E713" s="223"/>
      <c r="F713" s="223"/>
      <c r="G713" s="223"/>
      <c r="H713" s="223"/>
      <c r="I713" s="224"/>
      <c r="J713" s="224">
        <f t="shared" si="74"/>
        <v>1</v>
      </c>
      <c r="K713" s="34" t="s">
        <v>27106</v>
      </c>
    </row>
    <row r="714" spans="1:12" ht="24.75" customHeight="1">
      <c r="A714" s="250" t="s">
        <v>26641</v>
      </c>
      <c r="B714" s="252"/>
      <c r="C714" s="251"/>
      <c r="D714" s="252">
        <v>2</v>
      </c>
      <c r="E714" s="252"/>
      <c r="F714" s="252"/>
      <c r="G714" s="252"/>
      <c r="H714" s="252"/>
      <c r="I714" s="251"/>
      <c r="J714" s="224">
        <f t="shared" si="74"/>
        <v>2</v>
      </c>
      <c r="K714" s="34" t="s">
        <v>27106</v>
      </c>
    </row>
    <row r="715" spans="1:12" ht="24.75" customHeight="1">
      <c r="A715" s="250" t="s">
        <v>26642</v>
      </c>
      <c r="B715" s="223"/>
      <c r="C715" s="223"/>
      <c r="D715" s="223">
        <v>1</v>
      </c>
      <c r="E715" s="223"/>
      <c r="F715" s="223"/>
      <c r="G715" s="223"/>
      <c r="H715" s="223"/>
      <c r="I715" s="224"/>
      <c r="J715" s="224">
        <f t="shared" si="74"/>
        <v>1</v>
      </c>
      <c r="K715" s="34" t="s">
        <v>27106</v>
      </c>
    </row>
    <row r="716" spans="1:12" ht="24.75" customHeight="1">
      <c r="A716" s="250" t="s">
        <v>26643</v>
      </c>
      <c r="B716" s="252"/>
      <c r="C716" s="251"/>
      <c r="D716" s="252">
        <v>1</v>
      </c>
      <c r="E716" s="252"/>
      <c r="F716" s="252"/>
      <c r="G716" s="252"/>
      <c r="H716" s="252"/>
      <c r="I716" s="251"/>
      <c r="J716" s="224">
        <f t="shared" si="74"/>
        <v>1</v>
      </c>
      <c r="K716" s="34" t="s">
        <v>27106</v>
      </c>
    </row>
    <row r="717" spans="1:12" ht="24.75" customHeight="1">
      <c r="A717" s="239">
        <v>7</v>
      </c>
      <c r="B717" s="401" t="str">
        <f>INDEX(ORCAMENTO!$E:$E,MATCH(A717,ORCAMENTO!$B:$B,0))</f>
        <v>INSTALAÇÕES E EQUIPAMENTOS HIDRÁULICOS</v>
      </c>
      <c r="C717" s="402"/>
      <c r="D717" s="402"/>
      <c r="E717" s="402"/>
      <c r="F717" s="402"/>
      <c r="G717" s="402"/>
      <c r="H717" s="402"/>
      <c r="I717" s="402"/>
      <c r="J717" s="403"/>
      <c r="K717" s="34" t="s">
        <v>27106</v>
      </c>
    </row>
    <row r="718" spans="1:12" ht="24.75" customHeight="1">
      <c r="A718" s="240" t="s">
        <v>26612</v>
      </c>
      <c r="B718" s="398" t="str">
        <f>INDEX(ORCAMENTO!$E:$E,MATCH(A718,ORCAMENTO!$B:$B,0))</f>
        <v>Bacia Sifonada De Louça Branca Com Caixa Acoplada, Inclusive Acessórios</v>
      </c>
      <c r="C718" s="399"/>
      <c r="D718" s="399"/>
      <c r="E718" s="399"/>
      <c r="F718" s="399"/>
      <c r="G718" s="399"/>
      <c r="H718" s="400"/>
      <c r="I718" s="240" t="str">
        <f>INDEX(ORCAMENTO!$F:$F,MATCH(A718,ORCAMENTO!$B:$B,0))</f>
        <v>und</v>
      </c>
      <c r="J718" s="241">
        <f>ROUND(SUM(J720:J722),2)</f>
        <v>5</v>
      </c>
      <c r="K718" s="34" t="s">
        <v>27106</v>
      </c>
    </row>
    <row r="719" spans="1:12" ht="20.100000000000001" customHeight="1">
      <c r="A719" s="242" t="s">
        <v>1068</v>
      </c>
      <c r="B719" s="243"/>
      <c r="C719" s="243"/>
      <c r="D719" s="242" t="s">
        <v>26651</v>
      </c>
      <c r="E719" s="242"/>
      <c r="F719" s="242"/>
      <c r="G719" s="242"/>
      <c r="H719" s="242"/>
      <c r="I719" s="242"/>
      <c r="J719" s="244"/>
    </row>
    <row r="720" spans="1:12" ht="20.100000000000001" customHeight="1">
      <c r="A720" s="251" t="s">
        <v>27128</v>
      </c>
      <c r="B720" s="251"/>
      <c r="C720" s="251"/>
      <c r="D720" s="252">
        <v>1</v>
      </c>
      <c r="E720" s="251"/>
      <c r="F720" s="251"/>
      <c r="G720" s="251"/>
      <c r="H720" s="251"/>
      <c r="I720" s="251"/>
      <c r="J720" s="251">
        <f t="shared" ref="J720:J722" si="75">D720</f>
        <v>1</v>
      </c>
    </row>
    <row r="721" spans="1:12" ht="20.100000000000001" customHeight="1">
      <c r="A721" s="251" t="s">
        <v>27128</v>
      </c>
      <c r="B721" s="251"/>
      <c r="C721" s="251"/>
      <c r="D721" s="252">
        <v>1</v>
      </c>
      <c r="E721" s="251"/>
      <c r="F721" s="251"/>
      <c r="G721" s="251"/>
      <c r="H721" s="251"/>
      <c r="I721" s="251"/>
      <c r="J721" s="251">
        <f t="shared" si="75"/>
        <v>1</v>
      </c>
    </row>
    <row r="722" spans="1:12" ht="20.100000000000001" customHeight="1">
      <c r="A722" s="250" t="s">
        <v>27129</v>
      </c>
      <c r="B722" s="251"/>
      <c r="C722" s="251"/>
      <c r="D722" s="252">
        <v>3</v>
      </c>
      <c r="E722" s="251"/>
      <c r="F722" s="251"/>
      <c r="G722" s="251"/>
      <c r="H722" s="251"/>
      <c r="I722" s="251"/>
      <c r="J722" s="251">
        <f t="shared" si="75"/>
        <v>3</v>
      </c>
      <c r="K722" s="282"/>
      <c r="L722" s="282"/>
    </row>
    <row r="723" spans="1:12" ht="31.5" customHeight="1">
      <c r="A723" s="240" t="s">
        <v>26613</v>
      </c>
      <c r="B723" s="398" t="str">
        <f>INDEX(ORCAMENTO!$E:$E,MATCH(A723,ORCAMENTO!$B:$B,0))</f>
        <v>Torneira De Parede Cromada, Marcas De Referência Fabrimar (Linha Prática, Ref.1157) , Deca Ou Docol</v>
      </c>
      <c r="C723" s="399"/>
      <c r="D723" s="399"/>
      <c r="E723" s="399"/>
      <c r="F723" s="399"/>
      <c r="G723" s="399"/>
      <c r="H723" s="400"/>
      <c r="I723" s="240" t="str">
        <f>INDEX(ORCAMENTO!$F:$F,MATCH(A723,ORCAMENTO!$B:$B,0))</f>
        <v>und</v>
      </c>
      <c r="J723" s="241">
        <f>ROUND(SUM(J725:J734),2)</f>
        <v>16</v>
      </c>
    </row>
    <row r="724" spans="1:12" ht="20.100000000000001" customHeight="1">
      <c r="A724" s="242" t="s">
        <v>1068</v>
      </c>
      <c r="B724" s="243"/>
      <c r="C724" s="243"/>
      <c r="D724" s="242" t="s">
        <v>26651</v>
      </c>
      <c r="E724" s="242"/>
      <c r="F724" s="242"/>
      <c r="G724" s="242"/>
      <c r="H724" s="242"/>
      <c r="I724" s="242"/>
      <c r="J724" s="244"/>
      <c r="L724" s="230"/>
    </row>
    <row r="725" spans="1:12" ht="20.100000000000001" customHeight="1">
      <c r="A725" s="245" t="s">
        <v>26650</v>
      </c>
      <c r="B725" s="223"/>
      <c r="C725" s="223"/>
      <c r="D725" s="252">
        <v>2</v>
      </c>
      <c r="E725" s="223"/>
      <c r="F725" s="223"/>
      <c r="G725" s="223"/>
      <c r="H725" s="223"/>
      <c r="I725" s="224"/>
      <c r="J725" s="224">
        <f>D725</f>
        <v>2</v>
      </c>
      <c r="K725" s="282"/>
      <c r="L725" s="282"/>
    </row>
    <row r="726" spans="1:12" ht="20.100000000000001" customHeight="1">
      <c r="A726" s="343" t="s">
        <v>27128</v>
      </c>
      <c r="B726" s="223"/>
      <c r="C726" s="223"/>
      <c r="D726" s="252">
        <v>1</v>
      </c>
      <c r="E726" s="223"/>
      <c r="F726" s="223"/>
      <c r="G726" s="223"/>
      <c r="H726" s="223"/>
      <c r="I726" s="224"/>
      <c r="J726" s="224">
        <f t="shared" ref="J726:J732" si="76">D726</f>
        <v>1</v>
      </c>
      <c r="K726" s="282"/>
      <c r="L726" s="282"/>
    </row>
    <row r="727" spans="1:12" ht="20.100000000000001" customHeight="1">
      <c r="A727" s="343" t="s">
        <v>27128</v>
      </c>
      <c r="B727" s="223"/>
      <c r="C727" s="223"/>
      <c r="D727" s="252">
        <v>1</v>
      </c>
      <c r="E727" s="223"/>
      <c r="F727" s="223"/>
      <c r="G727" s="223"/>
      <c r="H727" s="223"/>
      <c r="I727" s="224"/>
      <c r="J727" s="224">
        <f t="shared" si="76"/>
        <v>1</v>
      </c>
      <c r="K727" s="282"/>
      <c r="L727" s="282"/>
    </row>
    <row r="728" spans="1:12" ht="20.100000000000001" customHeight="1">
      <c r="A728" s="343" t="s">
        <v>27129</v>
      </c>
      <c r="B728" s="223"/>
      <c r="C728" s="223"/>
      <c r="D728" s="252">
        <v>3</v>
      </c>
      <c r="E728" s="223"/>
      <c r="F728" s="223"/>
      <c r="G728" s="223"/>
      <c r="H728" s="223"/>
      <c r="I728" s="224"/>
      <c r="J728" s="224">
        <f t="shared" si="76"/>
        <v>3</v>
      </c>
      <c r="K728" s="282"/>
      <c r="L728" s="282"/>
    </row>
    <row r="729" spans="1:12" ht="20.100000000000001" customHeight="1">
      <c r="A729" s="245" t="s">
        <v>26641</v>
      </c>
      <c r="B729" s="223"/>
      <c r="C729" s="223"/>
      <c r="D729" s="252">
        <v>3</v>
      </c>
      <c r="E729" s="223"/>
      <c r="F729" s="223"/>
      <c r="G729" s="223"/>
      <c r="H729" s="223"/>
      <c r="I729" s="224"/>
      <c r="J729" s="224">
        <f t="shared" si="76"/>
        <v>3</v>
      </c>
    </row>
    <row r="730" spans="1:12" ht="20.100000000000001" customHeight="1">
      <c r="A730" s="245" t="s">
        <v>26710</v>
      </c>
      <c r="B730" s="223"/>
      <c r="C730" s="223"/>
      <c r="D730" s="252">
        <v>2</v>
      </c>
      <c r="E730" s="223"/>
      <c r="F730" s="223"/>
      <c r="G730" s="223"/>
      <c r="H730" s="223"/>
      <c r="I730" s="224"/>
      <c r="J730" s="224">
        <f t="shared" si="76"/>
        <v>2</v>
      </c>
    </row>
    <row r="731" spans="1:12" ht="20.100000000000001" customHeight="1">
      <c r="A731" s="245" t="s">
        <v>26643</v>
      </c>
      <c r="B731" s="223"/>
      <c r="C731" s="223"/>
      <c r="D731" s="252">
        <v>1</v>
      </c>
      <c r="E731" s="223"/>
      <c r="F731" s="223"/>
      <c r="G731" s="223"/>
      <c r="H731" s="223"/>
      <c r="I731" s="224"/>
      <c r="J731" s="224">
        <f t="shared" si="76"/>
        <v>1</v>
      </c>
    </row>
    <row r="732" spans="1:12" ht="20.100000000000001" customHeight="1">
      <c r="A732" s="245" t="s">
        <v>27144</v>
      </c>
      <c r="B732" s="223"/>
      <c r="C732" s="223"/>
      <c r="D732" s="252">
        <v>1</v>
      </c>
      <c r="E732" s="223"/>
      <c r="F732" s="223"/>
      <c r="G732" s="223"/>
      <c r="H732" s="223"/>
      <c r="I732" s="224"/>
      <c r="J732" s="224">
        <f t="shared" si="76"/>
        <v>1</v>
      </c>
    </row>
    <row r="733" spans="1:12" ht="20.100000000000001" customHeight="1">
      <c r="A733" s="245" t="s">
        <v>27145</v>
      </c>
      <c r="B733" s="223"/>
      <c r="C733" s="223"/>
      <c r="D733" s="252">
        <v>1</v>
      </c>
      <c r="E733" s="223"/>
      <c r="F733" s="223"/>
      <c r="G733" s="223"/>
      <c r="H733" s="223"/>
      <c r="I733" s="224"/>
      <c r="J733" s="224">
        <f t="shared" ref="J733:J734" si="77">D733</f>
        <v>1</v>
      </c>
    </row>
    <row r="734" spans="1:12" ht="20.100000000000001" customHeight="1">
      <c r="A734" s="245" t="s">
        <v>26645</v>
      </c>
      <c r="B734" s="223"/>
      <c r="C734" s="223"/>
      <c r="D734" s="252">
        <v>1</v>
      </c>
      <c r="E734" s="223"/>
      <c r="F734" s="223"/>
      <c r="G734" s="223"/>
      <c r="H734" s="223"/>
      <c r="I734" s="224"/>
      <c r="J734" s="224">
        <f t="shared" si="77"/>
        <v>1</v>
      </c>
    </row>
    <row r="735" spans="1:12" ht="31.5" customHeight="1">
      <c r="A735" s="240" t="s">
        <v>26614</v>
      </c>
      <c r="B735" s="398" t="str">
        <f>INDEX(ORCAMENTO!$E:$E,MATCH(A735,ORCAMENTO!$B:$B,0))</f>
        <v>Ponto Com Registro De Pressão (Chuveiro, Caixa De Descarga, Etc...)</v>
      </c>
      <c r="C735" s="399"/>
      <c r="D735" s="399"/>
      <c r="E735" s="399"/>
      <c r="F735" s="399"/>
      <c r="G735" s="399"/>
      <c r="H735" s="400"/>
      <c r="I735" s="240" t="str">
        <f>INDEX(ORCAMENTO!$F:$F,MATCH(A735,ORCAMENTO!$B:$B,0))</f>
        <v>pt</v>
      </c>
      <c r="J735" s="241">
        <f>ROUND(SUM(J737:J739),2)</f>
        <v>13</v>
      </c>
    </row>
    <row r="736" spans="1:12" ht="20.100000000000001" customHeight="1">
      <c r="A736" s="242" t="s">
        <v>1068</v>
      </c>
      <c r="B736" s="243"/>
      <c r="C736" s="243"/>
      <c r="D736" s="242" t="s">
        <v>26651</v>
      </c>
      <c r="E736" s="242"/>
      <c r="F736" s="242"/>
      <c r="G736" s="242"/>
      <c r="H736" s="242"/>
      <c r="I736" s="242"/>
      <c r="J736" s="244"/>
    </row>
    <row r="737" spans="1:12" ht="20.100000000000001" customHeight="1">
      <c r="A737" s="343" t="s">
        <v>27128</v>
      </c>
      <c r="B737" s="223"/>
      <c r="C737" s="223"/>
      <c r="D737" s="252">
        <v>2</v>
      </c>
      <c r="E737" s="223"/>
      <c r="F737" s="223"/>
      <c r="G737" s="223"/>
      <c r="H737" s="223"/>
      <c r="I737" s="224"/>
      <c r="J737" s="224">
        <f>D737</f>
        <v>2</v>
      </c>
      <c r="K737" s="282"/>
      <c r="L737" s="282"/>
    </row>
    <row r="738" spans="1:12" ht="20.100000000000001" customHeight="1">
      <c r="A738" s="343" t="s">
        <v>27128</v>
      </c>
      <c r="B738" s="223"/>
      <c r="C738" s="223"/>
      <c r="D738" s="252">
        <v>2</v>
      </c>
      <c r="E738" s="223"/>
      <c r="F738" s="223"/>
      <c r="G738" s="223"/>
      <c r="H738" s="223"/>
      <c r="I738" s="224"/>
      <c r="J738" s="224">
        <f>D738</f>
        <v>2</v>
      </c>
      <c r="K738" s="282"/>
      <c r="L738" s="282"/>
    </row>
    <row r="739" spans="1:12" ht="31.5" customHeight="1">
      <c r="A739" s="245" t="s">
        <v>27129</v>
      </c>
      <c r="B739" s="223"/>
      <c r="C739" s="223"/>
      <c r="D739" s="252">
        <v>9</v>
      </c>
      <c r="E739" s="223"/>
      <c r="F739" s="223"/>
      <c r="G739" s="223"/>
      <c r="H739" s="223"/>
      <c r="I739" s="224"/>
      <c r="J739" s="224">
        <f>D739</f>
        <v>9</v>
      </c>
    </row>
    <row r="740" spans="1:12" ht="23.25" customHeight="1">
      <c r="A740" s="240" t="s">
        <v>26615</v>
      </c>
      <c r="B740" s="398" t="str">
        <f>INDEX(ORCAMENTO!$E:$E,MATCH(A740,ORCAMENTO!$B:$B,0))</f>
        <v>Lavatório De Louça Branca, Padrão Popular, Marcas De Referência Deca, Celite Ou Ideal Standard, Inclusive Acessórios Em Pvc, Exceto Torneira</v>
      </c>
      <c r="C740" s="399"/>
      <c r="D740" s="399"/>
      <c r="E740" s="399"/>
      <c r="F740" s="399"/>
      <c r="G740" s="399"/>
      <c r="H740" s="400"/>
      <c r="I740" s="240" t="str">
        <f>INDEX(ORCAMENTO!$F:$F,MATCH(A740,ORCAMENTO!$B:$B,0))</f>
        <v>und</v>
      </c>
      <c r="J740" s="241">
        <f>ROUND(SUM(J742:J745),2)</f>
        <v>4</v>
      </c>
      <c r="K740" s="34" t="s">
        <v>27056</v>
      </c>
    </row>
    <row r="741" spans="1:12" ht="23.25" customHeight="1">
      <c r="A741" s="242" t="s">
        <v>1068</v>
      </c>
      <c r="B741" s="243"/>
      <c r="C741" s="243"/>
      <c r="D741" s="243" t="s">
        <v>26651</v>
      </c>
      <c r="E741" s="242"/>
      <c r="F741" s="242"/>
      <c r="G741" s="242"/>
      <c r="H741" s="242"/>
      <c r="I741" s="242"/>
      <c r="J741" s="244"/>
      <c r="K741" s="34" t="s">
        <v>27057</v>
      </c>
    </row>
    <row r="742" spans="1:12" ht="20.100000000000001" customHeight="1">
      <c r="A742" s="245" t="s">
        <v>26643</v>
      </c>
      <c r="B742" s="223"/>
      <c r="C742" s="223"/>
      <c r="D742" s="252">
        <v>1</v>
      </c>
      <c r="E742" s="223"/>
      <c r="F742" s="223"/>
      <c r="G742" s="223"/>
      <c r="H742" s="223"/>
      <c r="I742" s="224"/>
      <c r="J742" s="224">
        <f>D742</f>
        <v>1</v>
      </c>
      <c r="K742" s="282"/>
      <c r="L742" s="282"/>
    </row>
    <row r="743" spans="1:12" ht="20.100000000000001" customHeight="1">
      <c r="A743" s="245" t="s">
        <v>27144</v>
      </c>
      <c r="B743" s="223"/>
      <c r="C743" s="223"/>
      <c r="D743" s="252">
        <v>1</v>
      </c>
      <c r="E743" s="223"/>
      <c r="F743" s="223"/>
      <c r="G743" s="223"/>
      <c r="H743" s="223"/>
      <c r="I743" s="224"/>
      <c r="J743" s="224">
        <f t="shared" ref="J743:J744" si="78">D743</f>
        <v>1</v>
      </c>
      <c r="K743" s="282"/>
      <c r="L743" s="282"/>
    </row>
    <row r="744" spans="1:12" ht="20.100000000000001" customHeight="1">
      <c r="A744" s="245" t="s">
        <v>27145</v>
      </c>
      <c r="B744" s="223"/>
      <c r="C744" s="223"/>
      <c r="D744" s="252">
        <v>1</v>
      </c>
      <c r="E744" s="223"/>
      <c r="F744" s="223"/>
      <c r="G744" s="223"/>
      <c r="H744" s="223"/>
      <c r="I744" s="224"/>
      <c r="J744" s="224">
        <f t="shared" si="78"/>
        <v>1</v>
      </c>
      <c r="K744" s="282"/>
      <c r="L744" s="282"/>
    </row>
    <row r="745" spans="1:12" ht="20.100000000000001" customHeight="1">
      <c r="A745" s="245" t="s">
        <v>26640</v>
      </c>
      <c r="B745" s="223"/>
      <c r="C745" s="223"/>
      <c r="D745" s="223">
        <v>1</v>
      </c>
      <c r="E745" s="223"/>
      <c r="F745" s="223"/>
      <c r="G745" s="223"/>
      <c r="H745" s="223"/>
      <c r="I745" s="224"/>
      <c r="J745" s="224">
        <f>D745</f>
        <v>1</v>
      </c>
    </row>
    <row r="746" spans="1:12" ht="31.5" customHeight="1">
      <c r="A746" s="240" t="s">
        <v>26616</v>
      </c>
      <c r="B746" s="398" t="str">
        <f>INDEX(ORCAMENTO!$E:$E,MATCH(A746,ORCAMENTO!$B:$B,0))</f>
        <v>Ponto De Água Fria (Lavatório, Tanque, Pia De Cozinha, Etc...)</v>
      </c>
      <c r="C746" s="399"/>
      <c r="D746" s="399"/>
      <c r="E746" s="399"/>
      <c r="F746" s="399"/>
      <c r="G746" s="399"/>
      <c r="H746" s="400"/>
      <c r="I746" s="240" t="str">
        <f>INDEX(ORCAMENTO!$F:$F,MATCH(A746,ORCAMENTO!$B:$B,0))</f>
        <v>pt</v>
      </c>
      <c r="J746" s="241">
        <f>ROUND(SUM(J748:J754),2)</f>
        <v>11</v>
      </c>
    </row>
    <row r="747" spans="1:12" ht="20.100000000000001" customHeight="1">
      <c r="A747" s="242" t="s">
        <v>1068</v>
      </c>
      <c r="B747" s="243"/>
      <c r="C747" s="243"/>
      <c r="D747" s="243" t="s">
        <v>26651</v>
      </c>
      <c r="E747" s="242"/>
      <c r="F747" s="242"/>
      <c r="G747" s="242"/>
      <c r="H747" s="242"/>
      <c r="I747" s="242"/>
      <c r="J747" s="244"/>
    </row>
    <row r="748" spans="1:12" ht="20.100000000000001" customHeight="1">
      <c r="A748" s="245" t="s">
        <v>26641</v>
      </c>
      <c r="B748" s="223"/>
      <c r="C748" s="223"/>
      <c r="D748" s="223">
        <v>3</v>
      </c>
      <c r="E748" s="223"/>
      <c r="F748" s="223"/>
      <c r="G748" s="223"/>
      <c r="H748" s="223"/>
      <c r="I748" s="224"/>
      <c r="J748" s="224">
        <f>D748</f>
        <v>3</v>
      </c>
      <c r="K748" s="282"/>
      <c r="L748" s="282"/>
    </row>
    <row r="749" spans="1:12" ht="20.100000000000001" customHeight="1">
      <c r="A749" s="343" t="s">
        <v>27128</v>
      </c>
      <c r="B749" s="223"/>
      <c r="C749" s="223"/>
      <c r="D749" s="223">
        <v>1</v>
      </c>
      <c r="E749" s="223"/>
      <c r="F749" s="223"/>
      <c r="G749" s="223"/>
      <c r="H749" s="223"/>
      <c r="I749" s="224"/>
      <c r="J749" s="224">
        <f t="shared" ref="J749:J753" si="79">D749</f>
        <v>1</v>
      </c>
      <c r="K749" s="282"/>
      <c r="L749" s="282"/>
    </row>
    <row r="750" spans="1:12" ht="20.100000000000001" customHeight="1">
      <c r="A750" s="343" t="s">
        <v>27128</v>
      </c>
      <c r="B750" s="223"/>
      <c r="C750" s="223"/>
      <c r="D750" s="223">
        <v>1</v>
      </c>
      <c r="E750" s="223"/>
      <c r="F750" s="223"/>
      <c r="G750" s="223"/>
      <c r="H750" s="223"/>
      <c r="I750" s="224"/>
      <c r="J750" s="224">
        <f t="shared" si="79"/>
        <v>1</v>
      </c>
      <c r="K750" s="282"/>
      <c r="L750" s="282"/>
    </row>
    <row r="751" spans="1:12" ht="20.100000000000001" customHeight="1">
      <c r="A751" s="245" t="s">
        <v>26643</v>
      </c>
      <c r="B751" s="223"/>
      <c r="C751" s="223"/>
      <c r="D751" s="223">
        <v>1</v>
      </c>
      <c r="E751" s="223"/>
      <c r="F751" s="223"/>
      <c r="G751" s="223"/>
      <c r="H751" s="223"/>
      <c r="I751" s="224"/>
      <c r="J751" s="224">
        <f t="shared" si="79"/>
        <v>1</v>
      </c>
      <c r="K751" s="282"/>
      <c r="L751" s="282"/>
    </row>
    <row r="752" spans="1:12" ht="20.100000000000001" customHeight="1">
      <c r="A752" s="245" t="s">
        <v>27144</v>
      </c>
      <c r="B752" s="223"/>
      <c r="C752" s="223"/>
      <c r="D752" s="223">
        <v>1</v>
      </c>
      <c r="E752" s="223"/>
      <c r="F752" s="223"/>
      <c r="G752" s="223"/>
      <c r="H752" s="223"/>
      <c r="I752" s="224"/>
      <c r="J752" s="224">
        <f t="shared" si="79"/>
        <v>1</v>
      </c>
      <c r="K752" s="282"/>
      <c r="L752" s="282"/>
    </row>
    <row r="753" spans="1:12" ht="20.100000000000001" customHeight="1">
      <c r="A753" s="245" t="s">
        <v>27145</v>
      </c>
      <c r="B753" s="223"/>
      <c r="C753" s="223"/>
      <c r="D753" s="223">
        <v>1</v>
      </c>
      <c r="E753" s="223"/>
      <c r="F753" s="223"/>
      <c r="G753" s="223"/>
      <c r="H753" s="223"/>
      <c r="I753" s="224"/>
      <c r="J753" s="224">
        <f t="shared" si="79"/>
        <v>1</v>
      </c>
      <c r="K753" s="282"/>
      <c r="L753" s="282"/>
    </row>
    <row r="754" spans="1:12" ht="31.5" customHeight="1">
      <c r="A754" s="343" t="s">
        <v>27129</v>
      </c>
      <c r="B754" s="223"/>
      <c r="C754" s="223"/>
      <c r="D754" s="223">
        <v>3</v>
      </c>
      <c r="E754" s="223"/>
      <c r="F754" s="223"/>
      <c r="G754" s="223"/>
      <c r="H754" s="223"/>
      <c r="I754" s="224"/>
      <c r="J754" s="224">
        <f>D754</f>
        <v>3</v>
      </c>
    </row>
    <row r="755" spans="1:12" ht="20.100000000000001" customHeight="1">
      <c r="A755" s="240" t="s">
        <v>26617</v>
      </c>
      <c r="B755" s="398" t="str">
        <f>INDEX(ORCAMENTO!$E:$E,MATCH(A755,ORCAMENTO!$B:$B,0))</f>
        <v>Ponto Para Esgoto Secundário (Pia, Lavatório, Mictório, Tanque, Bidê, Etc...)</v>
      </c>
      <c r="C755" s="399"/>
      <c r="D755" s="399"/>
      <c r="E755" s="399"/>
      <c r="F755" s="399"/>
      <c r="G755" s="399"/>
      <c r="H755" s="400"/>
      <c r="I755" s="240" t="str">
        <f>INDEX(ORCAMENTO!$F:$F,MATCH(A755,ORCAMENTO!$B:$B,0))</f>
        <v>pt</v>
      </c>
      <c r="J755" s="241">
        <f>ROUND(SUM(J757:J763),2)</f>
        <v>9</v>
      </c>
    </row>
    <row r="756" spans="1:12" ht="20.100000000000001" customHeight="1">
      <c r="A756" s="242" t="s">
        <v>1068</v>
      </c>
      <c r="B756" s="243"/>
      <c r="C756" s="243"/>
      <c r="D756" s="243" t="s">
        <v>26651</v>
      </c>
      <c r="E756" s="242"/>
      <c r="F756" s="242"/>
      <c r="G756" s="242"/>
      <c r="H756" s="242"/>
      <c r="I756" s="242"/>
      <c r="J756" s="244"/>
    </row>
    <row r="757" spans="1:12" ht="19.5" customHeight="1">
      <c r="A757" s="245" t="s">
        <v>26641</v>
      </c>
      <c r="B757" s="223"/>
      <c r="C757" s="223"/>
      <c r="D757" s="223">
        <v>1</v>
      </c>
      <c r="E757" s="223"/>
      <c r="F757" s="223"/>
      <c r="G757" s="223"/>
      <c r="H757" s="223"/>
      <c r="I757" s="224"/>
      <c r="J757" s="224">
        <f>D757</f>
        <v>1</v>
      </c>
      <c r="K757" s="282"/>
      <c r="L757" s="282"/>
    </row>
    <row r="758" spans="1:12" ht="19.5" customHeight="1">
      <c r="A758" s="343" t="s">
        <v>27128</v>
      </c>
      <c r="B758" s="223"/>
      <c r="C758" s="223"/>
      <c r="D758" s="223">
        <v>1</v>
      </c>
      <c r="E758" s="223"/>
      <c r="F758" s="223"/>
      <c r="G758" s="223"/>
      <c r="H758" s="223"/>
      <c r="I758" s="224"/>
      <c r="J758" s="224">
        <f t="shared" ref="J758:J763" si="80">D758</f>
        <v>1</v>
      </c>
      <c r="K758" s="282"/>
      <c r="L758" s="282"/>
    </row>
    <row r="759" spans="1:12" ht="19.5" customHeight="1">
      <c r="A759" s="343" t="s">
        <v>27128</v>
      </c>
      <c r="B759" s="223"/>
      <c r="C759" s="223"/>
      <c r="D759" s="223">
        <v>1</v>
      </c>
      <c r="E759" s="223"/>
      <c r="F759" s="223"/>
      <c r="G759" s="223"/>
      <c r="H759" s="223"/>
      <c r="I759" s="224"/>
      <c r="J759" s="224">
        <f t="shared" si="80"/>
        <v>1</v>
      </c>
      <c r="K759" s="282"/>
      <c r="L759" s="282"/>
    </row>
    <row r="760" spans="1:12" ht="19.5" customHeight="1">
      <c r="A760" s="245" t="s">
        <v>26643</v>
      </c>
      <c r="B760" s="223"/>
      <c r="C760" s="223"/>
      <c r="D760" s="223">
        <v>1</v>
      </c>
      <c r="E760" s="223"/>
      <c r="F760" s="223"/>
      <c r="G760" s="223"/>
      <c r="H760" s="223"/>
      <c r="I760" s="224"/>
      <c r="J760" s="224">
        <f t="shared" si="80"/>
        <v>1</v>
      </c>
      <c r="K760" s="282"/>
      <c r="L760" s="282"/>
    </row>
    <row r="761" spans="1:12" ht="19.5" customHeight="1">
      <c r="A761" s="245" t="s">
        <v>27144</v>
      </c>
      <c r="B761" s="223"/>
      <c r="C761" s="223"/>
      <c r="D761" s="223">
        <v>1</v>
      </c>
      <c r="E761" s="223"/>
      <c r="F761" s="223"/>
      <c r="G761" s="223"/>
      <c r="H761" s="223"/>
      <c r="I761" s="224"/>
      <c r="J761" s="224">
        <f t="shared" si="80"/>
        <v>1</v>
      </c>
      <c r="K761" s="282"/>
      <c r="L761" s="282"/>
    </row>
    <row r="762" spans="1:12" ht="19.5" customHeight="1">
      <c r="A762" s="245" t="s">
        <v>27145</v>
      </c>
      <c r="B762" s="223"/>
      <c r="C762" s="223"/>
      <c r="D762" s="223">
        <v>1</v>
      </c>
      <c r="E762" s="223"/>
      <c r="F762" s="223"/>
      <c r="G762" s="223"/>
      <c r="H762" s="223"/>
      <c r="I762" s="224"/>
      <c r="J762" s="224">
        <f t="shared" si="80"/>
        <v>1</v>
      </c>
      <c r="K762" s="282"/>
      <c r="L762" s="282"/>
    </row>
    <row r="763" spans="1:12" ht="19.5" customHeight="1">
      <c r="A763" s="343" t="s">
        <v>27129</v>
      </c>
      <c r="B763" s="223"/>
      <c r="C763" s="223"/>
      <c r="D763" s="223">
        <v>3</v>
      </c>
      <c r="E763" s="223"/>
      <c r="F763" s="223"/>
      <c r="G763" s="223"/>
      <c r="H763" s="223"/>
      <c r="I763" s="224"/>
      <c r="J763" s="224">
        <f t="shared" si="80"/>
        <v>3</v>
      </c>
    </row>
    <row r="764" spans="1:12" ht="31.5" customHeight="1">
      <c r="A764" s="240" t="s">
        <v>26618</v>
      </c>
      <c r="B764" s="398" t="str">
        <f>INDEX(ORCAMENTO!$E:$E,MATCH(A764,ORCAMENTO!$B:$B,0))</f>
        <v>Espelho Para Banheiros Espessura 4 Mm, Incluindo Chapa Compensada 10 Mm, Moldura De Alumínio Em Perfil L 3/4", Fixado Com Parafusos Cromados</v>
      </c>
      <c r="C764" s="399"/>
      <c r="D764" s="399"/>
      <c r="E764" s="399"/>
      <c r="F764" s="399"/>
      <c r="G764" s="399"/>
      <c r="H764" s="400"/>
      <c r="I764" s="240" t="str">
        <f>INDEX(ORCAMENTO!$F:$F,MATCH(A764,ORCAMENTO!$B:$B,0))</f>
        <v>m2</v>
      </c>
      <c r="J764" s="241">
        <f>ROUND(SUM(J766:J768),2)</f>
        <v>1.5</v>
      </c>
    </row>
    <row r="765" spans="1:12" ht="20.100000000000001" customHeight="1">
      <c r="A765" s="242" t="s">
        <v>1068</v>
      </c>
      <c r="B765" s="243"/>
      <c r="C765" s="243"/>
      <c r="D765" s="243" t="s">
        <v>25566</v>
      </c>
      <c r="E765" s="242" t="s">
        <v>25568</v>
      </c>
      <c r="F765" s="242"/>
      <c r="G765" s="242"/>
      <c r="H765" s="242"/>
      <c r="I765" s="242"/>
      <c r="J765" s="244"/>
    </row>
    <row r="766" spans="1:12" ht="20.100000000000001" customHeight="1">
      <c r="A766" s="343" t="s">
        <v>27128</v>
      </c>
      <c r="B766" s="223"/>
      <c r="C766" s="223"/>
      <c r="D766" s="223">
        <v>0.5</v>
      </c>
      <c r="E766" s="223">
        <v>1</v>
      </c>
      <c r="F766" s="223"/>
      <c r="G766" s="223"/>
      <c r="H766" s="223"/>
      <c r="I766" s="224"/>
      <c r="J766" s="224">
        <f>D766*E766</f>
        <v>0.5</v>
      </c>
      <c r="K766" s="282"/>
      <c r="L766" s="282"/>
    </row>
    <row r="767" spans="1:12" ht="20.100000000000001" customHeight="1">
      <c r="A767" s="343" t="s">
        <v>27128</v>
      </c>
      <c r="B767" s="223"/>
      <c r="C767" s="223"/>
      <c r="D767" s="223">
        <v>0.5</v>
      </c>
      <c r="E767" s="223">
        <v>1</v>
      </c>
      <c r="F767" s="223"/>
      <c r="G767" s="223"/>
      <c r="H767" s="223"/>
      <c r="I767" s="224"/>
      <c r="J767" s="224">
        <f>D767*E767</f>
        <v>0.5</v>
      </c>
      <c r="K767" s="282"/>
      <c r="L767" s="282"/>
    </row>
    <row r="768" spans="1:12" ht="31.5" customHeight="1">
      <c r="A768" s="343" t="s">
        <v>27129</v>
      </c>
      <c r="B768" s="223"/>
      <c r="C768" s="223"/>
      <c r="D768" s="223">
        <v>0.5</v>
      </c>
      <c r="E768" s="223">
        <v>1</v>
      </c>
      <c r="F768" s="223"/>
      <c r="G768" s="223"/>
      <c r="H768" s="223"/>
      <c r="I768" s="224"/>
      <c r="J768" s="224">
        <f>D768*E768</f>
        <v>0.5</v>
      </c>
    </row>
    <row r="769" spans="1:12" ht="27.75" customHeight="1">
      <c r="A769" s="240" t="s">
        <v>26619</v>
      </c>
      <c r="B769" s="398" t="str">
        <f>INDEX(ORCAMENTO!$E:$E,MATCH(A769,ORCAMENTO!$B:$B,0))</f>
        <v>Chuveiro Elétrico Tipo Ducha Lorenzet Ou Corona</v>
      </c>
      <c r="C769" s="399"/>
      <c r="D769" s="399"/>
      <c r="E769" s="399"/>
      <c r="F769" s="399"/>
      <c r="G769" s="399"/>
      <c r="H769" s="400"/>
      <c r="I769" s="240" t="str">
        <f>INDEX(ORCAMENTO!$F:$F,MATCH(A769,ORCAMENTO!$B:$B,0))</f>
        <v>und</v>
      </c>
      <c r="J769" s="241">
        <f>ROUND(SUM(J771:J771),2)</f>
        <v>3</v>
      </c>
      <c r="K769" s="34" t="s">
        <v>27059</v>
      </c>
    </row>
    <row r="770" spans="1:12" ht="27.75" customHeight="1">
      <c r="A770" s="242" t="s">
        <v>1068</v>
      </c>
      <c r="B770" s="243"/>
      <c r="C770" s="243"/>
      <c r="D770" s="243" t="s">
        <v>26651</v>
      </c>
      <c r="E770" s="242"/>
      <c r="F770" s="242"/>
      <c r="G770" s="242"/>
      <c r="H770" s="242"/>
      <c r="I770" s="242"/>
      <c r="J770" s="244"/>
      <c r="K770" s="34" t="s">
        <v>27058</v>
      </c>
    </row>
    <row r="771" spans="1:12" ht="31.5" customHeight="1">
      <c r="A771" s="245" t="s">
        <v>27129</v>
      </c>
      <c r="B771" s="223"/>
      <c r="C771" s="223"/>
      <c r="D771" s="223">
        <v>3</v>
      </c>
      <c r="E771" s="223"/>
      <c r="F771" s="223"/>
      <c r="G771" s="223"/>
      <c r="H771" s="223"/>
      <c r="I771" s="224"/>
      <c r="J771" s="224">
        <f t="shared" ref="J771" si="81">D771</f>
        <v>3</v>
      </c>
    </row>
    <row r="772" spans="1:12" ht="20.100000000000001" customHeight="1">
      <c r="A772" s="240" t="s">
        <v>26620</v>
      </c>
      <c r="B772" s="398" t="str">
        <f>INDEX(ORCAMENTO!$E:$E,MATCH(A772,ORCAMENTO!$B:$B,0))</f>
        <v>Torneira Para Jardim De 3/4" Marcas De Referência Fabrimar, Deca Ou Docol</v>
      </c>
      <c r="C772" s="399"/>
      <c r="D772" s="399"/>
      <c r="E772" s="399"/>
      <c r="F772" s="399"/>
      <c r="G772" s="399"/>
      <c r="H772" s="400"/>
      <c r="I772" s="240" t="str">
        <f>INDEX(ORCAMENTO!$F:$F,MATCH(A772,ORCAMENTO!$B:$B,0))</f>
        <v>und</v>
      </c>
      <c r="J772" s="241">
        <f>ROUND(SUM(J774:J774),2)</f>
        <v>1</v>
      </c>
    </row>
    <row r="773" spans="1:12" ht="20.100000000000001" customHeight="1">
      <c r="A773" s="242" t="s">
        <v>1068</v>
      </c>
      <c r="B773" s="243"/>
      <c r="C773" s="243"/>
      <c r="D773" s="243" t="s">
        <v>26651</v>
      </c>
      <c r="E773" s="242"/>
      <c r="F773" s="242"/>
      <c r="G773" s="242"/>
      <c r="H773" s="242"/>
      <c r="I773" s="242"/>
      <c r="J773" s="244"/>
      <c r="K773" s="282"/>
      <c r="L773" s="282"/>
    </row>
    <row r="774" spans="1:12" ht="20.100000000000001" customHeight="1">
      <c r="A774" s="245" t="s">
        <v>26705</v>
      </c>
      <c r="B774" s="223"/>
      <c r="C774" s="223"/>
      <c r="D774" s="223">
        <v>1</v>
      </c>
      <c r="E774" s="223"/>
      <c r="F774" s="223"/>
      <c r="G774" s="223"/>
      <c r="H774" s="223"/>
      <c r="I774" s="224"/>
      <c r="J774" s="224">
        <f>D774</f>
        <v>1</v>
      </c>
    </row>
    <row r="775" spans="1:12" ht="20.100000000000001" customHeight="1">
      <c r="A775" s="240" t="s">
        <v>26625</v>
      </c>
      <c r="B775" s="398" t="str">
        <f>INDEX(ORCAMENTO!$E:$E,MATCH(A775,ORCAMENTO!$B:$B,0))</f>
        <v>Ponto De Torneira De Jardim (Para Praças)</v>
      </c>
      <c r="C775" s="399"/>
      <c r="D775" s="399"/>
      <c r="E775" s="399"/>
      <c r="F775" s="399"/>
      <c r="G775" s="399"/>
      <c r="H775" s="400"/>
      <c r="I775" s="240" t="str">
        <f>INDEX(ORCAMENTO!$F:$F,MATCH(A775,ORCAMENTO!$B:$B,0))</f>
        <v>pt</v>
      </c>
      <c r="J775" s="241">
        <f>ROUND(SUM(J777:J777),2)</f>
        <v>1</v>
      </c>
    </row>
    <row r="776" spans="1:12" ht="31.5" customHeight="1">
      <c r="A776" s="242" t="s">
        <v>1068</v>
      </c>
      <c r="B776" s="243"/>
      <c r="C776" s="243"/>
      <c r="D776" s="243" t="s">
        <v>26651</v>
      </c>
      <c r="E776" s="242"/>
      <c r="F776" s="242"/>
      <c r="G776" s="242"/>
      <c r="H776" s="242"/>
      <c r="I776" s="242"/>
      <c r="J776" s="244"/>
    </row>
    <row r="777" spans="1:12" ht="20.100000000000001" customHeight="1">
      <c r="A777" s="245" t="s">
        <v>26705</v>
      </c>
      <c r="B777" s="223"/>
      <c r="C777" s="223"/>
      <c r="D777" s="223">
        <v>1</v>
      </c>
      <c r="E777" s="223"/>
      <c r="F777" s="223"/>
      <c r="G777" s="223"/>
      <c r="H777" s="223"/>
      <c r="I777" s="224"/>
      <c r="J777" s="224">
        <f>D777</f>
        <v>1</v>
      </c>
    </row>
    <row r="778" spans="1:12" ht="20.100000000000001" customHeight="1">
      <c r="A778" s="240" t="s">
        <v>26626</v>
      </c>
      <c r="B778" s="398" t="str">
        <f>INDEX(ORCAMENTO!$E:$E,MATCH(A778,ORCAMENTO!$B:$B,0))</f>
        <v>Bancada De Granito Com Espessura De 2 Cm</v>
      </c>
      <c r="C778" s="399"/>
      <c r="D778" s="399"/>
      <c r="E778" s="399"/>
      <c r="F778" s="399"/>
      <c r="G778" s="399"/>
      <c r="H778" s="400"/>
      <c r="I778" s="240" t="str">
        <f>INDEX(ORCAMENTO!$F:$F,MATCH(A778,ORCAMENTO!$B:$B,0))</f>
        <v>m2</v>
      </c>
      <c r="J778" s="241">
        <f>ROUND(SUM(J780:J784),2)</f>
        <v>9.26</v>
      </c>
      <c r="K778" s="282"/>
      <c r="L778" s="282"/>
    </row>
    <row r="779" spans="1:12" ht="31.5" customHeight="1">
      <c r="A779" s="242" t="s">
        <v>1068</v>
      </c>
      <c r="B779" s="243"/>
      <c r="C779" s="243"/>
      <c r="D779" s="243" t="s">
        <v>26701</v>
      </c>
      <c r="E779" s="242" t="s">
        <v>25568</v>
      </c>
      <c r="F779" s="242"/>
      <c r="G779" s="242" t="s">
        <v>26720</v>
      </c>
      <c r="H779" s="242"/>
      <c r="I779" s="242"/>
      <c r="J779" s="244"/>
    </row>
    <row r="780" spans="1:12" ht="20.100000000000001" customHeight="1">
      <c r="A780" s="245" t="s">
        <v>26623</v>
      </c>
      <c r="B780" s="223"/>
      <c r="C780" s="223"/>
      <c r="D780" s="223">
        <v>0.8</v>
      </c>
      <c r="E780" s="223">
        <v>1.5</v>
      </c>
      <c r="F780" s="223"/>
      <c r="G780" s="223">
        <v>1</v>
      </c>
      <c r="H780" s="223"/>
      <c r="I780" s="224"/>
      <c r="J780" s="224">
        <f>D780*E780*G780</f>
        <v>1.2000000000000002</v>
      </c>
    </row>
    <row r="781" spans="1:12" ht="20.100000000000001" customHeight="1">
      <c r="A781" s="245" t="s">
        <v>27146</v>
      </c>
      <c r="B781" s="223"/>
      <c r="C781" s="223"/>
      <c r="D781" s="223">
        <v>0.7</v>
      </c>
      <c r="E781" s="223">
        <v>1.6</v>
      </c>
      <c r="F781" s="223"/>
      <c r="G781" s="223">
        <v>2</v>
      </c>
      <c r="H781" s="223"/>
      <c r="I781" s="224"/>
      <c r="J781" s="224">
        <f t="shared" ref="J781:J783" si="82">D781*E781*G781</f>
        <v>2.2399999999999998</v>
      </c>
    </row>
    <row r="782" spans="1:12" ht="20.100000000000001" customHeight="1">
      <c r="A782" s="245" t="s">
        <v>26704</v>
      </c>
      <c r="B782" s="223"/>
      <c r="C782" s="223"/>
      <c r="D782" s="223">
        <v>0.3</v>
      </c>
      <c r="E782" s="223">
        <v>0.8</v>
      </c>
      <c r="F782" s="223"/>
      <c r="G782" s="223">
        <v>1</v>
      </c>
      <c r="H782" s="223"/>
      <c r="I782" s="224"/>
      <c r="J782" s="224">
        <f t="shared" si="82"/>
        <v>0.24</v>
      </c>
      <c r="K782" s="282"/>
      <c r="L782" s="282"/>
    </row>
    <row r="783" spans="1:12" ht="31.5" customHeight="1">
      <c r="A783" s="245" t="s">
        <v>26650</v>
      </c>
      <c r="B783" s="223"/>
      <c r="C783" s="223"/>
      <c r="D783" s="223">
        <v>0.9</v>
      </c>
      <c r="E783" s="223">
        <v>2.5</v>
      </c>
      <c r="F783" s="223"/>
      <c r="G783" s="223">
        <v>2</v>
      </c>
      <c r="H783" s="223"/>
      <c r="I783" s="224"/>
      <c r="J783" s="224">
        <f t="shared" si="82"/>
        <v>4.5</v>
      </c>
    </row>
    <row r="784" spans="1:12" ht="31.5" customHeight="1">
      <c r="A784" s="245" t="s">
        <v>27149</v>
      </c>
      <c r="B784" s="223"/>
      <c r="C784" s="223"/>
      <c r="D784" s="223"/>
      <c r="E784" s="223"/>
      <c r="F784" s="223"/>
      <c r="G784" s="223"/>
      <c r="H784" s="223"/>
      <c r="I784" s="224"/>
      <c r="J784" s="224">
        <v>1.08</v>
      </c>
    </row>
    <row r="785" spans="1:12" ht="20.100000000000001" customHeight="1">
      <c r="A785" s="240" t="s">
        <v>26632</v>
      </c>
      <c r="B785" s="398" t="str">
        <f>INDEX(ORCAMENTO!$E:$E,MATCH(A785,ORCAMENTO!$B:$B,0))</f>
        <v>Ponto Para Esgoto Primário (Vaso Sanitário)</v>
      </c>
      <c r="C785" s="399"/>
      <c r="D785" s="399"/>
      <c r="E785" s="399"/>
      <c r="F785" s="399"/>
      <c r="G785" s="399"/>
      <c r="H785" s="400"/>
      <c r="I785" s="240" t="str">
        <f>INDEX(ORCAMENTO!$F:$F,MATCH(A785,ORCAMENTO!$B:$B,0))</f>
        <v>pt</v>
      </c>
      <c r="J785" s="241">
        <f>ROUND(SUM(J787:J787),2)</f>
        <v>3</v>
      </c>
    </row>
    <row r="786" spans="1:12" ht="20.100000000000001" customHeight="1">
      <c r="A786" s="242" t="s">
        <v>1068</v>
      </c>
      <c r="B786" s="243"/>
      <c r="C786" s="243"/>
      <c r="D786" s="243" t="s">
        <v>26651</v>
      </c>
      <c r="E786" s="242"/>
      <c r="F786" s="242"/>
      <c r="G786" s="242"/>
      <c r="H786" s="242"/>
      <c r="I786" s="242"/>
      <c r="J786" s="244"/>
      <c r="K786" s="282"/>
      <c r="L786" s="282"/>
    </row>
    <row r="787" spans="1:12" ht="20.100000000000001" customHeight="1">
      <c r="A787" s="245" t="s">
        <v>27129</v>
      </c>
      <c r="B787" s="223"/>
      <c r="C787" s="223"/>
      <c r="D787" s="223">
        <v>3</v>
      </c>
      <c r="E787" s="223"/>
      <c r="F787" s="223"/>
      <c r="G787" s="223"/>
      <c r="H787" s="223"/>
      <c r="I787" s="224"/>
      <c r="J787" s="224">
        <f>D787</f>
        <v>3</v>
      </c>
    </row>
    <row r="788" spans="1:12" ht="20.100000000000001" customHeight="1">
      <c r="A788" s="240" t="s">
        <v>26633</v>
      </c>
      <c r="B788" s="398" t="str">
        <f>INDEX(ORCAMENTO!$E:$E,MATCH(A788,ORCAMENTO!$B:$B,0))</f>
        <v>Saboneteira Plastica Tipo Dispenser Para Sabonete Liquido Com Reservatorio 800 A 1500 Ml, Incluso Fixação. Af_01/2020</v>
      </c>
      <c r="C788" s="399"/>
      <c r="D788" s="399"/>
      <c r="E788" s="399"/>
      <c r="F788" s="399"/>
      <c r="G788" s="399"/>
      <c r="H788" s="400"/>
      <c r="I788" s="240" t="str">
        <f>INDEX(ORCAMENTO!$F:$F,MATCH(A788,ORCAMENTO!$B:$B,0))</f>
        <v>un</v>
      </c>
      <c r="J788" s="241">
        <f>ROUND(SUM(J790:J795),2)</f>
        <v>6</v>
      </c>
      <c r="K788" s="34" t="s">
        <v>27060</v>
      </c>
    </row>
    <row r="789" spans="1:12" ht="20.100000000000001" customHeight="1">
      <c r="A789" s="242" t="s">
        <v>1068</v>
      </c>
      <c r="B789" s="243"/>
      <c r="C789" s="243"/>
      <c r="D789" s="243" t="s">
        <v>26651</v>
      </c>
      <c r="E789" s="242"/>
      <c r="F789" s="242"/>
      <c r="G789" s="242"/>
      <c r="H789" s="242"/>
      <c r="I789" s="242"/>
      <c r="J789" s="244"/>
    </row>
    <row r="790" spans="1:12" ht="17.25" customHeight="1">
      <c r="A790" s="245" t="s">
        <v>26702</v>
      </c>
      <c r="B790" s="223"/>
      <c r="C790" s="223"/>
      <c r="D790" s="223">
        <v>1</v>
      </c>
      <c r="E790" s="223"/>
      <c r="F790" s="223"/>
      <c r="G790" s="223"/>
      <c r="H790" s="223"/>
      <c r="I790" s="224"/>
      <c r="J790" s="224">
        <f>D790</f>
        <v>1</v>
      </c>
      <c r="K790" s="34" t="s">
        <v>27061</v>
      </c>
    </row>
    <row r="791" spans="1:12" ht="20.100000000000001" customHeight="1">
      <c r="A791" s="245" t="s">
        <v>27128</v>
      </c>
      <c r="B791" s="223"/>
      <c r="C791" s="223"/>
      <c r="D791" s="223">
        <v>1</v>
      </c>
      <c r="E791" s="223"/>
      <c r="F791" s="223"/>
      <c r="G791" s="223"/>
      <c r="H791" s="223"/>
      <c r="I791" s="224"/>
      <c r="J791" s="224">
        <f t="shared" ref="J791:J795" si="83">D791</f>
        <v>1</v>
      </c>
      <c r="K791" s="282"/>
      <c r="L791" s="282"/>
    </row>
    <row r="792" spans="1:12" ht="31.5" customHeight="1">
      <c r="A792" s="245" t="s">
        <v>27128</v>
      </c>
      <c r="B792" s="223"/>
      <c r="C792" s="223"/>
      <c r="D792" s="223">
        <v>1</v>
      </c>
      <c r="E792" s="223"/>
      <c r="F792" s="223"/>
      <c r="G792" s="223"/>
      <c r="H792" s="223"/>
      <c r="I792" s="224"/>
      <c r="J792" s="224">
        <f t="shared" si="83"/>
        <v>1</v>
      </c>
    </row>
    <row r="793" spans="1:12" ht="26.25" customHeight="1">
      <c r="A793" s="245" t="s">
        <v>27147</v>
      </c>
      <c r="B793" s="223"/>
      <c r="C793" s="223"/>
      <c r="D793" s="223">
        <v>1</v>
      </c>
      <c r="E793" s="223"/>
      <c r="F793" s="223"/>
      <c r="G793" s="223"/>
      <c r="H793" s="223"/>
      <c r="I793" s="224"/>
      <c r="J793" s="224">
        <f t="shared" si="83"/>
        <v>1</v>
      </c>
    </row>
    <row r="794" spans="1:12" ht="20.100000000000001" customHeight="1">
      <c r="A794" s="245" t="s">
        <v>27129</v>
      </c>
      <c r="B794" s="223"/>
      <c r="C794" s="223"/>
      <c r="D794" s="223">
        <v>1</v>
      </c>
      <c r="E794" s="223"/>
      <c r="F794" s="223"/>
      <c r="G794" s="223"/>
      <c r="H794" s="223"/>
      <c r="I794" s="224"/>
      <c r="J794" s="224">
        <f t="shared" si="83"/>
        <v>1</v>
      </c>
      <c r="K794" s="282"/>
      <c r="L794" s="282"/>
    </row>
    <row r="795" spans="1:12" ht="20.100000000000001" customHeight="1">
      <c r="A795" s="245" t="s">
        <v>26641</v>
      </c>
      <c r="B795" s="223"/>
      <c r="C795" s="223"/>
      <c r="D795" s="223">
        <v>1</v>
      </c>
      <c r="E795" s="223"/>
      <c r="F795" s="223"/>
      <c r="G795" s="223"/>
      <c r="H795" s="223"/>
      <c r="I795" s="224"/>
      <c r="J795" s="224">
        <f t="shared" si="83"/>
        <v>1</v>
      </c>
    </row>
    <row r="796" spans="1:12" ht="20.100000000000001" customHeight="1">
      <c r="A796" s="240" t="s">
        <v>26634</v>
      </c>
      <c r="B796" s="398" t="str">
        <f>INDEX(ORCAMENTO!$E:$E,MATCH(A796,ORCAMENTO!$B:$B,0))</f>
        <v>Sifão Em Pvc Para Tanque 2"</v>
      </c>
      <c r="C796" s="399"/>
      <c r="D796" s="399"/>
      <c r="E796" s="399"/>
      <c r="F796" s="399"/>
      <c r="G796" s="399"/>
      <c r="H796" s="400"/>
      <c r="I796" s="240" t="str">
        <f>INDEX(ORCAMENTO!$F:$F,MATCH(A796,ORCAMENTO!$B:$B,0))</f>
        <v>und</v>
      </c>
      <c r="J796" s="241">
        <f>ROUND(SUM(J798:J804),2)</f>
        <v>9</v>
      </c>
    </row>
    <row r="797" spans="1:12" ht="20.100000000000001" customHeight="1">
      <c r="A797" s="242" t="s">
        <v>1068</v>
      </c>
      <c r="B797" s="243"/>
      <c r="C797" s="243"/>
      <c r="D797" s="243" t="s">
        <v>26651</v>
      </c>
      <c r="E797" s="242"/>
      <c r="F797" s="242"/>
      <c r="G797" s="242"/>
      <c r="H797" s="242"/>
      <c r="I797" s="242"/>
      <c r="J797" s="244"/>
    </row>
    <row r="798" spans="1:12" ht="20.100000000000001" customHeight="1">
      <c r="A798" s="245" t="s">
        <v>26702</v>
      </c>
      <c r="B798" s="245"/>
      <c r="C798" s="245"/>
      <c r="D798" s="223">
        <v>1</v>
      </c>
      <c r="E798" s="245"/>
      <c r="F798" s="245"/>
      <c r="G798" s="245"/>
      <c r="H798" s="245"/>
      <c r="I798" s="245"/>
      <c r="J798" s="224">
        <f t="shared" ref="J798:J803" si="84">D798</f>
        <v>1</v>
      </c>
    </row>
    <row r="799" spans="1:12" ht="20.100000000000001" customHeight="1">
      <c r="A799" s="245" t="s">
        <v>27128</v>
      </c>
      <c r="B799" s="245"/>
      <c r="C799" s="245"/>
      <c r="D799" s="223">
        <v>1</v>
      </c>
      <c r="E799" s="245"/>
      <c r="F799" s="245"/>
      <c r="G799" s="245"/>
      <c r="H799" s="245"/>
      <c r="I799" s="245"/>
      <c r="J799" s="224">
        <f t="shared" si="84"/>
        <v>1</v>
      </c>
    </row>
    <row r="800" spans="1:12" ht="20.100000000000001" customHeight="1">
      <c r="A800" s="245" t="s">
        <v>27129</v>
      </c>
      <c r="B800" s="245"/>
      <c r="C800" s="245"/>
      <c r="D800" s="223">
        <v>3</v>
      </c>
      <c r="E800" s="245"/>
      <c r="F800" s="245"/>
      <c r="G800" s="245"/>
      <c r="H800" s="245"/>
      <c r="I800" s="245"/>
      <c r="J800" s="224">
        <f t="shared" si="84"/>
        <v>3</v>
      </c>
    </row>
    <row r="801" spans="1:12" ht="20.100000000000001" customHeight="1">
      <c r="A801" s="245" t="s">
        <v>26643</v>
      </c>
      <c r="B801" s="245"/>
      <c r="C801" s="245"/>
      <c r="D801" s="223">
        <v>1</v>
      </c>
      <c r="E801" s="245"/>
      <c r="F801" s="245"/>
      <c r="G801" s="245"/>
      <c r="H801" s="245"/>
      <c r="I801" s="245"/>
      <c r="J801" s="224">
        <f t="shared" si="84"/>
        <v>1</v>
      </c>
    </row>
    <row r="802" spans="1:12" ht="20.100000000000001" customHeight="1">
      <c r="A802" s="245" t="s">
        <v>27128</v>
      </c>
      <c r="B802" s="245"/>
      <c r="C802" s="245"/>
      <c r="D802" s="223">
        <v>1</v>
      </c>
      <c r="E802" s="245"/>
      <c r="F802" s="245"/>
      <c r="G802" s="245"/>
      <c r="H802" s="245"/>
      <c r="I802" s="245"/>
      <c r="J802" s="224">
        <f t="shared" si="84"/>
        <v>1</v>
      </c>
    </row>
    <row r="803" spans="1:12" ht="20.100000000000001" customHeight="1">
      <c r="A803" s="245" t="s">
        <v>27147</v>
      </c>
      <c r="B803" s="245"/>
      <c r="C803" s="245"/>
      <c r="D803" s="223">
        <v>1</v>
      </c>
      <c r="E803" s="245"/>
      <c r="F803" s="245"/>
      <c r="G803" s="245"/>
      <c r="H803" s="245"/>
      <c r="I803" s="245"/>
      <c r="J803" s="224">
        <f t="shared" si="84"/>
        <v>1</v>
      </c>
    </row>
    <row r="804" spans="1:12" ht="20.100000000000001" customHeight="1">
      <c r="A804" s="245" t="s">
        <v>26650</v>
      </c>
      <c r="B804" s="223"/>
      <c r="C804" s="223"/>
      <c r="D804" s="223">
        <v>1</v>
      </c>
      <c r="E804" s="223"/>
      <c r="F804" s="223"/>
      <c r="G804" s="223"/>
      <c r="H804" s="223"/>
      <c r="I804" s="224"/>
      <c r="J804" s="224">
        <f>D804</f>
        <v>1</v>
      </c>
    </row>
    <row r="805" spans="1:12" ht="20.100000000000001" customHeight="1">
      <c r="A805" s="239">
        <v>8</v>
      </c>
      <c r="B805" s="401" t="str">
        <f>INDEX(ORCAMENTO!$E:$E,MATCH(A805,ORCAMENTO!$B:$B,0))</f>
        <v>COBERTURA</v>
      </c>
      <c r="C805" s="402"/>
      <c r="D805" s="402"/>
      <c r="E805" s="402"/>
      <c r="F805" s="402"/>
      <c r="G805" s="402"/>
      <c r="H805" s="402"/>
      <c r="I805" s="402"/>
      <c r="J805" s="403"/>
    </row>
    <row r="806" spans="1:12" ht="31.5" customHeight="1">
      <c r="A806" s="240" t="s">
        <v>26624</v>
      </c>
      <c r="B806" s="398" t="str">
        <f>INDEX(ORCAMENTO!$E:$E,MATCH(A806,ORCAMENTO!$B:$B,0))</f>
        <v>Rufo De Chapa Metálica Nº 26 Com Largura De 30 Cm</v>
      </c>
      <c r="C806" s="399"/>
      <c r="D806" s="399"/>
      <c r="E806" s="399"/>
      <c r="F806" s="399"/>
      <c r="G806" s="399"/>
      <c r="H806" s="400"/>
      <c r="I806" s="240" t="str">
        <f>INDEX(ORCAMENTO!$F:$F,MATCH(A806,ORCAMENTO!$B:$B,0))</f>
        <v>m</v>
      </c>
      <c r="J806" s="241">
        <f>ROUND(SUM(J808:J812),2)</f>
        <v>53.92</v>
      </c>
    </row>
    <row r="807" spans="1:12" ht="32.25" customHeight="1">
      <c r="A807" s="242" t="s">
        <v>1068</v>
      </c>
      <c r="B807" s="243"/>
      <c r="C807" s="243"/>
      <c r="D807" s="243"/>
      <c r="E807" s="242" t="s">
        <v>25568</v>
      </c>
      <c r="F807" s="242"/>
      <c r="G807" s="242"/>
      <c r="H807" s="242"/>
      <c r="I807" s="242"/>
      <c r="J807" s="244"/>
    </row>
    <row r="808" spans="1:12" ht="20.100000000000001" customHeight="1">
      <c r="A808" s="245" t="s">
        <v>27043</v>
      </c>
      <c r="B808" s="223"/>
      <c r="C808" s="223"/>
      <c r="D808" s="259"/>
      <c r="E808" s="223">
        <v>22.5</v>
      </c>
      <c r="F808" s="223"/>
      <c r="G808" s="223"/>
      <c r="H808" s="223"/>
      <c r="I808" s="224"/>
      <c r="J808" s="224">
        <f>E808</f>
        <v>22.5</v>
      </c>
      <c r="K808" s="282"/>
      <c r="L808" s="282"/>
    </row>
    <row r="809" spans="1:12" ht="20.100000000000001" customHeight="1">
      <c r="A809" s="245" t="s">
        <v>27044</v>
      </c>
      <c r="B809" s="223"/>
      <c r="C809" s="223"/>
      <c r="D809" s="259"/>
      <c r="E809" s="223">
        <f>8.81*2</f>
        <v>17.62</v>
      </c>
      <c r="F809" s="223"/>
      <c r="G809" s="223"/>
      <c r="H809" s="223"/>
      <c r="I809" s="224"/>
      <c r="J809" s="224">
        <f t="shared" ref="J809:J812" si="85">E809</f>
        <v>17.62</v>
      </c>
    </row>
    <row r="810" spans="1:12" ht="31.5" customHeight="1">
      <c r="A810" s="245" t="s">
        <v>26650</v>
      </c>
      <c r="B810" s="223"/>
      <c r="C810" s="223"/>
      <c r="D810" s="259"/>
      <c r="E810" s="223">
        <f t="shared" ref="E810" si="86">2+2</f>
        <v>4</v>
      </c>
      <c r="F810" s="223"/>
      <c r="G810" s="223"/>
      <c r="H810" s="223"/>
      <c r="I810" s="224"/>
      <c r="J810" s="224">
        <f t="shared" si="85"/>
        <v>4</v>
      </c>
    </row>
    <row r="811" spans="1:12" ht="27.75" customHeight="1">
      <c r="A811" s="245" t="s">
        <v>26648</v>
      </c>
      <c r="B811" s="223"/>
      <c r="C811" s="223"/>
      <c r="D811" s="259"/>
      <c r="E811" s="223">
        <v>3.6</v>
      </c>
      <c r="F811" s="223"/>
      <c r="G811" s="223"/>
      <c r="H811" s="223"/>
      <c r="I811" s="224"/>
      <c r="J811" s="224">
        <f t="shared" si="85"/>
        <v>3.6</v>
      </c>
    </row>
    <row r="812" spans="1:12" ht="20.100000000000001" customHeight="1">
      <c r="A812" s="245" t="s">
        <v>26649</v>
      </c>
      <c r="B812" s="223"/>
      <c r="C812" s="223"/>
      <c r="D812" s="259"/>
      <c r="E812" s="223">
        <v>6.2</v>
      </c>
      <c r="F812" s="223"/>
      <c r="G812" s="223"/>
      <c r="H812" s="223"/>
      <c r="I812" s="224"/>
      <c r="J812" s="224">
        <f t="shared" si="85"/>
        <v>6.2</v>
      </c>
      <c r="K812" s="300"/>
      <c r="L812" s="300"/>
    </row>
    <row r="813" spans="1:12" ht="20.100000000000001" customHeight="1">
      <c r="A813" s="240" t="s">
        <v>26627</v>
      </c>
      <c r="B813" s="398" t="str">
        <f>INDEX(ORCAMENTO!$E:$E,MATCH(A813,ORCAMENTO!$B:$B,0))</f>
        <v>Chapim Sobre Muros Lineares, Em Granito Ou Mármore, L = 25 Cm, Assentado Com Argamassa 1:6 Com Aditivo. Af_11/2020</v>
      </c>
      <c r="C813" s="399"/>
      <c r="D813" s="399"/>
      <c r="E813" s="399"/>
      <c r="F813" s="399"/>
      <c r="G813" s="399"/>
      <c r="H813" s="400"/>
      <c r="I813" s="240" t="str">
        <f>INDEX(ORCAMENTO!$F:$F,MATCH(A813,ORCAMENTO!$B:$B,0))</f>
        <v>m</v>
      </c>
      <c r="J813" s="241">
        <f>ROUND(SUM(J815:J816),2)</f>
        <v>94</v>
      </c>
    </row>
    <row r="814" spans="1:12" ht="20.100000000000001" customHeight="1">
      <c r="A814" s="242" t="s">
        <v>1068</v>
      </c>
      <c r="B814" s="243"/>
      <c r="C814" s="243"/>
      <c r="D814" s="243"/>
      <c r="E814" s="242" t="s">
        <v>25568</v>
      </c>
      <c r="F814" s="242"/>
      <c r="G814" s="242"/>
      <c r="H814" s="242"/>
      <c r="I814" s="242"/>
      <c r="J814" s="244"/>
    </row>
    <row r="815" spans="1:12" ht="20.100000000000001" customHeight="1">
      <c r="A815" s="245" t="s">
        <v>26650</v>
      </c>
      <c r="B815" s="223"/>
      <c r="C815" s="223"/>
      <c r="D815" s="34"/>
      <c r="E815" s="223">
        <f>2+2</f>
        <v>4</v>
      </c>
      <c r="F815" s="223"/>
      <c r="G815" s="223"/>
      <c r="H815" s="223"/>
      <c r="I815" s="224"/>
      <c r="J815" s="224">
        <f>E815</f>
        <v>4</v>
      </c>
      <c r="K815" s="34" t="s">
        <v>27045</v>
      </c>
    </row>
    <row r="816" spans="1:12" ht="20.100000000000001" customHeight="1">
      <c r="A816" s="245" t="s">
        <v>26994</v>
      </c>
      <c r="B816" s="223"/>
      <c r="C816" s="223"/>
      <c r="D816" s="223"/>
      <c r="E816" s="223">
        <v>90</v>
      </c>
      <c r="F816" s="223"/>
      <c r="G816" s="223"/>
      <c r="H816" s="223"/>
      <c r="I816" s="224"/>
      <c r="J816" s="224">
        <f>E816</f>
        <v>90</v>
      </c>
    </row>
    <row r="817" spans="1:12" ht="20.100000000000001" customHeight="1">
      <c r="A817" s="240" t="s">
        <v>26992</v>
      </c>
      <c r="B817" s="398" t="str">
        <f>INDEX(ORCAMENTO!$E:$E,MATCH(A817,ORCAMENTO!$B:$B,0))</f>
        <v>Remoção De Telha Ondulada De Fibrocimento, Inclusive Cumeeira</v>
      </c>
      <c r="C817" s="399"/>
      <c r="D817" s="399"/>
      <c r="E817" s="399"/>
      <c r="F817" s="399"/>
      <c r="G817" s="399"/>
      <c r="H817" s="400"/>
      <c r="I817" s="240" t="str">
        <f>INDEX(ORCAMENTO!$F:$F,MATCH(A817,ORCAMENTO!$B:$B,0))</f>
        <v>m2</v>
      </c>
      <c r="J817" s="241">
        <f>ROUND(SUM(J819:J822),2)</f>
        <v>249.58</v>
      </c>
    </row>
    <row r="818" spans="1:12" ht="20.100000000000001" customHeight="1">
      <c r="A818" s="242" t="s">
        <v>1068</v>
      </c>
      <c r="B818" s="243"/>
      <c r="C818" s="243"/>
      <c r="D818" s="243" t="s">
        <v>26701</v>
      </c>
      <c r="E818" s="242" t="s">
        <v>25568</v>
      </c>
      <c r="F818" s="242"/>
      <c r="G818" s="242"/>
      <c r="H818" s="242"/>
      <c r="I818" s="242"/>
      <c r="J818" s="244"/>
    </row>
    <row r="819" spans="1:12" ht="20.100000000000001" customHeight="1">
      <c r="A819" s="245" t="s">
        <v>27034</v>
      </c>
      <c r="B819" s="223"/>
      <c r="C819" s="223"/>
      <c r="D819" s="223">
        <v>5.18</v>
      </c>
      <c r="E819" s="223">
        <v>2.67</v>
      </c>
      <c r="F819" s="223"/>
      <c r="G819" s="223"/>
      <c r="H819" s="223"/>
      <c r="I819" s="224"/>
      <c r="J819" s="224">
        <f>E819*D819</f>
        <v>13.830599999999999</v>
      </c>
      <c r="K819" s="300"/>
      <c r="L819" s="300"/>
    </row>
    <row r="820" spans="1:12" ht="20.100000000000001" customHeight="1">
      <c r="A820" s="245" t="s">
        <v>27036</v>
      </c>
      <c r="B820" s="223"/>
      <c r="C820" s="223"/>
      <c r="D820" s="223">
        <v>4</v>
      </c>
      <c r="E820" s="223">
        <v>6.15</v>
      </c>
      <c r="F820" s="223"/>
      <c r="G820" s="223"/>
      <c r="H820" s="223"/>
      <c r="I820" s="224"/>
      <c r="J820" s="224">
        <f t="shared" ref="J820:J822" si="87">E820*D820</f>
        <v>24.6</v>
      </c>
    </row>
    <row r="821" spans="1:12" ht="20.100000000000001" customHeight="1">
      <c r="A821" s="407" t="s">
        <v>27033</v>
      </c>
      <c r="B821" s="223"/>
      <c r="C821" s="223"/>
      <c r="D821" s="223">
        <v>10.85</v>
      </c>
      <c r="E821" s="223">
        <v>5.04</v>
      </c>
      <c r="F821" s="223"/>
      <c r="G821" s="223"/>
      <c r="H821" s="223"/>
      <c r="I821" s="224"/>
      <c r="J821" s="224">
        <f t="shared" ref="J821" si="88">E821*D821</f>
        <v>54.683999999999997</v>
      </c>
      <c r="K821" s="34" t="s">
        <v>27017</v>
      </c>
    </row>
    <row r="822" spans="1:12" ht="31.5" customHeight="1">
      <c r="A822" s="408"/>
      <c r="B822" s="223"/>
      <c r="C822" s="223"/>
      <c r="D822" s="223">
        <v>8.81</v>
      </c>
      <c r="E822" s="223">
        <v>17.760000000000002</v>
      </c>
      <c r="F822" s="223"/>
      <c r="G822" s="223"/>
      <c r="H822" s="223"/>
      <c r="I822" s="224"/>
      <c r="J822" s="224">
        <f t="shared" si="87"/>
        <v>156.46560000000002</v>
      </c>
      <c r="K822" s="34" t="s">
        <v>26995</v>
      </c>
    </row>
    <row r="823" spans="1:12" ht="20.100000000000001" customHeight="1">
      <c r="A823" s="240" t="s">
        <v>26993</v>
      </c>
      <c r="B823" s="398" t="str">
        <f>INDEX(ORCAMENTO!$E:$E,MATCH(A823,ORCAMENTO!$B:$B,0))</f>
        <v>Remoção De Engradamento De Madeira De Cobertura Para Reaproveitamento</v>
      </c>
      <c r="C823" s="399"/>
      <c r="D823" s="399"/>
      <c r="E823" s="399"/>
      <c r="F823" s="399"/>
      <c r="G823" s="399"/>
      <c r="H823" s="400"/>
      <c r="I823" s="240" t="str">
        <f>INDEX(ORCAMENTO!$F:$F,MATCH(A823,ORCAMENTO!$B:$B,0))</f>
        <v>m2</v>
      </c>
      <c r="J823" s="241">
        <f>ROUND(SUM(J825:J826),2)</f>
        <v>42.23</v>
      </c>
      <c r="K823" s="300"/>
      <c r="L823" s="300"/>
    </row>
    <row r="824" spans="1:12" ht="20.100000000000001" customHeight="1">
      <c r="A824" s="242" t="s">
        <v>1068</v>
      </c>
      <c r="B824" s="243"/>
      <c r="C824" s="243"/>
      <c r="D824" s="243" t="s">
        <v>26701</v>
      </c>
      <c r="E824" s="242" t="s">
        <v>25568</v>
      </c>
      <c r="F824" s="242"/>
      <c r="G824" s="242" t="s">
        <v>27039</v>
      </c>
      <c r="H824" s="242"/>
      <c r="I824" s="242"/>
      <c r="J824" s="244"/>
    </row>
    <row r="825" spans="1:12" ht="20.100000000000001" customHeight="1">
      <c r="A825" s="407" t="s">
        <v>27033</v>
      </c>
      <c r="B825" s="223"/>
      <c r="C825" s="223"/>
      <c r="D825" s="223">
        <v>10.85</v>
      </c>
      <c r="E825" s="223">
        <v>5.04</v>
      </c>
      <c r="F825" s="223"/>
      <c r="G825" s="223">
        <v>0.2</v>
      </c>
      <c r="H825" s="223"/>
      <c r="I825" s="224"/>
      <c r="J825" s="224">
        <f>E825*D825*G825</f>
        <v>10.9368</v>
      </c>
      <c r="K825" s="34" t="s">
        <v>27035</v>
      </c>
    </row>
    <row r="826" spans="1:12" ht="20.100000000000001" customHeight="1">
      <c r="A826" s="408"/>
      <c r="B826" s="223"/>
      <c r="C826" s="223"/>
      <c r="D826" s="223">
        <v>8.81</v>
      </c>
      <c r="E826" s="223">
        <v>17.760000000000002</v>
      </c>
      <c r="F826" s="223"/>
      <c r="G826" s="223">
        <v>0.2</v>
      </c>
      <c r="H826" s="223"/>
      <c r="I826" s="224"/>
      <c r="J826" s="224">
        <f t="shared" ref="J826" si="89">E826*D826*G826</f>
        <v>31.293120000000005</v>
      </c>
    </row>
    <row r="827" spans="1:12" ht="20.100000000000001" customHeight="1">
      <c r="A827" s="240" t="s">
        <v>27028</v>
      </c>
      <c r="B827" s="398" t="str">
        <f>INDEX(ORCAMENTO!$E:$E,MATCH(A827,ORCAMENTO!$B:$B,0))</f>
        <v>Cobertura Nova De Telhas Onduladas De Fibrocimento 6.0Mm, Inclusive Cumeeiras E Acessórios De Fixação</v>
      </c>
      <c r="C827" s="399"/>
      <c r="D827" s="399"/>
      <c r="E827" s="399"/>
      <c r="F827" s="399"/>
      <c r="G827" s="399"/>
      <c r="H827" s="400"/>
      <c r="I827" s="240" t="str">
        <f>INDEX(ORCAMENTO!$F:$F,MATCH(A827,ORCAMENTO!$B:$B,0))</f>
        <v>m2</v>
      </c>
      <c r="J827" s="241">
        <f>ROUND(SUM(J829:J832),2)</f>
        <v>282.99</v>
      </c>
      <c r="K827" s="34" t="s">
        <v>27037</v>
      </c>
    </row>
    <row r="828" spans="1:12" ht="31.5" customHeight="1">
      <c r="A828" s="242" t="s">
        <v>1068</v>
      </c>
      <c r="B828" s="243"/>
      <c r="C828" s="243"/>
      <c r="D828" s="243" t="s">
        <v>26701</v>
      </c>
      <c r="E828" s="242" t="s">
        <v>25568</v>
      </c>
      <c r="F828" s="242"/>
      <c r="G828" s="242" t="s">
        <v>27039</v>
      </c>
      <c r="H828" s="242"/>
      <c r="I828" s="242"/>
      <c r="J828" s="244"/>
      <c r="K828" s="34" t="s">
        <v>27038</v>
      </c>
    </row>
    <row r="829" spans="1:12" ht="20.100000000000001" customHeight="1">
      <c r="A829" s="245" t="s">
        <v>26648</v>
      </c>
      <c r="B829" s="223"/>
      <c r="C829" s="223"/>
      <c r="D829" s="223">
        <f>5.18+0.6+0.6</f>
        <v>6.379999999999999</v>
      </c>
      <c r="E829" s="223">
        <f>2.67+0.6</f>
        <v>3.27</v>
      </c>
      <c r="F829" s="223"/>
      <c r="G829" s="223">
        <v>1</v>
      </c>
      <c r="H829" s="223"/>
      <c r="I829" s="224"/>
      <c r="J829" s="224">
        <f>E829*D829*G829</f>
        <v>20.862599999999997</v>
      </c>
      <c r="K829" s="282"/>
      <c r="L829" s="282"/>
    </row>
    <row r="830" spans="1:12" ht="20.100000000000001" customHeight="1">
      <c r="A830" s="245" t="s">
        <v>27036</v>
      </c>
      <c r="B830" s="223"/>
      <c r="C830" s="223"/>
      <c r="D830" s="223">
        <f>4+0.6+0.6</f>
        <v>5.1999999999999993</v>
      </c>
      <c r="E830" s="223">
        <f>6.15+0.6</f>
        <v>6.75</v>
      </c>
      <c r="F830" s="223"/>
      <c r="G830" s="223">
        <v>1</v>
      </c>
      <c r="H830" s="223"/>
      <c r="I830" s="224"/>
      <c r="J830" s="224">
        <f t="shared" ref="J830:J832" si="90">E830*D830*G830</f>
        <v>35.099999999999994</v>
      </c>
    </row>
    <row r="831" spans="1:12" ht="20.100000000000001" customHeight="1">
      <c r="A831" s="410"/>
      <c r="B831" s="223"/>
      <c r="C831" s="223"/>
      <c r="D831" s="223">
        <v>14</v>
      </c>
      <c r="E831" s="223">
        <v>5.04</v>
      </c>
      <c r="F831" s="223"/>
      <c r="G831" s="223">
        <v>1</v>
      </c>
      <c r="H831" s="223"/>
      <c r="I831" s="224"/>
      <c r="J831" s="224">
        <f t="shared" si="90"/>
        <v>70.56</v>
      </c>
      <c r="K831" s="424" t="s">
        <v>27047</v>
      </c>
      <c r="L831" s="425"/>
    </row>
    <row r="832" spans="1:12" ht="31.5" customHeight="1">
      <c r="A832" s="408"/>
      <c r="B832" s="223"/>
      <c r="C832" s="223"/>
      <c r="D832" s="223">
        <v>8.81</v>
      </c>
      <c r="E832" s="223">
        <v>17.760000000000002</v>
      </c>
      <c r="F832" s="223"/>
      <c r="G832" s="223">
        <v>1</v>
      </c>
      <c r="H832" s="223"/>
      <c r="I832" s="224"/>
      <c r="J832" s="224">
        <f t="shared" si="90"/>
        <v>156.46560000000002</v>
      </c>
      <c r="K832" s="424" t="s">
        <v>27047</v>
      </c>
      <c r="L832" s="425"/>
    </row>
    <row r="833" spans="1:12" ht="20.100000000000001" customHeight="1">
      <c r="A833" s="240" t="s">
        <v>27029</v>
      </c>
      <c r="B833" s="398" t="str">
        <f>INDEX(ORCAMENTO!$E:$E,MATCH(A833,ORCAMENTO!$B:$B,0))</f>
        <v>Estrutura De Madeira De Lei Tipo Paraju, Peroba Mica, Angelim Pedra Ou Equivalente Para Telhado De Telha Ondulada De Fibrocimento Esp. 6Mm, Com Pontaletes E Caibros, Inclusive Tratamento Com Cupinicida, Exclusive Telhas</v>
      </c>
      <c r="C833" s="399"/>
      <c r="D833" s="399"/>
      <c r="E833" s="399"/>
      <c r="F833" s="399"/>
      <c r="G833" s="399"/>
      <c r="H833" s="400"/>
      <c r="I833" s="240" t="str">
        <f>INDEX(ORCAMENTO!$F:$F,MATCH(A833,ORCAMENTO!$B:$B,0))</f>
        <v>m2</v>
      </c>
      <c r="J833" s="241">
        <f>ROUND(SUM(J835:J838),2)</f>
        <v>124.07</v>
      </c>
      <c r="K833" s="282"/>
      <c r="L833" s="282"/>
    </row>
    <row r="834" spans="1:12" ht="20.100000000000001" customHeight="1">
      <c r="A834" s="242" t="s">
        <v>1068</v>
      </c>
      <c r="B834" s="243"/>
      <c r="C834" s="243"/>
      <c r="D834" s="243" t="s">
        <v>26701</v>
      </c>
      <c r="E834" s="242" t="s">
        <v>25568</v>
      </c>
      <c r="F834" s="242"/>
      <c r="G834" s="242"/>
      <c r="H834" s="242"/>
      <c r="I834" s="242"/>
      <c r="J834" s="244"/>
    </row>
    <row r="835" spans="1:12" ht="20.100000000000001" customHeight="1">
      <c r="A835" s="245" t="s">
        <v>27034</v>
      </c>
      <c r="B835" s="223"/>
      <c r="C835" s="223"/>
      <c r="D835" s="223">
        <f>5.18+0.6+0.6</f>
        <v>6.379999999999999</v>
      </c>
      <c r="E835" s="223">
        <f>2.67+0.6</f>
        <v>3.27</v>
      </c>
      <c r="F835" s="223"/>
      <c r="G835" s="223">
        <v>1</v>
      </c>
      <c r="H835" s="223"/>
      <c r="I835" s="224"/>
      <c r="J835" s="224">
        <f t="shared" ref="J835:J838" si="91">E835*D835*G835</f>
        <v>20.862599999999997</v>
      </c>
      <c r="K835" s="34" t="s">
        <v>27040</v>
      </c>
    </row>
    <row r="836" spans="1:12" ht="20.100000000000001" customHeight="1">
      <c r="A836" s="245" t="s">
        <v>27036</v>
      </c>
      <c r="B836" s="223"/>
      <c r="C836" s="223"/>
      <c r="D836" s="223">
        <f>4+0.6+0.6</f>
        <v>5.1999999999999993</v>
      </c>
      <c r="E836" s="223">
        <f>6.15+0.6</f>
        <v>6.75</v>
      </c>
      <c r="F836" s="223"/>
      <c r="G836" s="223">
        <v>1</v>
      </c>
      <c r="H836" s="223"/>
      <c r="I836" s="224"/>
      <c r="J836" s="224">
        <f t="shared" si="91"/>
        <v>35.099999999999994</v>
      </c>
      <c r="K836" s="34" t="s">
        <v>27040</v>
      </c>
    </row>
    <row r="837" spans="1:12" ht="20.100000000000001" customHeight="1">
      <c r="A837" s="407" t="s">
        <v>27033</v>
      </c>
      <c r="B837" s="223"/>
      <c r="C837" s="223"/>
      <c r="D837" s="223">
        <v>14</v>
      </c>
      <c r="E837" s="223">
        <v>5.04</v>
      </c>
      <c r="F837" s="223"/>
      <c r="G837" s="223">
        <v>0.3</v>
      </c>
      <c r="H837" s="223"/>
      <c r="I837" s="224"/>
      <c r="J837" s="224">
        <f t="shared" si="91"/>
        <v>21.167999999999999</v>
      </c>
      <c r="K837" s="34" t="s">
        <v>27037</v>
      </c>
    </row>
    <row r="838" spans="1:12" ht="31.5" customHeight="1">
      <c r="A838" s="408"/>
      <c r="B838" s="223"/>
      <c r="C838" s="223"/>
      <c r="D838" s="223">
        <v>8.81</v>
      </c>
      <c r="E838" s="223">
        <v>17.760000000000002</v>
      </c>
      <c r="F838" s="223"/>
      <c r="G838" s="223">
        <v>0.3</v>
      </c>
      <c r="H838" s="223"/>
      <c r="I838" s="224"/>
      <c r="J838" s="224">
        <f t="shared" si="91"/>
        <v>46.939680000000003</v>
      </c>
      <c r="K838" s="34" t="s">
        <v>27038</v>
      </c>
    </row>
    <row r="839" spans="1:12" ht="43.5" customHeight="1">
      <c r="A839" s="240" t="s">
        <v>27030</v>
      </c>
      <c r="B839" s="398" t="str">
        <f>INDEX(ORCAMENTO!$E:$E,MATCH(A839,ORCAMENTO!$B:$B,0))</f>
        <v>Calha Em Chapa Galvanizada Com Largura De 40 Cm</v>
      </c>
      <c r="C839" s="399"/>
      <c r="D839" s="399"/>
      <c r="E839" s="399"/>
      <c r="F839" s="399"/>
      <c r="G839" s="399"/>
      <c r="H839" s="400"/>
      <c r="I839" s="240" t="str">
        <f>INDEX(ORCAMENTO!$F:$F,MATCH(A839,ORCAMENTO!$B:$B,0))</f>
        <v>m</v>
      </c>
      <c r="J839" s="241">
        <f>ROUND(SUM(J841:J842),2)</f>
        <v>31.76</v>
      </c>
      <c r="K839" s="282"/>
      <c r="L839" s="282"/>
    </row>
    <row r="840" spans="1:12" ht="20.100000000000001" customHeight="1">
      <c r="A840" s="242" t="s">
        <v>1068</v>
      </c>
      <c r="B840" s="243"/>
      <c r="C840" s="243"/>
      <c r="D840" s="243"/>
      <c r="E840" s="242" t="s">
        <v>25568</v>
      </c>
      <c r="F840" s="242"/>
      <c r="G840" s="242"/>
      <c r="H840" s="242"/>
      <c r="I840" s="242"/>
      <c r="J840" s="244"/>
    </row>
    <row r="841" spans="1:12" ht="20.100000000000001" customHeight="1">
      <c r="A841" s="407" t="s">
        <v>27033</v>
      </c>
      <c r="B841" s="223"/>
      <c r="C841" s="223"/>
      <c r="D841" s="223"/>
      <c r="E841" s="223">
        <v>14</v>
      </c>
      <c r="F841" s="223"/>
      <c r="G841" s="223"/>
      <c r="H841" s="223"/>
      <c r="I841" s="224"/>
      <c r="J841" s="224">
        <f>E841</f>
        <v>14</v>
      </c>
      <c r="K841" s="34" t="s">
        <v>27040</v>
      </c>
    </row>
    <row r="842" spans="1:12" ht="20.100000000000001" customHeight="1">
      <c r="A842" s="408"/>
      <c r="B842" s="223"/>
      <c r="C842" s="223"/>
      <c r="D842" s="223"/>
      <c r="E842" s="223">
        <v>17.760000000000002</v>
      </c>
      <c r="F842" s="223"/>
      <c r="G842" s="223"/>
      <c r="H842" s="223"/>
      <c r="I842" s="224"/>
      <c r="J842" s="224">
        <f>E842</f>
        <v>17.760000000000002</v>
      </c>
      <c r="K842" s="34" t="s">
        <v>27040</v>
      </c>
    </row>
    <row r="843" spans="1:12" ht="20.100000000000001" customHeight="1">
      <c r="A843" s="240" t="s">
        <v>27031</v>
      </c>
      <c r="B843" s="398" t="str">
        <f>INDEX(ORCAMENTO!$E:$E,MATCH(A843,ORCAMENTO!$B:$B,0))</f>
        <v>Subcobertura Com Manta Plástica Revestida Por Película De Alumíno, Incluso Transporte Vertical. Af_07/2019</v>
      </c>
      <c r="C843" s="399"/>
      <c r="D843" s="399"/>
      <c r="E843" s="399"/>
      <c r="F843" s="399"/>
      <c r="G843" s="399"/>
      <c r="H843" s="400"/>
      <c r="I843" s="240" t="str">
        <f>INDEX(ORCAMENTO!$F:$F,MATCH(A843,ORCAMENTO!$B:$B,0))</f>
        <v>m2</v>
      </c>
      <c r="J843" s="241">
        <f>ROUND(SUM(J845:J845),2)</f>
        <v>10.66</v>
      </c>
      <c r="K843" s="34" t="s">
        <v>27037</v>
      </c>
    </row>
    <row r="844" spans="1:12" ht="31.5" customHeight="1">
      <c r="A844" s="242" t="s">
        <v>1068</v>
      </c>
      <c r="B844" s="243"/>
      <c r="C844" s="243"/>
      <c r="D844" s="243"/>
      <c r="E844" s="242" t="s">
        <v>25568</v>
      </c>
      <c r="F844" s="242" t="s">
        <v>25566</v>
      </c>
      <c r="G844" s="242"/>
      <c r="H844" s="242"/>
      <c r="I844" s="242"/>
      <c r="J844" s="244"/>
      <c r="K844" s="34" t="s">
        <v>27038</v>
      </c>
    </row>
    <row r="845" spans="1:12" ht="20.100000000000001" customHeight="1">
      <c r="A845" s="298" t="s">
        <v>27041</v>
      </c>
      <c r="B845" s="223"/>
      <c r="C845" s="223"/>
      <c r="D845" s="223"/>
      <c r="E845" s="223">
        <v>17.760000000000002</v>
      </c>
      <c r="F845" s="223">
        <v>0.6</v>
      </c>
      <c r="G845" s="223"/>
      <c r="H845" s="223"/>
      <c r="I845" s="224"/>
      <c r="J845" s="224">
        <f>E845*F845</f>
        <v>10.656000000000001</v>
      </c>
      <c r="K845" s="282"/>
      <c r="L845" s="282"/>
    </row>
    <row r="846" spans="1:12" ht="20.100000000000001" customHeight="1">
      <c r="A846" s="240" t="s">
        <v>27032</v>
      </c>
      <c r="B846" s="398" t="str">
        <f>INDEX(ORCAMENTO!$E:$E,MATCH(A846,ORCAMENTO!$B:$B,0))</f>
        <v>Recolocação De Telha Ondulada De Fibrocimento 6Mm, Excl. Cumeeira</v>
      </c>
      <c r="C846" s="399"/>
      <c r="D846" s="399"/>
      <c r="E846" s="399"/>
      <c r="F846" s="399"/>
      <c r="G846" s="399"/>
      <c r="H846" s="400"/>
      <c r="I846" s="240" t="str">
        <f>INDEX(ORCAMENTO!$F:$F,MATCH(A846,ORCAMENTO!$B:$B,0))</f>
        <v>m2</v>
      </c>
      <c r="J846" s="241">
        <f>ROUND(SUM(J848:J849),2)</f>
        <v>211.15</v>
      </c>
    </row>
    <row r="847" spans="1:12" ht="20.100000000000001" customHeight="1">
      <c r="A847" s="242" t="s">
        <v>1068</v>
      </c>
      <c r="B847" s="243"/>
      <c r="C847" s="243"/>
      <c r="D847" s="242" t="s">
        <v>25568</v>
      </c>
      <c r="E847" s="242" t="s">
        <v>25566</v>
      </c>
      <c r="F847" s="242"/>
      <c r="G847" s="242"/>
      <c r="H847" s="242"/>
      <c r="I847" s="242"/>
      <c r="J847" s="244"/>
      <c r="K847" s="34" t="s">
        <v>27037</v>
      </c>
    </row>
    <row r="848" spans="1:12" ht="31.5" customHeight="1">
      <c r="A848" s="407" t="s">
        <v>27033</v>
      </c>
      <c r="B848" s="223"/>
      <c r="C848" s="223"/>
      <c r="D848" s="223">
        <v>10.85</v>
      </c>
      <c r="E848" s="223">
        <v>5.04</v>
      </c>
      <c r="F848" s="223"/>
      <c r="G848" s="223"/>
      <c r="H848" s="223"/>
      <c r="I848" s="224"/>
      <c r="J848" s="224">
        <f t="shared" ref="J848:J849" si="92">E848*D848</f>
        <v>54.683999999999997</v>
      </c>
      <c r="K848" s="34" t="s">
        <v>27038</v>
      </c>
    </row>
    <row r="849" spans="1:12" ht="20.100000000000001" customHeight="1">
      <c r="A849" s="408"/>
      <c r="B849" s="223"/>
      <c r="C849" s="223"/>
      <c r="D849" s="223">
        <v>8.81</v>
      </c>
      <c r="E849" s="223">
        <v>17.760000000000002</v>
      </c>
      <c r="F849" s="223"/>
      <c r="G849" s="223"/>
      <c r="H849" s="223"/>
      <c r="I849" s="224"/>
      <c r="J849" s="224">
        <f t="shared" si="92"/>
        <v>156.46560000000002</v>
      </c>
      <c r="K849" s="282"/>
      <c r="L849" s="282"/>
    </row>
    <row r="850" spans="1:12" ht="20.100000000000001" customHeight="1">
      <c r="A850" s="239">
        <v>9</v>
      </c>
      <c r="B850" s="401" t="s">
        <v>26712</v>
      </c>
      <c r="C850" s="402"/>
      <c r="D850" s="402"/>
      <c r="E850" s="402"/>
      <c r="F850" s="402"/>
      <c r="G850" s="402"/>
      <c r="H850" s="402"/>
      <c r="I850" s="402"/>
      <c r="J850" s="403"/>
    </row>
    <row r="851" spans="1:12" ht="20.100000000000001" customHeight="1">
      <c r="A851" s="240" t="s">
        <v>26711</v>
      </c>
      <c r="B851" s="398" t="str">
        <f>INDEX(ORCAMENTO!$E:$E,MATCH(A851,ORCAMENTO!$B:$B,0))</f>
        <v>Fornecimento E Plantio De Grama Em Placas Tipo Esmeralda, Inclusive Fornecimento De Terra Vegetal</v>
      </c>
      <c r="C851" s="399"/>
      <c r="D851" s="399"/>
      <c r="E851" s="399"/>
      <c r="F851" s="399"/>
      <c r="G851" s="399"/>
      <c r="H851" s="400"/>
      <c r="I851" s="240" t="str">
        <f>INDEX(ORCAMENTO!$F:$F,MATCH(A851,ORCAMENTO!$B:$B,0))</f>
        <v>m2</v>
      </c>
      <c r="J851" s="241">
        <f>ROUND(SUM(J853:J856),2)</f>
        <v>216.39</v>
      </c>
      <c r="K851" s="34" t="s">
        <v>27042</v>
      </c>
    </row>
    <row r="852" spans="1:12" ht="19.5" customHeight="1">
      <c r="A852" s="242" t="s">
        <v>1068</v>
      </c>
      <c r="B852" s="243"/>
      <c r="C852" s="243"/>
      <c r="D852" s="243" t="s">
        <v>26701</v>
      </c>
      <c r="E852" s="242" t="s">
        <v>25568</v>
      </c>
      <c r="F852" s="242"/>
      <c r="G852" s="242"/>
      <c r="H852" s="242"/>
      <c r="I852" s="242"/>
      <c r="J852" s="244"/>
      <c r="K852" s="282"/>
      <c r="L852" s="282"/>
    </row>
    <row r="853" spans="1:12" ht="20.100000000000001" customHeight="1">
      <c r="A853" s="455" t="s">
        <v>26655</v>
      </c>
      <c r="B853" s="223"/>
      <c r="C853" s="223"/>
      <c r="D853" s="223">
        <v>11.7</v>
      </c>
      <c r="E853" s="223">
        <v>1.95</v>
      </c>
      <c r="F853" s="223"/>
      <c r="G853" s="223"/>
      <c r="H853" s="223"/>
      <c r="I853" s="224"/>
      <c r="J853" s="224">
        <f>D853*E853</f>
        <v>22.814999999999998</v>
      </c>
    </row>
    <row r="854" spans="1:12" ht="20.100000000000001" customHeight="1">
      <c r="A854" s="456"/>
      <c r="B854" s="223"/>
      <c r="C854" s="223"/>
      <c r="D854" s="223">
        <v>8.6999999999999993</v>
      </c>
      <c r="E854" s="223">
        <v>5.65</v>
      </c>
      <c r="F854" s="223"/>
      <c r="G854" s="223"/>
      <c r="H854" s="223"/>
      <c r="I854" s="224"/>
      <c r="J854" s="224">
        <f t="shared" ref="J854:J856" si="93">D854*E854</f>
        <v>49.155000000000001</v>
      </c>
      <c r="K854" s="34" t="s">
        <v>27037</v>
      </c>
    </row>
    <row r="855" spans="1:12" ht="31.5" customHeight="1">
      <c r="A855" s="456"/>
      <c r="B855" s="223"/>
      <c r="C855" s="223"/>
      <c r="D855" s="223">
        <v>3.95</v>
      </c>
      <c r="E855" s="223">
        <v>8.35</v>
      </c>
      <c r="F855" s="223"/>
      <c r="G855" s="223"/>
      <c r="H855" s="223"/>
      <c r="I855" s="224"/>
      <c r="J855" s="224">
        <f>D855*E855</f>
        <v>32.982500000000002</v>
      </c>
      <c r="K855" s="34" t="s">
        <v>27038</v>
      </c>
    </row>
    <row r="856" spans="1:12" ht="20.100000000000001" customHeight="1">
      <c r="A856" s="457"/>
      <c r="B856" s="223"/>
      <c r="C856" s="223"/>
      <c r="D856" s="223">
        <v>5.7</v>
      </c>
      <c r="E856" s="223">
        <v>19.55</v>
      </c>
      <c r="F856" s="223"/>
      <c r="G856" s="223"/>
      <c r="H856" s="223"/>
      <c r="I856" s="224"/>
      <c r="J856" s="224">
        <f t="shared" si="93"/>
        <v>111.435</v>
      </c>
    </row>
    <row r="857" spans="1:12" ht="20.100000000000001" customHeight="1">
      <c r="A857" s="240" t="s">
        <v>26988</v>
      </c>
      <c r="B857" s="398" t="str">
        <f>INDEX(ORCAMENTO!$E:$E,MATCH(A857,ORCAMENTO!$B:$B,0))</f>
        <v>Divisória De Granito Com 3 Cm De Espessura, Assentada Com Argamassa De Cimento E Areia No Traço 1:3, Na Cor Cinza</v>
      </c>
      <c r="C857" s="399"/>
      <c r="D857" s="399"/>
      <c r="E857" s="399"/>
      <c r="F857" s="399"/>
      <c r="G857" s="399"/>
      <c r="H857" s="400"/>
      <c r="I857" s="240" t="str">
        <f>INDEX(ORCAMENTO!$F:$F,MATCH(A857,ORCAMENTO!$B:$B,0))</f>
        <v>m2</v>
      </c>
      <c r="J857" s="241">
        <f>ROUND(SUM(J859:J859),2)</f>
        <v>15</v>
      </c>
      <c r="K857" s="282"/>
      <c r="L857" s="282"/>
    </row>
    <row r="858" spans="1:12" ht="20.100000000000001" customHeight="1">
      <c r="A858" s="242" t="s">
        <v>1068</v>
      </c>
      <c r="B858" s="243"/>
      <c r="C858" s="243"/>
      <c r="D858" s="243"/>
      <c r="E858" s="242"/>
      <c r="F858" s="242"/>
      <c r="G858" s="242"/>
      <c r="H858" s="242"/>
      <c r="I858" s="242"/>
      <c r="J858" s="244"/>
    </row>
    <row r="859" spans="1:12" ht="20.100000000000001" customHeight="1">
      <c r="A859" s="297" t="s">
        <v>27149</v>
      </c>
      <c r="B859" s="223"/>
      <c r="C859" s="223"/>
      <c r="D859" s="223"/>
      <c r="E859" s="223"/>
      <c r="F859" s="223"/>
      <c r="G859" s="223"/>
      <c r="H859" s="223"/>
      <c r="I859" s="224"/>
      <c r="J859" s="224">
        <v>15</v>
      </c>
    </row>
    <row r="860" spans="1:12" ht="20.100000000000001" customHeight="1">
      <c r="A860" s="240" t="s">
        <v>26996</v>
      </c>
      <c r="B860" s="398" t="str">
        <f>INDEX(ORCAMENTO!$E:$E,MATCH(A860,ORCAMENTO!$B:$B,0))</f>
        <v>Limpeza Geral Da Obra (Edificação)</v>
      </c>
      <c r="C860" s="399"/>
      <c r="D860" s="399"/>
      <c r="E860" s="399"/>
      <c r="F860" s="399"/>
      <c r="G860" s="399"/>
      <c r="H860" s="400"/>
      <c r="I860" s="240" t="str">
        <f>INDEX(ORCAMENTO!$F:$F,MATCH(A860,ORCAMENTO!$B:$B,0))</f>
        <v>m2</v>
      </c>
      <c r="J860" s="241">
        <f>ROUND(SUM(J862:J863),2)</f>
        <v>252.31</v>
      </c>
    </row>
    <row r="861" spans="1:12" ht="20.100000000000001" customHeight="1">
      <c r="A861" s="242" t="s">
        <v>1068</v>
      </c>
      <c r="B861" s="243"/>
      <c r="C861" s="243"/>
      <c r="D861" s="243" t="s">
        <v>26998</v>
      </c>
      <c r="E861" s="242"/>
      <c r="F861" s="242"/>
      <c r="G861" s="242"/>
      <c r="H861" s="242"/>
      <c r="I861" s="242"/>
      <c r="J861" s="244"/>
    </row>
    <row r="862" spans="1:12" ht="21.75" customHeight="1">
      <c r="A862" s="297" t="s">
        <v>26688</v>
      </c>
      <c r="B862" s="223"/>
      <c r="C862" s="223"/>
      <c r="D862" s="223">
        <v>16.600000000000001</v>
      </c>
      <c r="E862" s="223"/>
      <c r="F862" s="223"/>
      <c r="G862" s="223"/>
      <c r="H862" s="223"/>
      <c r="I862" s="224"/>
      <c r="J862" s="224">
        <f>D862</f>
        <v>16.600000000000001</v>
      </c>
    </row>
    <row r="863" spans="1:12" ht="36" customHeight="1">
      <c r="A863" s="297" t="s">
        <v>26997</v>
      </c>
      <c r="B863" s="223"/>
      <c r="C863" s="223"/>
      <c r="D863" s="223">
        <v>235.71</v>
      </c>
      <c r="E863" s="223"/>
      <c r="F863" s="223"/>
      <c r="G863" s="223"/>
      <c r="H863" s="223"/>
      <c r="I863" s="224"/>
      <c r="J863" s="224">
        <f>D863</f>
        <v>235.71</v>
      </c>
      <c r="K863" s="282"/>
      <c r="L863" s="282"/>
    </row>
    <row r="864" spans="1:12" ht="20.100000000000001" customHeight="1">
      <c r="A864" s="240" t="s">
        <v>26999</v>
      </c>
      <c r="B864" s="398" t="str">
        <f>INDEX(ORCAMENTO!$E:$E,MATCH(A864,ORCAMENTO!$B:$B,0))</f>
        <v>Limpeza Geral De Obras (Quadras, Praças E Jardins)</v>
      </c>
      <c r="C864" s="399"/>
      <c r="D864" s="399"/>
      <c r="E864" s="399"/>
      <c r="F864" s="399"/>
      <c r="G864" s="399"/>
      <c r="H864" s="400"/>
      <c r="I864" s="240" t="str">
        <f>INDEX(ORCAMENTO!$F:$F,MATCH(A864,ORCAMENTO!$B:$B,0))</f>
        <v>m2</v>
      </c>
      <c r="J864" s="241">
        <f>ROUND(SUM(J866),2)</f>
        <v>861.4</v>
      </c>
    </row>
    <row r="865" spans="1:12" ht="20.100000000000001" customHeight="1">
      <c r="A865" s="242" t="s">
        <v>1068</v>
      </c>
      <c r="B865" s="243"/>
      <c r="C865" s="243"/>
      <c r="D865" s="243" t="s">
        <v>26701</v>
      </c>
      <c r="E865" s="242" t="s">
        <v>25568</v>
      </c>
      <c r="F865" s="242"/>
      <c r="G865" s="242"/>
      <c r="H865" s="242"/>
      <c r="I865" s="242"/>
      <c r="J865" s="244"/>
    </row>
    <row r="866" spans="1:12" ht="36" customHeight="1">
      <c r="A866" s="297" t="s">
        <v>27000</v>
      </c>
      <c r="B866" s="223"/>
      <c r="C866" s="223"/>
      <c r="D866" s="223">
        <v>29.5</v>
      </c>
      <c r="E866" s="223">
        <v>29.2</v>
      </c>
      <c r="F866" s="223"/>
      <c r="G866" s="223"/>
      <c r="H866" s="223"/>
      <c r="I866" s="224"/>
      <c r="J866" s="224">
        <f>D866*E866</f>
        <v>861.4</v>
      </c>
      <c r="K866" s="282"/>
      <c r="L866" s="282"/>
    </row>
    <row r="867" spans="1:12" ht="20.100000000000001" customHeight="1">
      <c r="A867" s="240" t="s">
        <v>27001</v>
      </c>
      <c r="B867" s="398" t="str">
        <f>INDEX(ORCAMENTO!$E:$E,MATCH(A867,ORCAMENTO!$B:$B,0))</f>
        <v>Índice De Preço Para Remoção De Entulho Decorrente Da Execução De Obras (Classe A Conama - Nbr 10.004 - Classe Ii-B), Incluindo Aluguel Da Caçamba, Carga, Transporte E Descarga Em Área Licenciada</v>
      </c>
      <c r="C867" s="399"/>
      <c r="D867" s="399"/>
      <c r="E867" s="399"/>
      <c r="F867" s="399"/>
      <c r="G867" s="399"/>
      <c r="H867" s="400"/>
      <c r="I867" s="240" t="str">
        <f>INDEX(ORCAMENTO!$F:$F,MATCH(A867,ORCAMENTO!$B:$B,0))</f>
        <v>m3</v>
      </c>
      <c r="J867" s="241">
        <f>ROUND(SUM(J869:J889),2)</f>
        <v>124.71</v>
      </c>
    </row>
    <row r="868" spans="1:12" ht="20.100000000000001" customHeight="1">
      <c r="A868" s="242" t="s">
        <v>1068</v>
      </c>
      <c r="B868" s="243"/>
      <c r="C868" s="243"/>
      <c r="D868" s="243"/>
      <c r="E868" s="243" t="s">
        <v>27002</v>
      </c>
      <c r="F868" s="242"/>
      <c r="G868" s="243" t="s">
        <v>25519</v>
      </c>
      <c r="H868" s="242"/>
      <c r="I868" s="242"/>
      <c r="J868" s="244"/>
    </row>
    <row r="869" spans="1:12" ht="20.100000000000001" customHeight="1">
      <c r="A869" s="414" t="s">
        <v>27003</v>
      </c>
      <c r="B869" s="415"/>
      <c r="C869" s="416"/>
      <c r="D869" s="223"/>
      <c r="E869" s="223">
        <f>J9</f>
        <v>18.3</v>
      </c>
      <c r="F869" s="223"/>
      <c r="G869" s="223">
        <v>1.3</v>
      </c>
      <c r="H869" s="223"/>
      <c r="I869" s="224"/>
      <c r="J869" s="224">
        <f>E869*G869</f>
        <v>23.790000000000003</v>
      </c>
    </row>
    <row r="870" spans="1:12" ht="36" customHeight="1">
      <c r="A870" s="414" t="s">
        <v>27004</v>
      </c>
      <c r="B870" s="415"/>
      <c r="C870" s="416"/>
      <c r="D870" s="223"/>
      <c r="E870" s="223">
        <f>J13*0.03</f>
        <v>1.2363</v>
      </c>
      <c r="F870" s="223"/>
      <c r="G870" s="223">
        <v>1.3</v>
      </c>
      <c r="H870" s="223"/>
      <c r="I870" s="224"/>
      <c r="J870" s="224">
        <f t="shared" ref="J870:J889" si="94">E870*G870</f>
        <v>1.6071899999999999</v>
      </c>
      <c r="K870" s="282"/>
      <c r="L870" s="282"/>
    </row>
    <row r="871" spans="1:12" ht="19.5" customHeight="1">
      <c r="A871" s="414" t="s">
        <v>27005</v>
      </c>
      <c r="B871" s="415"/>
      <c r="C871" s="416"/>
      <c r="D871" s="223"/>
      <c r="E871" s="223">
        <f>J29</f>
        <v>12.05715</v>
      </c>
      <c r="F871" s="223"/>
      <c r="G871" s="223">
        <v>1.3</v>
      </c>
      <c r="H871" s="223"/>
      <c r="I871" s="224"/>
      <c r="J871" s="224">
        <f t="shared" si="94"/>
        <v>15.674295000000001</v>
      </c>
    </row>
    <row r="872" spans="1:12" ht="20.100000000000001" customHeight="1">
      <c r="A872" s="414" t="s">
        <v>27006</v>
      </c>
      <c r="B872" s="415"/>
      <c r="C872" s="416"/>
      <c r="D872" s="223"/>
      <c r="E872" s="223">
        <f>J47*0.2</f>
        <v>2</v>
      </c>
      <c r="F872" s="223"/>
      <c r="G872" s="223">
        <v>1.3</v>
      </c>
      <c r="H872" s="223"/>
      <c r="I872" s="224"/>
      <c r="J872" s="224">
        <f t="shared" si="94"/>
        <v>2.6</v>
      </c>
    </row>
    <row r="873" spans="1:12" ht="36" customHeight="1">
      <c r="A873" s="414" t="s">
        <v>27007</v>
      </c>
      <c r="B873" s="415"/>
      <c r="C873" s="416"/>
      <c r="D873" s="223"/>
      <c r="E873" s="223">
        <f>J59*0.03</f>
        <v>8.4900000000000003E-2</v>
      </c>
      <c r="F873" s="223"/>
      <c r="G873" s="223">
        <v>1.3</v>
      </c>
      <c r="H873" s="223"/>
      <c r="I873" s="224"/>
      <c r="J873" s="224">
        <f t="shared" si="94"/>
        <v>0.11037000000000001</v>
      </c>
      <c r="K873" s="282"/>
      <c r="L873" s="282"/>
    </row>
    <row r="874" spans="1:12" ht="20.100000000000001" customHeight="1">
      <c r="A874" s="414" t="s">
        <v>27008</v>
      </c>
      <c r="B874" s="415"/>
      <c r="C874" s="416"/>
      <c r="D874" s="223"/>
      <c r="E874" s="223">
        <f>J64*0.02</f>
        <v>2.2858000000000001</v>
      </c>
      <c r="F874" s="223"/>
      <c r="G874" s="223">
        <v>1.3</v>
      </c>
      <c r="H874" s="223"/>
      <c r="I874" s="224"/>
      <c r="J874" s="224">
        <f t="shared" si="94"/>
        <v>2.9715400000000001</v>
      </c>
    </row>
    <row r="875" spans="1:12" ht="20.100000000000001" customHeight="1">
      <c r="A875" s="414" t="s">
        <v>27009</v>
      </c>
      <c r="B875" s="415"/>
      <c r="C875" s="416"/>
      <c r="D875" s="223"/>
      <c r="E875" s="223">
        <f>J69*0.15*0.03</f>
        <v>0.28664999999999996</v>
      </c>
      <c r="F875" s="223"/>
      <c r="G875" s="223">
        <v>1.3</v>
      </c>
      <c r="H875" s="223"/>
      <c r="I875" s="224"/>
      <c r="J875" s="224">
        <f t="shared" si="94"/>
        <v>0.37264499999999995</v>
      </c>
    </row>
    <row r="876" spans="1:12" ht="20.100000000000001" customHeight="1">
      <c r="A876" s="421" t="s">
        <v>27062</v>
      </c>
      <c r="B876" s="245" t="s">
        <v>27034</v>
      </c>
      <c r="C876" s="223"/>
      <c r="D876" s="223"/>
      <c r="E876" s="223">
        <f>5.18*2.67*0.01</f>
        <v>0.13830599999999998</v>
      </c>
      <c r="F876" s="223"/>
      <c r="G876" s="223">
        <v>1.3</v>
      </c>
      <c r="H876" s="223"/>
      <c r="I876" s="224"/>
      <c r="J876" s="224">
        <f t="shared" si="94"/>
        <v>0.17979779999999998</v>
      </c>
    </row>
    <row r="877" spans="1:12" ht="20.100000000000001" customHeight="1">
      <c r="A877" s="422"/>
      <c r="B877" s="245" t="s">
        <v>27036</v>
      </c>
      <c r="C877" s="223"/>
      <c r="D877" s="223"/>
      <c r="E877" s="223">
        <f>4*6.15*0.01</f>
        <v>0.24600000000000002</v>
      </c>
      <c r="F877" s="223"/>
      <c r="G877" s="223">
        <v>1.3</v>
      </c>
      <c r="H877" s="223"/>
      <c r="I877" s="224"/>
      <c r="J877" s="224">
        <f t="shared" si="94"/>
        <v>0.31980000000000003</v>
      </c>
    </row>
    <row r="878" spans="1:12" ht="20.100000000000001" customHeight="1">
      <c r="A878" s="422"/>
      <c r="B878" s="417" t="s">
        <v>27033</v>
      </c>
      <c r="C878" s="418"/>
      <c r="D878" s="223"/>
      <c r="E878" s="223">
        <f>10.85*5.04*0.1</f>
        <v>5.4683999999999999</v>
      </c>
      <c r="F878" s="223"/>
      <c r="G878" s="223">
        <v>1</v>
      </c>
      <c r="H878" s="223"/>
      <c r="I878" s="224"/>
      <c r="J878" s="224">
        <f t="shared" si="94"/>
        <v>5.4683999999999999</v>
      </c>
    </row>
    <row r="879" spans="1:12" ht="20.100000000000001" customHeight="1">
      <c r="A879" s="423"/>
      <c r="B879" s="419"/>
      <c r="C879" s="420"/>
      <c r="D879" s="223"/>
      <c r="E879" s="223">
        <f>8.81*17.76*0.1</f>
        <v>15.646560000000003</v>
      </c>
      <c r="F879" s="223"/>
      <c r="G879" s="223">
        <v>1</v>
      </c>
      <c r="H879" s="223"/>
      <c r="I879" s="224"/>
      <c r="J879" s="224">
        <f t="shared" si="94"/>
        <v>15.646560000000003</v>
      </c>
    </row>
    <row r="880" spans="1:12" ht="20.100000000000001" customHeight="1">
      <c r="A880" s="426" t="s">
        <v>27064</v>
      </c>
      <c r="B880" s="427"/>
      <c r="C880" s="428"/>
      <c r="D880" s="223"/>
      <c r="E880" s="223">
        <v>10.85</v>
      </c>
      <c r="F880" s="223"/>
      <c r="G880" s="223">
        <v>1</v>
      </c>
      <c r="H880" s="223"/>
      <c r="I880" s="224"/>
      <c r="J880" s="224">
        <f t="shared" si="94"/>
        <v>10.85</v>
      </c>
    </row>
    <row r="881" spans="1:12" ht="20.100000000000001" customHeight="1">
      <c r="A881" s="429"/>
      <c r="B881" s="430"/>
      <c r="C881" s="431"/>
      <c r="D881" s="223"/>
      <c r="E881" s="223">
        <f>8.81*17.76*0.05</f>
        <v>7.8232800000000013</v>
      </c>
      <c r="F881" s="223"/>
      <c r="G881" s="223">
        <v>1</v>
      </c>
      <c r="H881" s="223"/>
      <c r="I881" s="224"/>
      <c r="J881" s="224">
        <f t="shared" si="94"/>
        <v>7.8232800000000013</v>
      </c>
    </row>
    <row r="882" spans="1:12" ht="20.100000000000001" customHeight="1">
      <c r="A882" s="414" t="s">
        <v>27010</v>
      </c>
      <c r="B882" s="415"/>
      <c r="C882" s="416"/>
      <c r="D882" s="223"/>
      <c r="E882" s="223">
        <f>J84*0.02</f>
        <v>4.0886000000000005</v>
      </c>
      <c r="F882" s="223"/>
      <c r="G882" s="223">
        <v>1.3</v>
      </c>
      <c r="H882" s="223"/>
      <c r="I882" s="224"/>
      <c r="J882" s="224">
        <f t="shared" si="94"/>
        <v>5.3151800000000007</v>
      </c>
      <c r="K882" s="34" t="s">
        <v>27035</v>
      </c>
    </row>
    <row r="883" spans="1:12" ht="20.100000000000001" customHeight="1">
      <c r="A883" s="414" t="s">
        <v>27011</v>
      </c>
      <c r="B883" s="415"/>
      <c r="C883" s="416"/>
      <c r="D883" s="223"/>
      <c r="E883" s="223">
        <f>J106*0.01</f>
        <v>0.34</v>
      </c>
      <c r="F883" s="223"/>
      <c r="G883" s="223">
        <v>1.3</v>
      </c>
      <c r="H883" s="223"/>
      <c r="I883" s="224"/>
      <c r="J883" s="224">
        <f t="shared" si="94"/>
        <v>0.44200000000000006</v>
      </c>
    </row>
    <row r="884" spans="1:12" ht="20.100000000000001" customHeight="1">
      <c r="A884" s="414" t="s">
        <v>27012</v>
      </c>
      <c r="B884" s="415"/>
      <c r="C884" s="416"/>
      <c r="D884" s="223"/>
      <c r="E884" s="223">
        <f>J126</f>
        <v>0.96</v>
      </c>
      <c r="F884" s="223"/>
      <c r="G884" s="223">
        <v>1.3</v>
      </c>
      <c r="H884" s="223"/>
      <c r="I884" s="224"/>
      <c r="J884" s="224">
        <f t="shared" si="94"/>
        <v>1.248</v>
      </c>
      <c r="K884" s="34" t="s">
        <v>27037</v>
      </c>
    </row>
    <row r="885" spans="1:12" ht="31.5" customHeight="1">
      <c r="A885" s="414" t="s">
        <v>27013</v>
      </c>
      <c r="B885" s="415"/>
      <c r="C885" s="416"/>
      <c r="D885" s="223"/>
      <c r="E885" s="223">
        <f>J134*0.15</f>
        <v>5.2499999999999998E-2</v>
      </c>
      <c r="F885" s="223"/>
      <c r="G885" s="223">
        <v>1.3</v>
      </c>
      <c r="H885" s="223"/>
      <c r="I885" s="224"/>
      <c r="J885" s="224">
        <f t="shared" si="94"/>
        <v>6.8250000000000005E-2</v>
      </c>
      <c r="K885" s="34" t="s">
        <v>27038</v>
      </c>
    </row>
    <row r="886" spans="1:12" ht="20.100000000000001" customHeight="1">
      <c r="A886" s="414" t="s">
        <v>27014</v>
      </c>
      <c r="B886" s="415"/>
      <c r="C886" s="416"/>
      <c r="D886" s="223"/>
      <c r="E886" s="223">
        <f>J137*0.12</f>
        <v>11.081688</v>
      </c>
      <c r="F886" s="223"/>
      <c r="G886" s="223">
        <v>1.3</v>
      </c>
      <c r="H886" s="223"/>
      <c r="I886" s="224"/>
      <c r="J886" s="224">
        <f t="shared" si="94"/>
        <v>14.4061944</v>
      </c>
      <c r="K886" s="424" t="s">
        <v>27047</v>
      </c>
      <c r="L886" s="425"/>
    </row>
    <row r="887" spans="1:12" ht="31.5" customHeight="1">
      <c r="A887" s="414" t="s">
        <v>27015</v>
      </c>
      <c r="B887" s="415"/>
      <c r="C887" s="416"/>
      <c r="D887" s="223"/>
      <c r="E887" s="223">
        <f>J140</f>
        <v>1.8840000000000001</v>
      </c>
      <c r="F887" s="223"/>
      <c r="G887" s="223">
        <v>1.3</v>
      </c>
      <c r="H887" s="223"/>
      <c r="I887" s="224"/>
      <c r="J887" s="224">
        <f t="shared" si="94"/>
        <v>2.4492000000000003</v>
      </c>
      <c r="K887" s="424" t="s">
        <v>27047</v>
      </c>
      <c r="L887" s="425"/>
    </row>
    <row r="888" spans="1:12" ht="19.5" customHeight="1">
      <c r="A888" s="414" t="s">
        <v>27063</v>
      </c>
      <c r="B888" s="415"/>
      <c r="C888" s="416"/>
      <c r="D888" s="223"/>
      <c r="E888" s="223">
        <f>J587*0.02</f>
        <v>8.4426000000000005</v>
      </c>
      <c r="F888" s="223"/>
      <c r="G888" s="223">
        <v>1.3</v>
      </c>
      <c r="H888" s="223"/>
      <c r="I888" s="224"/>
      <c r="J888" s="224">
        <f t="shared" si="94"/>
        <v>10.975380000000001</v>
      </c>
    </row>
    <row r="889" spans="1:12" ht="19.5" customHeight="1">
      <c r="A889" s="414" t="s">
        <v>27152</v>
      </c>
      <c r="B889" s="415"/>
      <c r="C889" s="416"/>
      <c r="D889" s="223"/>
      <c r="E889" s="223">
        <f>J143*0.15*0.2</f>
        <v>1.8389999999999997</v>
      </c>
      <c r="F889" s="223"/>
      <c r="G889" s="223">
        <v>1.3</v>
      </c>
      <c r="H889" s="223"/>
      <c r="I889" s="224"/>
      <c r="J889" s="224">
        <f t="shared" si="94"/>
        <v>2.3906999999999998</v>
      </c>
    </row>
    <row r="890" spans="1:12" ht="19.5" customHeight="1">
      <c r="A890" s="240" t="s">
        <v>27018</v>
      </c>
      <c r="B890" s="398" t="str">
        <f>INDEX(ORCAMENTO!$E:$E,MATCH(A890,ORCAMENTO!$B:$B,0))</f>
        <v>Banco De Concreto Armado Aparente Com Apoios De Alvenaria Assentada Com Argamassa De Cimento, Cal E Areia, Largura De 0,50M E Espessura De 0,05M</v>
      </c>
      <c r="C890" s="399"/>
      <c r="D890" s="399"/>
      <c r="E890" s="399"/>
      <c r="F890" s="399"/>
      <c r="G890" s="399"/>
      <c r="H890" s="400"/>
      <c r="I890" s="240" t="str">
        <f>INDEX(ORCAMENTO!$F:$F,MATCH(A890,ORCAMENTO!$B:$B,0))</f>
        <v>m</v>
      </c>
      <c r="J890" s="241">
        <f>ROUND(SUM(J892),2)</f>
        <v>9</v>
      </c>
    </row>
    <row r="891" spans="1:12" ht="19.5" customHeight="1">
      <c r="A891" s="242" t="s">
        <v>1068</v>
      </c>
      <c r="B891" s="243"/>
      <c r="C891" s="243"/>
      <c r="D891" s="243" t="s">
        <v>27046</v>
      </c>
      <c r="E891" s="242" t="s">
        <v>25568</v>
      </c>
      <c r="F891" s="242"/>
      <c r="G891" s="242"/>
      <c r="H891" s="242"/>
      <c r="I891" s="242"/>
      <c r="J891" s="244"/>
    </row>
    <row r="892" spans="1:12" ht="19.5" customHeight="1">
      <c r="A892" s="297" t="s">
        <v>27083</v>
      </c>
      <c r="B892" s="223"/>
      <c r="C892" s="223"/>
      <c r="D892" s="223">
        <v>6</v>
      </c>
      <c r="E892" s="223">
        <v>1.5</v>
      </c>
      <c r="F892" s="223"/>
      <c r="G892" s="223"/>
      <c r="H892" s="223"/>
      <c r="I892" s="224"/>
      <c r="J892" s="224">
        <f>D892*E892</f>
        <v>9</v>
      </c>
    </row>
    <row r="893" spans="1:12" ht="19.5" customHeight="1">
      <c r="A893" s="240" t="s">
        <v>27085</v>
      </c>
      <c r="B893" s="398" t="str">
        <f>INDEX(ORCAMENTO!$E:$E,MATCH(A893,ORCAMENTO!$B:$B,0))</f>
        <v>Pintura De Letra Em Parede Dim. 20X30Cm Com Tinta Látex Acrílica, Marcas De Referência Suvinil, Coral Ou Metalatex</v>
      </c>
      <c r="C893" s="399"/>
      <c r="D893" s="399"/>
      <c r="E893" s="399"/>
      <c r="F893" s="399"/>
      <c r="G893" s="399"/>
      <c r="H893" s="400"/>
      <c r="I893" s="240" t="str">
        <f>INDEX(ORCAMENTO!$F:$F,MATCH(A893,ORCAMENTO!$B:$B,0))</f>
        <v>und</v>
      </c>
      <c r="J893" s="241">
        <f>ROUND(SUM(J895),2)</f>
        <v>13</v>
      </c>
    </row>
    <row r="894" spans="1:12" ht="19.5" customHeight="1">
      <c r="A894" s="242" t="s">
        <v>1068</v>
      </c>
      <c r="B894" s="243"/>
      <c r="C894" s="243"/>
      <c r="D894" s="243" t="s">
        <v>27046</v>
      </c>
      <c r="E894" s="242"/>
      <c r="F894" s="242"/>
      <c r="G894" s="242"/>
      <c r="H894" s="242"/>
      <c r="I894" s="242"/>
      <c r="J894" s="244"/>
    </row>
    <row r="895" spans="1:12" ht="19.5" customHeight="1">
      <c r="A895" s="297" t="s">
        <v>27115</v>
      </c>
      <c r="B895" s="223"/>
      <c r="C895" s="223"/>
      <c r="D895" s="223">
        <v>13</v>
      </c>
      <c r="E895" s="223"/>
      <c r="F895" s="223"/>
      <c r="G895" s="223"/>
      <c r="H895" s="223"/>
      <c r="I895" s="224"/>
      <c r="J895" s="224">
        <f>D895</f>
        <v>13</v>
      </c>
    </row>
    <row r="896" spans="1:12" ht="36" customHeight="1">
      <c r="A896" s="240" t="s">
        <v>27114</v>
      </c>
      <c r="B896" s="398" t="str">
        <f>INDEX(ORCAMENTO!$E:$E,MATCH(A896,ORCAMENTO!$B:$B,0))</f>
        <v>Remoção De Pontos Elétricos (Ventiladores)</v>
      </c>
      <c r="C896" s="399"/>
      <c r="D896" s="399"/>
      <c r="E896" s="399"/>
      <c r="F896" s="399"/>
      <c r="G896" s="399"/>
      <c r="H896" s="400"/>
      <c r="I896" s="240" t="str">
        <f>INDEX(ORCAMENTO!$F:$F,MATCH(A896,ORCAMENTO!$B:$B,0))</f>
        <v>und</v>
      </c>
      <c r="J896" s="241">
        <f>ROUND(SUM(J898),2)</f>
        <v>11</v>
      </c>
      <c r="K896" s="282"/>
      <c r="L896" s="282"/>
    </row>
    <row r="897" spans="1:12" ht="19.5" customHeight="1">
      <c r="A897" s="242" t="s">
        <v>1068</v>
      </c>
      <c r="B897" s="243"/>
      <c r="C897" s="243"/>
      <c r="D897" s="243" t="s">
        <v>27046</v>
      </c>
      <c r="E897" s="242"/>
      <c r="F897" s="242"/>
      <c r="G897" s="242"/>
      <c r="H897" s="242"/>
      <c r="I897" s="242"/>
      <c r="J897" s="244"/>
    </row>
    <row r="898" spans="1:12" ht="20.100000000000001" customHeight="1">
      <c r="A898" s="297" t="s">
        <v>27154</v>
      </c>
      <c r="B898" s="223"/>
      <c r="C898" s="223"/>
      <c r="D898" s="223">
        <v>11</v>
      </c>
      <c r="E898" s="223"/>
      <c r="F898" s="223"/>
      <c r="G898" s="223"/>
      <c r="H898" s="223"/>
      <c r="I898" s="224"/>
      <c r="J898" s="224">
        <f>D898</f>
        <v>11</v>
      </c>
    </row>
    <row r="899" spans="1:12" ht="20.100000000000001" customHeight="1">
      <c r="A899" s="239">
        <v>10</v>
      </c>
      <c r="B899" s="401" t="s">
        <v>27095</v>
      </c>
      <c r="C899" s="402"/>
      <c r="D899" s="402"/>
      <c r="E899" s="402"/>
      <c r="F899" s="402"/>
      <c r="G899" s="402"/>
      <c r="H899" s="402"/>
      <c r="I899" s="402"/>
      <c r="J899" s="403"/>
    </row>
    <row r="900" spans="1:12" ht="20.100000000000001" customHeight="1">
      <c r="A900" s="240" t="s">
        <v>27089</v>
      </c>
      <c r="B900" s="398" t="str">
        <f>INDEX(ORCAMENTO!$E:$E,MATCH(A900,ORCAMENTO!$B:$B,0))</f>
        <v>Fôrma De Chapa Compensada Resinada 12Mm, Levando-Se Em Conta A Utilização 3 Vezes (Incluido O Material, Corte, Montagem, Escoramento E Desfôrma)</v>
      </c>
      <c r="C900" s="399"/>
      <c r="D900" s="399"/>
      <c r="E900" s="399"/>
      <c r="F900" s="399"/>
      <c r="G900" s="399"/>
      <c r="H900" s="400"/>
      <c r="I900" s="240" t="str">
        <f>INDEX(ORCAMENTO!$F:$F,MATCH(A900,ORCAMENTO!$B:$B,0))</f>
        <v>m2</v>
      </c>
      <c r="J900" s="241">
        <f>ROUND(SUM(J902),2)</f>
        <v>24</v>
      </c>
    </row>
    <row r="901" spans="1:12" ht="20.100000000000001" customHeight="1">
      <c r="A901" s="242" t="s">
        <v>1068</v>
      </c>
      <c r="B901" s="243"/>
      <c r="C901" s="243"/>
      <c r="D901" s="243" t="s">
        <v>26701</v>
      </c>
      <c r="E901" s="242" t="s">
        <v>25565</v>
      </c>
      <c r="F901" s="242" t="s">
        <v>26651</v>
      </c>
      <c r="G901" s="242" t="s">
        <v>25572</v>
      </c>
      <c r="H901" s="242"/>
      <c r="I901" s="242"/>
      <c r="J901" s="244"/>
    </row>
    <row r="902" spans="1:12" ht="36" customHeight="1">
      <c r="A902" s="297" t="s">
        <v>27096</v>
      </c>
      <c r="B902" s="223"/>
      <c r="C902" s="223"/>
      <c r="D902" s="223">
        <v>0.25</v>
      </c>
      <c r="E902" s="223">
        <f>1.2+0.4</f>
        <v>1.6</v>
      </c>
      <c r="F902" s="223">
        <v>30</v>
      </c>
      <c r="G902" s="223">
        <v>2</v>
      </c>
      <c r="H902" s="223"/>
      <c r="I902" s="224"/>
      <c r="J902" s="224">
        <f>D902*E902*F902*G902</f>
        <v>24</v>
      </c>
      <c r="K902" s="282"/>
      <c r="L902" s="282"/>
    </row>
    <row r="903" spans="1:12" ht="19.5" customHeight="1">
      <c r="A903" s="240" t="s">
        <v>27090</v>
      </c>
      <c r="B903" s="398" t="str">
        <f>INDEX(ORCAMENTO!$E:$E,MATCH(A903,ORCAMENTO!$B:$B,0))</f>
        <v>Fornecimento, Preparo E Aplicação De Concreto Fck=25 Mpa (Brita 1 E 2) - (5% De Perdas Já Incluído No Custo)</v>
      </c>
      <c r="C903" s="399"/>
      <c r="D903" s="399"/>
      <c r="E903" s="399"/>
      <c r="F903" s="399"/>
      <c r="G903" s="399"/>
      <c r="H903" s="400"/>
      <c r="I903" s="240" t="str">
        <f>INDEX(ORCAMENTO!$F:$F,MATCH(A903,ORCAMENTO!$B:$B,0))</f>
        <v>m3</v>
      </c>
      <c r="J903" s="241">
        <f>ROUND(SUM(J905),2)</f>
        <v>3</v>
      </c>
    </row>
    <row r="904" spans="1:12" ht="19.5" customHeight="1">
      <c r="A904" s="242" t="s">
        <v>1068</v>
      </c>
      <c r="B904" s="243"/>
      <c r="C904" s="243"/>
      <c r="D904" s="243" t="s">
        <v>26701</v>
      </c>
      <c r="E904" s="242" t="s">
        <v>25568</v>
      </c>
      <c r="F904" s="242" t="s">
        <v>25565</v>
      </c>
      <c r="G904" s="242" t="s">
        <v>26651</v>
      </c>
      <c r="H904" s="242"/>
      <c r="I904" s="242"/>
      <c r="J904" s="244"/>
    </row>
    <row r="905" spans="1:12" ht="20.100000000000001" customHeight="1">
      <c r="A905" s="297" t="s">
        <v>27083</v>
      </c>
      <c r="B905" s="223"/>
      <c r="C905" s="223"/>
      <c r="D905" s="223">
        <v>0.25</v>
      </c>
      <c r="E905" s="223">
        <v>0.25</v>
      </c>
      <c r="F905" s="223">
        <v>1.6</v>
      </c>
      <c r="G905" s="223">
        <v>30</v>
      </c>
      <c r="H905" s="223"/>
      <c r="I905" s="224"/>
      <c r="J905" s="224">
        <f>D905*E905*F905*G905</f>
        <v>3</v>
      </c>
    </row>
    <row r="906" spans="1:12" ht="33" customHeight="1">
      <c r="A906" s="240" t="s">
        <v>27091</v>
      </c>
      <c r="B906" s="398" t="str">
        <f>INDEX(ORCAMENTO!$E:$E,MATCH(A906,ORCAMENTO!$B:$B,0))</f>
        <v>Fornecimento, Dobragem E Colocação Em Fôrma, De Armadura Ca-50 A Média, Diâmetro De 6.3 A 10.0 Mm</v>
      </c>
      <c r="C906" s="399"/>
      <c r="D906" s="399"/>
      <c r="E906" s="399"/>
      <c r="F906" s="399"/>
      <c r="G906" s="399"/>
      <c r="H906" s="400"/>
      <c r="I906" s="240" t="str">
        <f>INDEX(ORCAMENTO!$F:$F,MATCH(A906,ORCAMENTO!$B:$B,0))</f>
        <v>kg</v>
      </c>
      <c r="J906" s="241">
        <f>ROUND(SUM(J908:J909),2)</f>
        <v>127.58</v>
      </c>
      <c r="K906" s="282"/>
      <c r="L906" s="282"/>
    </row>
    <row r="907" spans="1:12" ht="20.100000000000001" customHeight="1">
      <c r="A907" s="242" t="s">
        <v>1068</v>
      </c>
      <c r="B907" s="243"/>
      <c r="C907" s="243" t="s">
        <v>25568</v>
      </c>
      <c r="D907" s="242" t="s">
        <v>27100</v>
      </c>
      <c r="E907" s="242" t="s">
        <v>27101</v>
      </c>
      <c r="F907" s="242" t="s">
        <v>25575</v>
      </c>
      <c r="G907" s="242" t="s">
        <v>25574</v>
      </c>
      <c r="H907" s="242"/>
      <c r="I907" s="242"/>
      <c r="J907" s="244"/>
    </row>
    <row r="908" spans="1:12" ht="19.5" customHeight="1">
      <c r="A908" s="297" t="s">
        <v>27098</v>
      </c>
      <c r="B908" s="223"/>
      <c r="C908" s="223">
        <v>1.6</v>
      </c>
      <c r="D908" s="223">
        <v>4</v>
      </c>
      <c r="E908" s="223">
        <v>30</v>
      </c>
      <c r="F908" s="224" t="s">
        <v>27104</v>
      </c>
      <c r="G908" s="285">
        <v>0.39500000000000002</v>
      </c>
      <c r="H908" s="224"/>
      <c r="I908" s="224"/>
      <c r="J908" s="224">
        <f>C908*D908*E908*G908</f>
        <v>75.84</v>
      </c>
      <c r="K908" s="34" t="s">
        <v>27097</v>
      </c>
    </row>
    <row r="909" spans="1:12" ht="33" customHeight="1">
      <c r="A909" s="297" t="s">
        <v>27099</v>
      </c>
      <c r="B909" s="223"/>
      <c r="C909" s="223">
        <v>0.88</v>
      </c>
      <c r="D909" s="223">
        <v>8</v>
      </c>
      <c r="E909" s="223">
        <v>30</v>
      </c>
      <c r="F909" s="224" t="s">
        <v>27105</v>
      </c>
      <c r="G909" s="285">
        <v>0.245</v>
      </c>
      <c r="H909" s="224"/>
      <c r="I909" s="224"/>
      <c r="J909" s="224">
        <f>C909*D909*E909*G909</f>
        <v>51.744</v>
      </c>
      <c r="K909" s="282"/>
      <c r="L909" s="282"/>
    </row>
    <row r="911" spans="1:12" ht="19.5" customHeight="1"/>
    <row r="912" spans="1:12" ht="33" customHeight="1">
      <c r="K912" s="282"/>
      <c r="L912" s="282"/>
    </row>
    <row r="914" ht="19.5" customHeight="1"/>
    <row r="915" ht="19.5" customHeight="1"/>
  </sheetData>
  <mergeCells count="181">
    <mergeCell ref="A831:A832"/>
    <mergeCell ref="A173:A174"/>
    <mergeCell ref="B195:H195"/>
    <mergeCell ref="C224:D224"/>
    <mergeCell ref="B199:H199"/>
    <mergeCell ref="B207:H207"/>
    <mergeCell ref="B184:H184"/>
    <mergeCell ref="B718:H718"/>
    <mergeCell ref="B508:H508"/>
    <mergeCell ref="B609:J609"/>
    <mergeCell ref="B566:H566"/>
    <mergeCell ref="B693:H693"/>
    <mergeCell ref="A445:A446"/>
    <mergeCell ref="B775:H775"/>
    <mergeCell ref="B769:H769"/>
    <mergeCell ref="B740:H740"/>
    <mergeCell ref="B746:H746"/>
    <mergeCell ref="B755:H755"/>
    <mergeCell ref="B723:H723"/>
    <mergeCell ref="B735:H735"/>
    <mergeCell ref="B670:H670"/>
    <mergeCell ref="A510:A513"/>
    <mergeCell ref="A539:A542"/>
    <mergeCell ref="B610:H610"/>
    <mergeCell ref="A853:A856"/>
    <mergeCell ref="B354:H354"/>
    <mergeCell ref="B355:E355"/>
    <mergeCell ref="F355:I355"/>
    <mergeCell ref="A367:A368"/>
    <mergeCell ref="B375:H375"/>
    <mergeCell ref="A887:C887"/>
    <mergeCell ref="A889:C889"/>
    <mergeCell ref="A873:C873"/>
    <mergeCell ref="A874:C874"/>
    <mergeCell ref="A875:C875"/>
    <mergeCell ref="A882:C882"/>
    <mergeCell ref="A883:C883"/>
    <mergeCell ref="A884:C884"/>
    <mergeCell ref="A885:C885"/>
    <mergeCell ref="A886:C886"/>
    <mergeCell ref="B796:H796"/>
    <mergeCell ref="B778:H778"/>
    <mergeCell ref="B785:H785"/>
    <mergeCell ref="B788:H788"/>
    <mergeCell ref="B681:H681"/>
    <mergeCell ref="B772:H772"/>
    <mergeCell ref="A496:A498"/>
    <mergeCell ref="A514:A516"/>
    <mergeCell ref="A91:A92"/>
    <mergeCell ref="A35:A37"/>
    <mergeCell ref="A290:A291"/>
    <mergeCell ref="A61:A62"/>
    <mergeCell ref="A322:A323"/>
    <mergeCell ref="B15:D15"/>
    <mergeCell ref="B84:H84"/>
    <mergeCell ref="B59:H59"/>
    <mergeCell ref="B223:H223"/>
    <mergeCell ref="B242:H242"/>
    <mergeCell ref="B263:H263"/>
    <mergeCell ref="B53:H53"/>
    <mergeCell ref="B29:H29"/>
    <mergeCell ref="B159:J159"/>
    <mergeCell ref="B210:J210"/>
    <mergeCell ref="B211:H211"/>
    <mergeCell ref="B189:H189"/>
    <mergeCell ref="B106:H106"/>
    <mergeCell ref="B203:H203"/>
    <mergeCell ref="B126:H126"/>
    <mergeCell ref="B129:H129"/>
    <mergeCell ref="A255:A256"/>
    <mergeCell ref="A221:A222"/>
    <mergeCell ref="B243:E243"/>
    <mergeCell ref="A1:J1"/>
    <mergeCell ref="B4:J4"/>
    <mergeCell ref="B2:J2"/>
    <mergeCell ref="B3:J3"/>
    <mergeCell ref="B5:H5"/>
    <mergeCell ref="B13:H13"/>
    <mergeCell ref="F15:H15"/>
    <mergeCell ref="A86:A87"/>
    <mergeCell ref="A89:A90"/>
    <mergeCell ref="B47:H47"/>
    <mergeCell ref="A31:A34"/>
    <mergeCell ref="A39:A41"/>
    <mergeCell ref="B69:H69"/>
    <mergeCell ref="B9:H9"/>
    <mergeCell ref="B64:H64"/>
    <mergeCell ref="B643:H643"/>
    <mergeCell ref="B660:H660"/>
    <mergeCell ref="B325:H325"/>
    <mergeCell ref="B415:H415"/>
    <mergeCell ref="B307:H307"/>
    <mergeCell ref="B476:H476"/>
    <mergeCell ref="B351:H351"/>
    <mergeCell ref="B345:H345"/>
    <mergeCell ref="B436:H436"/>
    <mergeCell ref="B464:J464"/>
    <mergeCell ref="B465:H465"/>
    <mergeCell ref="B396:J396"/>
    <mergeCell ref="B397:H397"/>
    <mergeCell ref="B342:H342"/>
    <mergeCell ref="B456:H456"/>
    <mergeCell ref="A548:A549"/>
    <mergeCell ref="A558:A561"/>
    <mergeCell ref="A563:A564"/>
    <mergeCell ref="A597:A598"/>
    <mergeCell ref="B134:H134"/>
    <mergeCell ref="B146:H146"/>
    <mergeCell ref="B328:H328"/>
    <mergeCell ref="A492:A495"/>
    <mergeCell ref="A309:A310"/>
    <mergeCell ref="B137:H137"/>
    <mergeCell ref="B143:H143"/>
    <mergeCell ref="B140:H140"/>
    <mergeCell ref="B160:H160"/>
    <mergeCell ref="B164:H164"/>
    <mergeCell ref="F243:I243"/>
    <mergeCell ref="K886:L886"/>
    <mergeCell ref="K887:L887"/>
    <mergeCell ref="A880:C881"/>
    <mergeCell ref="B704:H704"/>
    <mergeCell ref="B601:H601"/>
    <mergeCell ref="A534:A535"/>
    <mergeCell ref="K831:L831"/>
    <mergeCell ref="K832:L832"/>
    <mergeCell ref="B805:J805"/>
    <mergeCell ref="B806:H806"/>
    <mergeCell ref="B813:H813"/>
    <mergeCell ref="B587:H587"/>
    <mergeCell ref="B537:H537"/>
    <mergeCell ref="A593:A596"/>
    <mergeCell ref="B817:H817"/>
    <mergeCell ref="A821:A822"/>
    <mergeCell ref="B823:H823"/>
    <mergeCell ref="B843:H843"/>
    <mergeCell ref="B846:H846"/>
    <mergeCell ref="A848:A849"/>
    <mergeCell ref="B764:H764"/>
    <mergeCell ref="B717:J717"/>
    <mergeCell ref="B627:H627"/>
    <mergeCell ref="B860:H860"/>
    <mergeCell ref="B906:H906"/>
    <mergeCell ref="B903:H903"/>
    <mergeCell ref="B900:H900"/>
    <mergeCell ref="B899:J899"/>
    <mergeCell ref="B896:H896"/>
    <mergeCell ref="B893:H893"/>
    <mergeCell ref="A888:C888"/>
    <mergeCell ref="B878:C879"/>
    <mergeCell ref="B864:H864"/>
    <mergeCell ref="A876:A879"/>
    <mergeCell ref="A871:C871"/>
    <mergeCell ref="A872:C872"/>
    <mergeCell ref="B867:H867"/>
    <mergeCell ref="A869:C869"/>
    <mergeCell ref="A870:C870"/>
    <mergeCell ref="B890:H890"/>
    <mergeCell ref="B857:H857"/>
    <mergeCell ref="B850:J850"/>
    <mergeCell ref="B839:H839"/>
    <mergeCell ref="B833:H833"/>
    <mergeCell ref="B293:H293"/>
    <mergeCell ref="B279:H279"/>
    <mergeCell ref="B149:H149"/>
    <mergeCell ref="A371:A374"/>
    <mergeCell ref="A259:A262"/>
    <mergeCell ref="A459:A460"/>
    <mergeCell ref="A519:A520"/>
    <mergeCell ref="A529:A532"/>
    <mergeCell ref="A837:A838"/>
    <mergeCell ref="A841:A842"/>
    <mergeCell ref="B851:H851"/>
    <mergeCell ref="A825:A826"/>
    <mergeCell ref="B605:H605"/>
    <mergeCell ref="B390:H390"/>
    <mergeCell ref="B393:H393"/>
    <mergeCell ref="B827:H827"/>
    <mergeCell ref="B490:H490"/>
    <mergeCell ref="A589:A590"/>
    <mergeCell ref="B684:H684"/>
    <mergeCell ref="A543:A545"/>
  </mergeCells>
  <phoneticPr fontId="57" type="noConversion"/>
  <dataValidations disablePrompts="1" count="1">
    <dataValidation type="list" errorStyle="warning" allowBlank="1" showInputMessage="1" showErrorMessage="1" error="Selecionar Referencial compatível" sqref="XEU1:XFD3">
      <formula1>DADOS</formula1>
    </dataValidation>
  </dataValidations>
  <printOptions horizontalCentered="1"/>
  <pageMargins left="0.23622047244094491" right="0.23622047244094491" top="2.1653543307086616" bottom="0.98425196850393704" header="0.31496062992125984" footer="0.31496062992125984"/>
  <pageSetup paperSize="9" scale="64" fitToWidth="0" orientation="portrait" r:id="rId1"/>
  <headerFooter scaleWithDoc="0" alignWithMargins="0">
    <oddHeader>&amp;C&amp;G
PREFEITURA MUNICIPAL DE BAIXO GUANDU</oddHeader>
    <oddFooter>&amp;C&amp;"Arial,Negrito"&amp;9PREFEITURA MUNICIPAL DE BAIXO GUANDU</oddFooter>
  </headerFooter>
  <legacy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9" tint="-0.249977111117893"/>
    <pageSetUpPr fitToPage="1"/>
  </sheetPr>
  <dimension ref="A1:XEV55"/>
  <sheetViews>
    <sheetView showGridLines="0" topLeftCell="A37" zoomScaleNormal="100" zoomScalePageLayoutView="115" workbookViewId="0">
      <selection activeCell="H26" sqref="H26"/>
    </sheetView>
  </sheetViews>
  <sheetFormatPr defaultColWidth="0" defaultRowHeight="14.25"/>
  <cols>
    <col min="1" max="1" width="10.375" style="31" customWidth="1"/>
    <col min="2" max="2" width="9.375" style="30" customWidth="1"/>
    <col min="3" max="3" width="8.625" style="30" customWidth="1"/>
    <col min="4" max="4" width="34.125" style="30" customWidth="1"/>
    <col min="5" max="5" width="8.625" style="31" customWidth="1"/>
    <col min="6" max="7" width="8.25" style="32" customWidth="1"/>
    <col min="8" max="8" width="8.625" style="33" customWidth="1"/>
    <col min="9" max="9" width="11.875" style="33" customWidth="1"/>
    <col min="10" max="10" width="0" style="28" hidden="1" customWidth="1"/>
    <col min="11" max="16384" width="9" style="28" hidden="1"/>
  </cols>
  <sheetData>
    <row r="1" spans="1:996 16376:16376" s="17" customFormat="1" ht="24.95" customHeight="1">
      <c r="A1" s="385" t="s">
        <v>25545</v>
      </c>
      <c r="B1" s="385"/>
      <c r="C1" s="385"/>
      <c r="D1" s="385"/>
      <c r="E1" s="385"/>
      <c r="F1" s="385"/>
      <c r="G1" s="385"/>
      <c r="H1" s="385"/>
      <c r="I1" s="385"/>
      <c r="J1" s="385"/>
      <c r="K1" s="385"/>
      <c r="L1" s="143"/>
      <c r="M1" s="16"/>
      <c r="N1" s="16"/>
      <c r="O1" s="16"/>
      <c r="P1" s="19"/>
      <c r="Q1" s="144"/>
      <c r="R1" s="145"/>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3"/>
      <c r="XEV1" s="17" t="s">
        <v>1063</v>
      </c>
    </row>
    <row r="2" spans="1:996 16376:16376" s="17" customFormat="1" ht="20.100000000000001" customHeight="1">
      <c r="A2" s="138" t="str">
        <f>BDI!$A$4</f>
        <v>OBRA:</v>
      </c>
      <c r="B2" s="464" t="str">
        <f>BDI!$B$4</f>
        <v>REFORMA - CMEI DONA CHICA</v>
      </c>
      <c r="C2" s="465"/>
      <c r="D2" s="465"/>
      <c r="E2" s="465"/>
      <c r="F2" s="465"/>
      <c r="G2" s="465"/>
      <c r="H2" s="465"/>
      <c r="I2" s="465"/>
      <c r="J2" s="146"/>
      <c r="K2" s="146"/>
      <c r="L2" s="143"/>
      <c r="M2" s="16"/>
      <c r="N2" s="16"/>
      <c r="O2" s="16"/>
      <c r="P2" s="19"/>
      <c r="Q2" s="144"/>
      <c r="R2" s="145"/>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3"/>
      <c r="XEV2" s="17" t="s">
        <v>29</v>
      </c>
    </row>
    <row r="3" spans="1:996 16376:16376" s="17" customFormat="1" ht="20.100000000000001" customHeight="1">
      <c r="A3" s="138" t="str">
        <f>BDI!$A$5</f>
        <v>ENDEREÇO:</v>
      </c>
      <c r="B3" s="463" t="str">
        <f>BDI!$B$5</f>
        <v>R. das camélias, S/N - SANTA MÔNICA</v>
      </c>
      <c r="C3" s="463"/>
      <c r="D3" s="463"/>
      <c r="E3" s="463"/>
      <c r="F3" s="463"/>
      <c r="G3" s="463"/>
      <c r="H3" s="463"/>
      <c r="I3" s="463"/>
      <c r="J3" s="147"/>
      <c r="K3" s="147"/>
      <c r="L3" s="143"/>
      <c r="M3" s="16"/>
      <c r="N3" s="16"/>
      <c r="O3" s="16"/>
      <c r="P3" s="19"/>
      <c r="Q3" s="144"/>
      <c r="R3" s="145"/>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3"/>
      <c r="XEV3" s="17" t="s">
        <v>2132</v>
      </c>
    </row>
    <row r="5" spans="1:996 16376:16376" ht="46.5" customHeight="1">
      <c r="A5" s="148" t="s">
        <v>1064</v>
      </c>
      <c r="B5" s="460" t="s">
        <v>1068</v>
      </c>
      <c r="C5" s="460"/>
      <c r="D5" s="460"/>
      <c r="E5" s="460"/>
      <c r="F5" s="460"/>
      <c r="G5" s="460"/>
      <c r="H5" s="149" t="s">
        <v>0</v>
      </c>
      <c r="I5" s="150" t="s">
        <v>1067</v>
      </c>
    </row>
    <row r="6" spans="1:996 16376:16376">
      <c r="A6" s="151">
        <v>1</v>
      </c>
      <c r="B6" s="461" t="s">
        <v>27052</v>
      </c>
      <c r="C6" s="461"/>
      <c r="D6" s="461"/>
      <c r="E6" s="461"/>
      <c r="F6" s="461"/>
      <c r="G6" s="461"/>
      <c r="H6" s="192" t="s">
        <v>30</v>
      </c>
      <c r="I6" s="152">
        <f>SUM(I7)</f>
        <v>8.2561199999999992</v>
      </c>
    </row>
    <row r="7" spans="1:996 16376:16376">
      <c r="A7" s="462" t="s">
        <v>25518</v>
      </c>
      <c r="B7" s="462"/>
      <c r="C7" s="462"/>
      <c r="D7" s="462"/>
      <c r="E7" s="462"/>
      <c r="F7" s="462"/>
      <c r="G7" s="462"/>
      <c r="H7" s="157" t="s">
        <v>1058</v>
      </c>
      <c r="I7" s="158">
        <f>SUBTOTAL(9,I9:I10)</f>
        <v>8.2561199999999992</v>
      </c>
    </row>
    <row r="8" spans="1:996 16376:16376">
      <c r="A8" s="153" t="s">
        <v>1069</v>
      </c>
      <c r="B8" s="153" t="s">
        <v>1057</v>
      </c>
      <c r="C8" s="153" t="s">
        <v>25</v>
      </c>
      <c r="D8" s="153" t="s">
        <v>1068</v>
      </c>
      <c r="E8" s="153" t="s">
        <v>26</v>
      </c>
      <c r="F8" s="154" t="s">
        <v>2302</v>
      </c>
      <c r="G8" s="154" t="s">
        <v>25519</v>
      </c>
      <c r="H8" s="155" t="s">
        <v>2303</v>
      </c>
      <c r="I8" s="155" t="s">
        <v>1058</v>
      </c>
    </row>
    <row r="9" spans="1:996 16376:16376">
      <c r="A9" s="193" t="s">
        <v>23955</v>
      </c>
      <c r="B9" s="193" t="s">
        <v>29</v>
      </c>
      <c r="C9" s="193">
        <v>10101</v>
      </c>
      <c r="D9" s="141" t="str">
        <f>PROPER(IFERROR(
IF(C9="","",
IF(CONCATENATE($A9,$B9)="IIOPES",INDEX(IIOPES!$B:$B,MATCH($C9,IIOPES!$A:$A,0)),
IF(CONCATENATE($A9,$B9)="CIOPES",INDEX(CIOPES!$B:$B,MATCH($C9,CIOPES!$A:$A,0)),
IF(CONCATENATE($A9,$B9)="ISINAPI",INDEX(ISINAPI!$B:$B,MATCH($C9,ISINAPI!$A:$A,0)),
IF(CONCATENATE($A9,$B9)="CSINAPI",INDEX(CSINAPI!$B:$B,MATCH($C9,CSINAPI!$A:$A,0)),
IF(CONCATENATE($A9,$B9)="CCESAN",INDEX(CCESAN!$B:$B,MATCH($C9,CCESAN!$A:$A,0)),
IF(CONCATENATE($A9,$B9)="CSCORIO",INDEX(CSCORIO!$B:$B,MATCH($C9,CSCORIO!$A:$A,0)),
IF(CONCATENATE($A9,$B9)="MERC",INDEX(MERCADO!$B:$B,MATCH($C9,MERCADO!$A:$A,0)),
IF(CONCATENATE($A9,$B9)="CCOMP",INDEX(COMPOSICAO!$B:$B,MATCH($C9,COMPOSICAO!$A:$A,0)),""
))))))))),"*Verificar código*"))</f>
        <v>Ajudante (Ajudante Pratico - Sinduscon)</v>
      </c>
      <c r="E9" s="142" t="str">
        <f>LOWER(IFERROR(
IF(CONCATENATE($A9,$B9)="IIOPES",INDEX(IIOPES!$C:$C,MATCH($C9,IIOPES!$A:$A,0)),
IF(CONCATENATE($A9,$B9)="CIOPES",INDEX(CIOPES!$C:$C,MATCH($C9,CIOPES!$A:$A,0)),
IF(CONCATENATE($A9,$B9)="ISINAPI",INDEX(ISINAPI!$C:$C,MATCH($C9,ISINAPI!$A:$A,0)),
IF(CONCATENATE($A9,$B9)="CSINAPI",INDEX(CSINAPI!$C:$C,MATCH($C9,CSINAPI!$A:$A,0)),
IF(CONCATENATE($A9,$B9)="CCESAN",INDEX(CCESAN!$C:$C,MATCH($C9,CCESAN!$A:$A,0)),
IF(CONCATENATE($A9,$B9)="CSCORIO",INDEX(CSCORIO!$C:$C,MATCH($C9,CSCORIO!$A:$A,0)),
IF(CONCATENATE($A9,$B9)="MERC",INDEX(MERCADO!$D:$D,MATCH($C9,MERCADO!$A:$A,0)),
IF(CONCATENATE($A9,$B9)="CCOMP",INDEX(COMPOSICAO!$H:$H,MATCH($C9,COMPOSICAO!$A:$A,0)),""
)))))))),""))</f>
        <v>h</v>
      </c>
      <c r="F9" s="194">
        <v>0.25</v>
      </c>
      <c r="G9" s="194"/>
      <c r="H9" s="159">
        <f>(IFERROR(
IF(CONCATENATE($A9,$B9)="IIOPES",INDEX(IIOPES!$D:$D,MATCH($C9,IIOPES!$A:$A,0)),
IF(CONCATENATE($A9,$B9)="CIOPES",INDEX(CIOPES!$D:$D,MATCH($C9,CIOPES!$A:$A,0)),
IF(CONCATENATE($A9,$B9)="ISINAPI",INDEX(ISINAPI!$E:$E,MATCH($C9,ISINAPI!$A:$A,0)),
IF(CONCATENATE($A9,$B9)="CSINAPI",INDEX(CSINAPI!$D:$D,MATCH($C9,CSINAPI!$A:$A,0)),
IF(CONCATENATE($A9,$B9)="CCESAN",INDEX(CCESAN!$D:$D,MATCH($C9,CCESAN!$A:$A,0)),
IF(CONCATENATE($A9,$B9)="CSCORIO",INDEX(CSCORIO!$D:$D,MATCH($C9,CSCORIO!$A:$A,0)),
IF(CONCATENATE($A9,$B9)="MERC",INDEX(MERCADO!$E:$E,MATCH($C9,MERCADO!$A:$A,0)),
IF(CONCATENATE($A9,$B9)="CCOMP",INDEX(COMPOSICAO!$I:$I,MATCH($C9,COMPOSICAO!$A:$A,0)),""
)))))))),""))</f>
        <v>5.86</v>
      </c>
      <c r="I9" s="156">
        <f>IFERROR(ROUND(H9*F9*(1+G9),2),"")*2.572</f>
        <v>3.78084</v>
      </c>
    </row>
    <row r="10" spans="1:996 16376:16376">
      <c r="A10" s="193" t="s">
        <v>23955</v>
      </c>
      <c r="B10" s="193" t="s">
        <v>29</v>
      </c>
      <c r="C10" s="193">
        <v>10115</v>
      </c>
      <c r="D10" s="141" t="str">
        <f>PROPER(IFERROR(
IF(C10="","",
IF(CONCATENATE($A10,$B10)="IIOPES",INDEX(IIOPES!$B:$B,MATCH($C10,IIOPES!$A:$A,0)),
IF(CONCATENATE($A10,$B10)="CIOPES",INDEX(CIOPES!$B:$B,MATCH($C10,CIOPES!$A:$A,0)),
IF(CONCATENATE($A10,$B10)="ISINAPI",INDEX(ISINAPI!$B:$B,MATCH($C10,ISINAPI!$A:$A,0)),
IF(CONCATENATE($A10,$B10)="CSINAPI",INDEX(CSINAPI!$B:$B,MATCH($C10,CSINAPI!$A:$A,0)),
IF(CONCATENATE($A10,$B10)="CCESAN",INDEX(CCESAN!$B:$B,MATCH($C10,CCESAN!$A:$A,0)),
IF(CONCATENATE($A10,$B10)="CSCORIO",INDEX(CSCORIO!$B:$B,MATCH($C10,CSCORIO!$A:$A,0)),
IF(CONCATENATE($A10,$B10)="MERC",INDEX(MERCADO!$B:$B,MATCH($C10,MERCADO!$A:$A,0)),
IF(CONCATENATE($A10,$B10)="CCOMP",INDEX(COMPOSICAO!$B:$B,MATCH($C10,COMPOSICAO!$A:$A,0)),""
))))))))),"*Verificar código*"))</f>
        <v>Eletricista (Oficial - Sinduscon)</v>
      </c>
      <c r="E10" s="142" t="str">
        <f>LOWER(IFERROR(
IF(CONCATENATE($A10,$B10)="IIOPES",INDEX(IIOPES!$C:$C,MATCH($C10,IIOPES!$A:$A,0)),
IF(CONCATENATE($A10,$B10)="CIOPES",INDEX(CIOPES!$C:$C,MATCH($C10,CIOPES!$A:$A,0)),
IF(CONCATENATE($A10,$B10)="ISINAPI",INDEX(ISINAPI!$C:$C,MATCH($C10,ISINAPI!$A:$A,0)),
IF(CONCATENATE($A10,$B10)="CSINAPI",INDEX(CSINAPI!$C:$C,MATCH($C10,CSINAPI!$A:$A,0)),
IF(CONCATENATE($A10,$B10)="CCESAN",INDEX(CCESAN!$C:$C,MATCH($C10,CCESAN!$A:$A,0)),
IF(CONCATENATE($A10,$B10)="CSCORIO",INDEX(CSCORIO!$C:$C,MATCH($C10,CSCORIO!$A:$A,0)),
IF(CONCATENATE($A10,$B10)="MERC",INDEX(MERCADO!$D:$D,MATCH($C10,MERCADO!$A:$A,0)),
IF(CONCATENATE($A10,$B10)="CCOMP",INDEX(COMPOSICAO!$H:$H,MATCH($C10,COMPOSICAO!$A:$A,0)),""
)))))))),""))</f>
        <v>h</v>
      </c>
      <c r="F10" s="194">
        <v>0.25</v>
      </c>
      <c r="G10" s="194"/>
      <c r="H10" s="159">
        <f>(IFERROR(
IF(CONCATENATE($A10,$B10)="IIOPES",INDEX(IIOPES!$D:$D,MATCH($C10,IIOPES!$A:$A,0)),
IF(CONCATENATE($A10,$B10)="CIOPES",INDEX(CIOPES!$D:$D,MATCH($C10,CIOPES!$A:$A,0)),
IF(CONCATENATE($A10,$B10)="ISINAPI",INDEX(ISINAPI!$E:$E,MATCH($C10,ISINAPI!$A:$A,0)),
IF(CONCATENATE($A10,$B10)="CSINAPI",INDEX(CSINAPI!$D:$D,MATCH($C10,CSINAPI!$A:$A,0)),
IF(CONCATENATE($A10,$B10)="CCESAN",INDEX(CCESAN!$D:$D,MATCH($C10,CCESAN!$A:$A,0)),
IF(CONCATENATE($A10,$B10)="CSCORIO",INDEX(CSCORIO!$D:$D,MATCH($C10,CSCORIO!$A:$A,0)),
IF(CONCATENATE($A10,$B10)="MERC",INDEX(MERCADO!$E:$E,MATCH($C10,MERCADO!$A:$A,0)),
IF(CONCATENATE($A10,$B10)="CCOMP",INDEX(COMPOSICAO!$I:$I,MATCH($C10,COMPOSICAO!$A:$A,0)),""
)))))))),""))</f>
        <v>6.94</v>
      </c>
      <c r="I10" s="156">
        <f>IFERROR(ROUND(H10*F10*(1+G10),2),"")*2.572</f>
        <v>4.4752799999999997</v>
      </c>
    </row>
    <row r="11" spans="1:996 16376:16376">
      <c r="A11" s="303"/>
      <c r="B11" s="303"/>
      <c r="C11" s="303"/>
      <c r="D11" s="141"/>
      <c r="E11" s="142"/>
      <c r="F11" s="304"/>
      <c r="G11" s="304"/>
      <c r="H11" s="159"/>
      <c r="I11" s="156"/>
    </row>
    <row r="12" spans="1:996 16376:16376">
      <c r="A12" s="148" t="s">
        <v>1064</v>
      </c>
      <c r="B12" s="460" t="s">
        <v>1068</v>
      </c>
      <c r="C12" s="460"/>
      <c r="D12" s="460"/>
      <c r="E12" s="460"/>
      <c r="F12" s="460"/>
      <c r="G12" s="460"/>
      <c r="H12" s="149" t="s">
        <v>0</v>
      </c>
      <c r="I12" s="150" t="s">
        <v>1067</v>
      </c>
    </row>
    <row r="13" spans="1:996 16376:16376">
      <c r="A13" s="151">
        <v>2</v>
      </c>
      <c r="B13" s="461" t="s">
        <v>27065</v>
      </c>
      <c r="C13" s="461"/>
      <c r="D13" s="461"/>
      <c r="E13" s="461"/>
      <c r="F13" s="461"/>
      <c r="G13" s="461"/>
      <c r="H13" s="192" t="s">
        <v>26721</v>
      </c>
      <c r="I13" s="152">
        <f>SUM(I19+I14)</f>
        <v>56.548424000000011</v>
      </c>
    </row>
    <row r="14" spans="1:996 16376:16376">
      <c r="A14" s="462" t="s">
        <v>25518</v>
      </c>
      <c r="B14" s="462"/>
      <c r="C14" s="462"/>
      <c r="D14" s="462"/>
      <c r="E14" s="462"/>
      <c r="F14" s="462"/>
      <c r="G14" s="462"/>
      <c r="H14" s="157" t="s">
        <v>1058</v>
      </c>
      <c r="I14" s="158">
        <f>SUBTOTAL(9,I16:I17)</f>
        <v>28.608424000000007</v>
      </c>
    </row>
    <row r="15" spans="1:996 16376:16376">
      <c r="A15" s="153" t="s">
        <v>1069</v>
      </c>
      <c r="B15" s="153" t="s">
        <v>1057</v>
      </c>
      <c r="C15" s="153" t="s">
        <v>25</v>
      </c>
      <c r="D15" s="153" t="s">
        <v>1068</v>
      </c>
      <c r="E15" s="153" t="s">
        <v>26</v>
      </c>
      <c r="F15" s="154" t="s">
        <v>2302</v>
      </c>
      <c r="G15" s="154" t="s">
        <v>25519</v>
      </c>
      <c r="H15" s="155" t="s">
        <v>2303</v>
      </c>
      <c r="I15" s="155" t="s">
        <v>1058</v>
      </c>
    </row>
    <row r="16" spans="1:996 16376:16376">
      <c r="A16" s="193" t="s">
        <v>23955</v>
      </c>
      <c r="B16" s="193" t="s">
        <v>29</v>
      </c>
      <c r="C16" s="193">
        <v>10139</v>
      </c>
      <c r="D16" s="141" t="str">
        <f>PROPER(IFERROR(
IF(C16="","",
IF(CONCATENATE($A16,$B16)="IIOPES",INDEX(IIOPES!$B:$B,MATCH($C16,IIOPES!$A:$A,0)),
IF(CONCATENATE($A16,$B16)="CIOPES",INDEX(CIOPES!$B:$B,MATCH($C16,CIOPES!$A:$A,0)),
IF(CONCATENATE($A16,$B16)="ISINAPI",INDEX(ISINAPI!$B:$B,MATCH($C16,ISINAPI!$A:$A,0)),
IF(CONCATENATE($A16,$B16)="CSINAPI",INDEX(CSINAPI!$B:$B,MATCH($C16,CSINAPI!$A:$A,0)),
IF(CONCATENATE($A16,$B16)="CCESAN",INDEX(CCESAN!$B:$B,MATCH($C16,CCESAN!$A:$A,0)),
IF(CONCATENATE($A16,$B16)="CSCORIO",INDEX(CSCORIO!$B:$B,MATCH($C16,CSCORIO!$A:$A,0)),
IF(CONCATENATE($A16,$B16)="MERC",INDEX(MERCADO!$B:$B,MATCH($C16,MERCADO!$A:$A,0)),
IF(CONCATENATE($A16,$B16)="CCOMP",INDEX(COMPOSICAO!$B:$B,MATCH($C16,COMPOSICAO!$A:$A,0)),""
))))))))),"*Verificar código*"))</f>
        <v>Pedreiro - (Oficial - Sinduscon)</v>
      </c>
      <c r="E16" s="142" t="str">
        <f>LOWER(IFERROR(
IF(CONCATENATE($A16,$B16)="IIOPES",INDEX(IIOPES!$C:$C,MATCH($C16,IIOPES!$A:$A,0)),
IF(CONCATENATE($A16,$B16)="CIOPES",INDEX(CIOPES!$C:$C,MATCH($C16,CIOPES!$A:$A,0)),
IF(CONCATENATE($A16,$B16)="ISINAPI",INDEX(ISINAPI!$C:$C,MATCH($C16,ISINAPI!$A:$A,0)),
IF(CONCATENATE($A16,$B16)="CSINAPI",INDEX(CSINAPI!$C:$C,MATCH($C16,CSINAPI!$A:$A,0)),
IF(CONCATENATE($A16,$B16)="CCESAN",INDEX(CCESAN!$C:$C,MATCH($C16,CCESAN!$A:$A,0)),
IF(CONCATENATE($A16,$B16)="CSCORIO",INDEX(CSCORIO!$C:$C,MATCH($C16,CSCORIO!$A:$A,0)),
IF(CONCATENATE($A16,$B16)="MERC",INDEX(MERCADO!$D:$D,MATCH($C16,MERCADO!$A:$A,0)),
IF(CONCATENATE($A16,$B16)="CCOMP",INDEX(COMPOSICAO!$H:$H,MATCH($C16,COMPOSICAO!$A:$A,0)),""
)))))))),""))</f>
        <v>h</v>
      </c>
      <c r="F16" s="194">
        <v>0.5</v>
      </c>
      <c r="G16" s="194"/>
      <c r="H16" s="159">
        <f>(IFERROR(
IF(CONCATENATE($A16,$B16)="IIOPES",INDEX(IIOPES!$D:$D,MATCH($C16,IIOPES!$A:$A,0)),
IF(CONCATENATE($A16,$B16)="CIOPES",INDEX(CIOPES!$D:$D,MATCH($C16,CIOPES!$A:$A,0)),
IF(CONCATENATE($A16,$B16)="ISINAPI",INDEX(ISINAPI!$E:$E,MATCH($C16,ISINAPI!$A:$A,0)),
IF(CONCATENATE($A16,$B16)="CSINAPI",INDEX(CSINAPI!$D:$D,MATCH($C16,CSINAPI!$A:$A,0)),
IF(CONCATENATE($A16,$B16)="CCESAN",INDEX(CCESAN!$D:$D,MATCH($C16,CCESAN!$A:$A,0)),
IF(CONCATENATE($A16,$B16)="CSCORIO",INDEX(CSCORIO!$D:$D,MATCH($C16,CSCORIO!$A:$A,0)),
IF(CONCATENATE($A16,$B16)="MERC",INDEX(MERCADO!$E:$E,MATCH($C16,MERCADO!$A:$A,0)),
IF(CONCATENATE($A16,$B16)="CCOMP",INDEX(COMPOSICAO!$I:$I,MATCH($C16,COMPOSICAO!$A:$A,0)),""
)))))))),""))</f>
        <v>6.94</v>
      </c>
      <c r="I16" s="156">
        <f>IFERROR(ROUND(H16*F16*(1+G16),2),"")*2.5727</f>
        <v>8.9272690000000008</v>
      </c>
    </row>
    <row r="17" spans="1:9" ht="21.75" customHeight="1">
      <c r="A17" s="193" t="s">
        <v>23955</v>
      </c>
      <c r="B17" s="193" t="s">
        <v>29</v>
      </c>
      <c r="C17" s="193">
        <v>10146</v>
      </c>
      <c r="D17" s="141" t="str">
        <f>PROPER(IFERROR(
IF(C17="","",
IF(CONCATENATE($A17,$B17)="IIOPES",INDEX(IIOPES!$B:$B,MATCH($C17,IIOPES!$A:$A,0)),
IF(CONCATENATE($A17,$B17)="CIOPES",INDEX(CIOPES!$B:$B,MATCH($C17,CIOPES!$A:$A,0)),
IF(CONCATENATE($A17,$B17)="ISINAPI",INDEX(ISINAPI!$B:$B,MATCH($C17,ISINAPI!$A:$A,0)),
IF(CONCATENATE($A17,$B17)="CSINAPI",INDEX(CSINAPI!$B:$B,MATCH($C17,CSINAPI!$A:$A,0)),
IF(CONCATENATE($A17,$B17)="CCESAN",INDEX(CCESAN!$B:$B,MATCH($C17,CCESAN!$A:$A,0)),
IF(CONCATENATE($A17,$B17)="CSCORIO",INDEX(CSCORIO!$B:$B,MATCH($C17,CSCORIO!$A:$A,0)),
IF(CONCATENATE($A17,$B17)="MERC",INDEX(MERCADO!$B:$B,MATCH($C17,MERCADO!$A:$A,0)),
IF(CONCATENATE($A17,$B17)="CCOMP",INDEX(COMPOSICAO!$B:$B,MATCH($C17,COMPOSICAO!$A:$A,0)),""
))))))))),"*Verificar código*"))</f>
        <v>Servente (Auxiliar De Obras - Sinduscon)</v>
      </c>
      <c r="E17" s="142" t="str">
        <f>LOWER(IFERROR(
IF(CONCATENATE($A17,$B17)="IIOPES",INDEX(IIOPES!$C:$C,MATCH($C17,IIOPES!$A:$A,0)),
IF(CONCATENATE($A17,$B17)="CIOPES",INDEX(CIOPES!$C:$C,MATCH($C17,CIOPES!$A:$A,0)),
IF(CONCATENATE($A17,$B17)="ISINAPI",INDEX(ISINAPI!$C:$C,MATCH($C17,ISINAPI!$A:$A,0)),
IF(CONCATENATE($A17,$B17)="CSINAPI",INDEX(CSINAPI!$C:$C,MATCH($C17,CSINAPI!$A:$A,0)),
IF(CONCATENATE($A17,$B17)="CCESAN",INDEX(CCESAN!$C:$C,MATCH($C17,CCESAN!$A:$A,0)),
IF(CONCATENATE($A17,$B17)="CSCORIO",INDEX(CSCORIO!$C:$C,MATCH($C17,CSCORIO!$A:$A,0)),
IF(CONCATENATE($A17,$B17)="MERC",INDEX(MERCADO!$D:$D,MATCH($C17,MERCADO!$A:$A,0)),
IF(CONCATENATE($A17,$B17)="CCOMP",INDEX(COMPOSICAO!$H:$H,MATCH($C17,COMPOSICAO!$A:$A,0)),""
)))))))),""))</f>
        <v>h</v>
      </c>
      <c r="F17" s="194">
        <v>1.5</v>
      </c>
      <c r="G17" s="194"/>
      <c r="H17" s="159">
        <f>(IFERROR(
IF(CONCATENATE($A17,$B17)="IIOPES",INDEX(IIOPES!$D:$D,MATCH($C17,IIOPES!$A:$A,0)),
IF(CONCATENATE($A17,$B17)="CIOPES",INDEX(CIOPES!$D:$D,MATCH($C17,CIOPES!$A:$A,0)),
IF(CONCATENATE($A17,$B17)="ISINAPI",INDEX(ISINAPI!$E:$E,MATCH($C17,ISINAPI!$A:$A,0)),
IF(CONCATENATE($A17,$B17)="CSINAPI",INDEX(CSINAPI!$D:$D,MATCH($C17,CSINAPI!$A:$A,0)),
IF(CONCATENATE($A17,$B17)="CCESAN",INDEX(CCESAN!$D:$D,MATCH($C17,CCESAN!$A:$A,0)),
IF(CONCATENATE($A17,$B17)="CSCORIO",INDEX(CSCORIO!$D:$D,MATCH($C17,CSCORIO!$A:$A,0)),
IF(CONCATENATE($A17,$B17)="MERC",INDEX(MERCADO!$E:$E,MATCH($C17,MERCADO!$A:$A,0)),
IF(CONCATENATE($A17,$B17)="CCOMP",INDEX(COMPOSICAO!$I:$I,MATCH($C17,COMPOSICAO!$A:$A,0)),""
)))))))),""))</f>
        <v>5.0999999999999996</v>
      </c>
      <c r="I17" s="156">
        <f>IFERROR(ROUND(H17*F17*(1+G17),2),"")*2.5727</f>
        <v>19.681155000000004</v>
      </c>
    </row>
    <row r="18" spans="1:9">
      <c r="A18" s="29"/>
      <c r="H18" s="28"/>
      <c r="I18" s="28"/>
    </row>
    <row r="19" spans="1:9">
      <c r="A19" s="462" t="s">
        <v>25520</v>
      </c>
      <c r="B19" s="462"/>
      <c r="C19" s="462"/>
      <c r="D19" s="462"/>
      <c r="E19" s="462"/>
      <c r="F19" s="462"/>
      <c r="G19" s="462"/>
      <c r="H19" s="157" t="s">
        <v>1058</v>
      </c>
      <c r="I19" s="158">
        <f>SUM(I21:I22)</f>
        <v>27.94</v>
      </c>
    </row>
    <row r="20" spans="1:9">
      <c r="A20" s="153" t="s">
        <v>1069</v>
      </c>
      <c r="B20" s="153" t="s">
        <v>1057</v>
      </c>
      <c r="C20" s="153" t="s">
        <v>25</v>
      </c>
      <c r="D20" s="153" t="s">
        <v>1068</v>
      </c>
      <c r="E20" s="153" t="s">
        <v>26</v>
      </c>
      <c r="F20" s="154" t="s">
        <v>2302</v>
      </c>
      <c r="G20" s="154" t="s">
        <v>25519</v>
      </c>
      <c r="H20" s="155" t="s">
        <v>2303</v>
      </c>
      <c r="I20" s="155" t="s">
        <v>1058</v>
      </c>
    </row>
    <row r="21" spans="1:9">
      <c r="A21" s="193" t="s">
        <v>23955</v>
      </c>
      <c r="B21" s="193" t="s">
        <v>29</v>
      </c>
      <c r="C21" s="193">
        <v>21543</v>
      </c>
      <c r="D21" s="141" t="str">
        <f>PROPER(IFERROR(
IF(C21="","",
IF(CONCATENATE($A21,$B21)="IIOPES",INDEX(IIOPES!$B:$B,MATCH($C21,IIOPES!$A:$A,0)),
IF(CONCATENATE($A21,$B21)="CIOPES",INDEX(CIOPES!$B:$B,MATCH($C21,CIOPES!$A:$A,0)),
IF(CONCATENATE($A21,$B21)="ISINAPI",INDEX(ISINAPI!$B:$B,MATCH($C21,ISINAPI!$A:$A,0)),
IF(CONCATENATE($A21,$B21)="CSINAPI",INDEX(CSINAPI!$B:$B,MATCH($C21,CSINAPI!$A:$A,0)),
IF(CONCATENATE($A21,$B21)="CCESAN",INDEX(CCESAN!$B:$B,MATCH($C21,CCESAN!$A:$A,0)),
IF(CONCATENATE($A21,$B21)="CSCORIO",INDEX(CSCORIO!$B:$B,MATCH($C21,CSCORIO!$A:$A,0)),
IF(CONCATENATE($A21,$B21)="MERC",INDEX(MERCADO!$B:$B,MATCH($C21,MERCADO!$A:$A,0)),
IF(CONCATENATE($A21,$B21)="CCOMP",INDEX(COMPOSICAO!$B:$B,MATCH($C21,COMPOSICAO!$A:$A,0)),""
))))))))),"*Verificar código*"))</f>
        <v>Tela Soldada Em Aço Tipo Telcon Q-138 P/ Armadura</v>
      </c>
      <c r="E21" s="142" t="str">
        <f>LOWER(IFERROR(
IF(CONCATENATE($A21,$B21)="IIOPES",INDEX(IIOPES!$C:$C,MATCH($C21,IIOPES!$A:$A,0)),
IF(CONCATENATE($A21,$B21)="CIOPES",INDEX(CIOPES!$C:$C,MATCH($C21,CIOPES!$A:$A,0)),
IF(CONCATENATE($A21,$B21)="ISINAPI",INDEX(ISINAPI!$C:$C,MATCH($C21,ISINAPI!$A:$A,0)),
IF(CONCATENATE($A21,$B21)="CSINAPI",INDEX(CSINAPI!$C:$C,MATCH($C21,CSINAPI!$A:$A,0)),
IF(CONCATENATE($A21,$B21)="CCESAN",INDEX(CCESAN!$C:$C,MATCH($C21,CCESAN!$A:$A,0)),
IF(CONCATENATE($A21,$B21)="CSCORIO",INDEX(CSCORIO!$C:$C,MATCH($C21,CSCORIO!$A:$A,0)),
IF(CONCATENATE($A21,$B21)="MERC",INDEX(MERCADO!$D:$D,MATCH($C21,MERCADO!$A:$A,0)),
IF(CONCATENATE($A21,$B21)="CCOMP",INDEX(COMPOSICAO!$H:$H,MATCH($C21,COMPOSICAO!$A:$A,0)),""
)))))))),""))</f>
        <v>m2</v>
      </c>
      <c r="F21" s="194">
        <v>1</v>
      </c>
      <c r="G21" s="194"/>
      <c r="H21" s="159">
        <f>(IFERROR(
IF(CONCATENATE($A21,$B21)="IIOPES",INDEX(IIOPES!$D:$D,MATCH($C21,IIOPES!$A:$A,0)),
IF(CONCATENATE($A21,$B21)="CIOPES",INDEX(CIOPES!$D:$D,MATCH($C21,CIOPES!$A:$A,0)),
IF(CONCATENATE($A21,$B21)="ISINAPI",INDEX(ISINAPI!$E:$E,MATCH($C21,ISINAPI!$A:$A,0)),
IF(CONCATENATE($A21,$B21)="CSINAPI",INDEX(CSINAPI!$D:$D,MATCH($C21,CSINAPI!$A:$A,0)),
IF(CONCATENATE($A21,$B21)="CCESAN",INDEX(CCESAN!$D:$D,MATCH($C21,CCESAN!$A:$A,0)),
IF(CONCATENATE($A21,$B21)="CSCORIO",INDEX(CSCORIO!$D:$D,MATCH($C21,CSCORIO!$A:$A,0)),
IF(CONCATENATE($A21,$B21)="MERC",INDEX(MERCADO!$E:$E,MATCH($C21,MERCADO!$A:$A,0)),
IF(CONCATENATE($A21,$B21)="CCOMP",INDEX(COMPOSICAO!$I:$I,MATCH($C21,COMPOSICAO!$A:$A,0)),""
)))))))),""))</f>
        <v>15.46</v>
      </c>
      <c r="I21" s="156">
        <f>IFERROR(ROUND(H21*F21*(1+G21),2),"")</f>
        <v>15.46</v>
      </c>
    </row>
    <row r="22" spans="1:9" ht="34.5" customHeight="1">
      <c r="A22" s="193" t="s">
        <v>23955</v>
      </c>
      <c r="B22" s="193" t="s">
        <v>29</v>
      </c>
      <c r="C22" s="193">
        <v>20584</v>
      </c>
      <c r="D22" s="141" t="str">
        <f>PROPER(IFERROR(
IF(C22="","",
IF(CONCATENATE($A22,$B22)="IIOPES",INDEX(IIOPES!$B:$B,MATCH($C22,IIOPES!$A:$A,0)),
IF(CONCATENATE($A22,$B22)="CIOPES",INDEX(CIOPES!$B:$B,MATCH($C22,CIOPES!$A:$A,0)),
IF(CONCATENATE($A22,$B22)="ISINAPI",INDEX(ISINAPI!$B:$B,MATCH($C22,ISINAPI!$A:$A,0)),
IF(CONCATENATE($A22,$B22)="CSINAPI",INDEX(CSINAPI!$B:$B,MATCH($C22,CSINAPI!$A:$A,0)),
IF(CONCATENATE($A22,$B22)="CCESAN",INDEX(CCESAN!$B:$B,MATCH($C22,CCESAN!$A:$A,0)),
IF(CONCATENATE($A22,$B22)="CSCORIO",INDEX(CSCORIO!$B:$B,MATCH($C22,CSCORIO!$A:$A,0)),
IF(CONCATENATE($A22,$B22)="MERC",INDEX(MERCADO!$B:$B,MATCH($C22,MERCADO!$A:$A,0)),
IF(CONCATENATE($A22,$B22)="CCOMP",INDEX(COMPOSICAO!$B:$B,MATCH($C22,COMPOSICAO!$A:$A,0)),""
))))))))),"*Verificar código*"))</f>
        <v>Argamassa Para Grauteamento Tipo Sikagrout</v>
      </c>
      <c r="E22" s="142" t="str">
        <f>LOWER(IFERROR(
IF(CONCATENATE($A22,$B22)="IIOPES",INDEX(IIOPES!$C:$C,MATCH($C22,IIOPES!$A:$A,0)),
IF(CONCATENATE($A22,$B22)="CIOPES",INDEX(CIOPES!$C:$C,MATCH($C22,CIOPES!$A:$A,0)),
IF(CONCATENATE($A22,$B22)="ISINAPI",INDEX(ISINAPI!$C:$C,MATCH($C22,ISINAPI!$A:$A,0)),
IF(CONCATENATE($A22,$B22)="CSINAPI",INDEX(CSINAPI!$C:$C,MATCH($C22,CSINAPI!$A:$A,0)),
IF(CONCATENATE($A22,$B22)="CCESAN",INDEX(CCESAN!$C:$C,MATCH($C22,CCESAN!$A:$A,0)),
IF(CONCATENATE($A22,$B22)="CSCORIO",INDEX(CSCORIO!$C:$C,MATCH($C22,CSCORIO!$A:$A,0)),
IF(CONCATENATE($A22,$B22)="MERC",INDEX(MERCADO!$D:$D,MATCH($C22,MERCADO!$A:$A,0)),
IF(CONCATENATE($A22,$B22)="CCOMP",INDEX(COMPOSICAO!$H:$H,MATCH($C22,COMPOSICAO!$A:$A,0)),""
)))))))),""))</f>
        <v>kg</v>
      </c>
      <c r="F22" s="194">
        <v>8</v>
      </c>
      <c r="G22" s="194"/>
      <c r="H22" s="159">
        <f>(IFERROR(
IF(CONCATENATE($A22,$B22)="IIOPES",INDEX(IIOPES!$D:$D,MATCH($C22,IIOPES!$A:$A,0)),
IF(CONCATENATE($A22,$B22)="CIOPES",INDEX(CIOPES!$D:$D,MATCH($C22,CIOPES!$A:$A,0)),
IF(CONCATENATE($A22,$B22)="ISINAPI",INDEX(ISINAPI!$E:$E,MATCH($C22,ISINAPI!$A:$A,0)),
IF(CONCATENATE($A22,$B22)="CSINAPI",INDEX(CSINAPI!$D:$D,MATCH($C22,CSINAPI!$A:$A,0)),
IF(CONCATENATE($A22,$B22)="CCESAN",INDEX(CCESAN!$D:$D,MATCH($C22,CCESAN!$A:$A,0)),
IF(CONCATENATE($A22,$B22)="CSCORIO",INDEX(CSCORIO!$D:$D,MATCH($C22,CSCORIO!$A:$A,0)),
IF(CONCATENATE($A22,$B22)="MERC",INDEX(MERCADO!$E:$E,MATCH($C22,MERCADO!$A:$A,0)),
IF(CONCATENATE($A22,$B22)="CCOMP",INDEX(COMPOSICAO!$I:$I,MATCH($C22,COMPOSICAO!$A:$A,0)),""
)))))))),""))</f>
        <v>1.56</v>
      </c>
      <c r="I22" s="156">
        <f>IFERROR(ROUND(H22*F22*(1+G22),2),"")</f>
        <v>12.48</v>
      </c>
    </row>
    <row r="23" spans="1:9">
      <c r="A23" s="303"/>
      <c r="B23" s="303"/>
      <c r="C23" s="303"/>
      <c r="D23" s="141"/>
      <c r="E23" s="142"/>
      <c r="F23" s="304"/>
      <c r="G23" s="304"/>
      <c r="H23" s="159"/>
      <c r="I23" s="156"/>
    </row>
    <row r="24" spans="1:9">
      <c r="A24" s="148" t="s">
        <v>1064</v>
      </c>
      <c r="B24" s="460" t="s">
        <v>1068</v>
      </c>
      <c r="C24" s="460"/>
      <c r="D24" s="460"/>
      <c r="E24" s="460"/>
      <c r="F24" s="460"/>
      <c r="G24" s="460"/>
      <c r="H24" s="149" t="s">
        <v>0</v>
      </c>
      <c r="I24" s="150" t="s">
        <v>1067</v>
      </c>
    </row>
    <row r="25" spans="1:9">
      <c r="A25" s="151">
        <v>3</v>
      </c>
      <c r="B25" s="461" t="s">
        <v>27068</v>
      </c>
      <c r="C25" s="461"/>
      <c r="D25" s="461"/>
      <c r="E25" s="461"/>
      <c r="F25" s="461"/>
      <c r="G25" s="461"/>
      <c r="H25" s="192" t="s">
        <v>26721</v>
      </c>
      <c r="I25" s="152">
        <f>SUM(I31+I26)</f>
        <v>64.08</v>
      </c>
    </row>
    <row r="26" spans="1:9">
      <c r="A26" s="462" t="s">
        <v>25518</v>
      </c>
      <c r="B26" s="462"/>
      <c r="C26" s="462"/>
      <c r="D26" s="462"/>
      <c r="E26" s="462"/>
      <c r="F26" s="462"/>
      <c r="G26" s="462"/>
      <c r="H26" s="157" t="s">
        <v>1058</v>
      </c>
      <c r="I26" s="158">
        <f>SUBTOTAL(9,I28:I29)</f>
        <v>26.759999999999998</v>
      </c>
    </row>
    <row r="27" spans="1:9">
      <c r="A27" s="153" t="s">
        <v>1069</v>
      </c>
      <c r="B27" s="153" t="s">
        <v>1057</v>
      </c>
      <c r="C27" s="153" t="s">
        <v>25</v>
      </c>
      <c r="D27" s="153" t="s">
        <v>1068</v>
      </c>
      <c r="E27" s="153" t="s">
        <v>26</v>
      </c>
      <c r="F27" s="154" t="s">
        <v>2302</v>
      </c>
      <c r="G27" s="154" t="s">
        <v>25519</v>
      </c>
      <c r="H27" s="155" t="s">
        <v>2303</v>
      </c>
      <c r="I27" s="155" t="s">
        <v>1058</v>
      </c>
    </row>
    <row r="28" spans="1:9" ht="22.5">
      <c r="A28" s="193" t="s">
        <v>25521</v>
      </c>
      <c r="B28" s="193" t="s">
        <v>1063</v>
      </c>
      <c r="C28" s="193">
        <v>88256</v>
      </c>
      <c r="D28" s="141" t="str">
        <f>PROPER(IFERROR(
IF(C28="","",
IF(CONCATENATE($A28,$B28)="IIOPES",INDEX(IIOPES!$B:$B,MATCH($C28,IIOPES!$A:$A,0)),
IF(CONCATENATE($A28,$B28)="CIOPES",INDEX(CIOPES!$B:$B,MATCH($C28,CIOPES!$A:$A,0)),
IF(CONCATENATE($A28,$B28)="ISINAPI",INDEX(ISINAPI!$B:$B,MATCH($C28,ISINAPI!$A:$A,0)),
IF(CONCATENATE($A28,$B28)="CSINAPI",INDEX(CSINAPI!$B:$B,MATCH($C28,CSINAPI!$A:$A,0)),
IF(CONCATENATE($A28,$B28)="CCESAN",INDEX(CCESAN!$B:$B,MATCH($C28,CCESAN!$A:$A,0)),
IF(CONCATENATE($A28,$B28)="CSCORIO",INDEX(CSCORIO!$B:$B,MATCH($C28,CSCORIO!$A:$A,0)),
IF(CONCATENATE($A28,$B28)="MERC",INDEX(MERCADO!$B:$B,MATCH($C28,MERCADO!$A:$A,0)),
IF(CONCATENATE($A28,$B28)="CCOMP",INDEX(COMPOSICAO!$B:$B,MATCH($C28,COMPOSICAO!$A:$A,0)),""
))))))))),"*Verificar código*"))</f>
        <v>Azulejista Ou Ladrilhista Com Encargos Complementares</v>
      </c>
      <c r="E28" s="142" t="str">
        <f>LOWER(IFERROR(
IF(CONCATENATE($A28,$B28)="IIOPES",INDEX(IIOPES!$C:$C,MATCH($C28,IIOPES!$A:$A,0)),
IF(CONCATENATE($A28,$B28)="CIOPES",INDEX(CIOPES!$C:$C,MATCH($C28,CIOPES!$A:$A,0)),
IF(CONCATENATE($A28,$B28)="ISINAPI",INDEX(ISINAPI!$C:$C,MATCH($C28,ISINAPI!$A:$A,0)),
IF(CONCATENATE($A28,$B28)="CSINAPI",INDEX(CSINAPI!$C:$C,MATCH($C28,CSINAPI!$A:$A,0)),
IF(CONCATENATE($A28,$B28)="CCESAN",INDEX(CCESAN!$C:$C,MATCH($C28,CCESAN!$A:$A,0)),
IF(CONCATENATE($A28,$B28)="CSCORIO",INDEX(CSCORIO!$C:$C,MATCH($C28,CSCORIO!$A:$A,0)),
IF(CONCATENATE($A28,$B28)="MERC",INDEX(MERCADO!$D:$D,MATCH($C28,MERCADO!$A:$A,0)),
IF(CONCATENATE($A28,$B28)="CCOMP",INDEX(COMPOSICAO!$H:$H,MATCH($C28,COMPOSICAO!$A:$A,0)),""
)))))))),""))</f>
        <v>h</v>
      </c>
      <c r="F28" s="194">
        <v>0.82</v>
      </c>
      <c r="G28" s="194"/>
      <c r="H28" s="159">
        <f>(IFERROR(
IF(CONCATENATE($A28,$B28)="IIOPES",INDEX(IIOPES!$D:$D,MATCH($C28,IIOPES!$A:$A,0)),
IF(CONCATENATE($A28,$B28)="CIOPES",INDEX(CIOPES!$D:$D,MATCH($C28,CIOPES!$A:$A,0)),
IF(CONCATENATE($A28,$B28)="ISINAPI",INDEX(ISINAPI!$E:$E,MATCH($C28,ISINAPI!$A:$A,0)),
IF(CONCATENATE($A28,$B28)="CSINAPI",INDEX(CSINAPI!$D:$D,MATCH($C28,CSINAPI!$A:$A,0)),
IF(CONCATENATE($A28,$B28)="CCESAN",INDEX(CCESAN!$D:$D,MATCH($C28,CCESAN!$A:$A,0)),
IF(CONCATENATE($A28,$B28)="CSCORIO",INDEX(CSCORIO!$D:$D,MATCH($C28,CSCORIO!$A:$A,0)),
IF(CONCATENATE($A28,$B28)="MERC",INDEX(MERCADO!$E:$E,MATCH($C28,MERCADO!$A:$A,0)),
IF(CONCATENATE($A28,$B28)="CCOMP",INDEX(COMPOSICAO!$I:$I,MATCH($C28,COMPOSICAO!$A:$A,0)),""
)))))))),""))</f>
        <v>24.18</v>
      </c>
      <c r="I28" s="156">
        <f>IFERROR(ROUND(H28*F28*(1+G28),2),"")</f>
        <v>19.829999999999998</v>
      </c>
    </row>
    <row r="29" spans="1:9" ht="46.5" customHeight="1">
      <c r="A29" s="193" t="s">
        <v>25521</v>
      </c>
      <c r="B29" s="193" t="s">
        <v>1063</v>
      </c>
      <c r="C29" s="193">
        <v>88316</v>
      </c>
      <c r="D29" s="141" t="str">
        <f>PROPER(IFERROR(
IF(C29="","",
IF(CONCATENATE($A29,$B29)="IIOPES",INDEX(IIOPES!$B:$B,MATCH($C29,IIOPES!$A:$A,0)),
IF(CONCATENATE($A29,$B29)="CIOPES",INDEX(CIOPES!$B:$B,MATCH($C29,CIOPES!$A:$A,0)),
IF(CONCATENATE($A29,$B29)="ISINAPI",INDEX(ISINAPI!$B:$B,MATCH($C29,ISINAPI!$A:$A,0)),
IF(CONCATENATE($A29,$B29)="CSINAPI",INDEX(CSINAPI!$B:$B,MATCH($C29,CSINAPI!$A:$A,0)),
IF(CONCATENATE($A29,$B29)="CCESAN",INDEX(CCESAN!$B:$B,MATCH($C29,CCESAN!$A:$A,0)),
IF(CONCATENATE($A29,$B29)="CSCORIO",INDEX(CSCORIO!$B:$B,MATCH($C29,CSCORIO!$A:$A,0)),
IF(CONCATENATE($A29,$B29)="MERC",INDEX(MERCADO!$B:$B,MATCH($C29,MERCADO!$A:$A,0)),
IF(CONCATENATE($A29,$B29)="CCOMP",INDEX(COMPOSICAO!$B:$B,MATCH($C29,COMPOSICAO!$A:$A,0)),""
))))))))),"*Verificar código*"))</f>
        <v>Servente Com Encargos Complementares</v>
      </c>
      <c r="E29" s="142" t="str">
        <f>LOWER(IFERROR(
IF(CONCATENATE($A29,$B29)="IIOPES",INDEX(IIOPES!$C:$C,MATCH($C29,IIOPES!$A:$A,0)),
IF(CONCATENATE($A29,$B29)="CIOPES",INDEX(CIOPES!$C:$C,MATCH($C29,CIOPES!$A:$A,0)),
IF(CONCATENATE($A29,$B29)="ISINAPI",INDEX(ISINAPI!$C:$C,MATCH($C29,ISINAPI!$A:$A,0)),
IF(CONCATENATE($A29,$B29)="CSINAPI",INDEX(CSINAPI!$C:$C,MATCH($C29,CSINAPI!$A:$A,0)),
IF(CONCATENATE($A29,$B29)="CCESAN",INDEX(CCESAN!$C:$C,MATCH($C29,CCESAN!$A:$A,0)),
IF(CONCATENATE($A29,$B29)="CSCORIO",INDEX(CSCORIO!$C:$C,MATCH($C29,CSCORIO!$A:$A,0)),
IF(CONCATENATE($A29,$B29)="MERC",INDEX(MERCADO!$D:$D,MATCH($C29,MERCADO!$A:$A,0)),
IF(CONCATENATE($A29,$B29)="CCOMP",INDEX(COMPOSICAO!$H:$H,MATCH($C29,COMPOSICAO!$A:$A,0)),""
)))))))),""))</f>
        <v>h</v>
      </c>
      <c r="F29" s="194">
        <v>0.42</v>
      </c>
      <c r="G29" s="194"/>
      <c r="H29" s="159">
        <f>(IFERROR(
IF(CONCATENATE($A29,$B29)="IIOPES",INDEX(IIOPES!$D:$D,MATCH($C29,IIOPES!$A:$A,0)),
IF(CONCATENATE($A29,$B29)="CIOPES",INDEX(CIOPES!$D:$D,MATCH($C29,CIOPES!$A:$A,0)),
IF(CONCATENATE($A29,$B29)="ISINAPI",INDEX(ISINAPI!$E:$E,MATCH($C29,ISINAPI!$A:$A,0)),
IF(CONCATENATE($A29,$B29)="CSINAPI",INDEX(CSINAPI!$D:$D,MATCH($C29,CSINAPI!$A:$A,0)),
IF(CONCATENATE($A29,$B29)="CCESAN",INDEX(CCESAN!$D:$D,MATCH($C29,CCESAN!$A:$A,0)),
IF(CONCATENATE($A29,$B29)="CSCORIO",INDEX(CSCORIO!$D:$D,MATCH($C29,CSCORIO!$A:$A,0)),
IF(CONCATENATE($A29,$B29)="MERC",INDEX(MERCADO!$E:$E,MATCH($C29,MERCADO!$A:$A,0)),
IF(CONCATENATE($A29,$B29)="CCOMP",INDEX(COMPOSICAO!$I:$I,MATCH($C29,COMPOSICAO!$A:$A,0)),""
)))))))),""))</f>
        <v>16.5</v>
      </c>
      <c r="I29" s="156">
        <f>IFERROR(ROUND(H29*F29*(1+G29),2),"")</f>
        <v>6.93</v>
      </c>
    </row>
    <row r="30" spans="1:9">
      <c r="A30" s="29"/>
      <c r="H30" s="28"/>
      <c r="I30" s="28"/>
    </row>
    <row r="31" spans="1:9">
      <c r="A31" s="462" t="s">
        <v>25520</v>
      </c>
      <c r="B31" s="462"/>
      <c r="C31" s="462"/>
      <c r="D31" s="462"/>
      <c r="E31" s="462"/>
      <c r="F31" s="462"/>
      <c r="G31" s="462"/>
      <c r="H31" s="157" t="s">
        <v>1058</v>
      </c>
      <c r="I31" s="158">
        <f>SUM(I33:I35)</f>
        <v>37.32</v>
      </c>
    </row>
    <row r="32" spans="1:9">
      <c r="A32" s="153" t="s">
        <v>1069</v>
      </c>
      <c r="B32" s="153" t="s">
        <v>1057</v>
      </c>
      <c r="C32" s="153" t="s">
        <v>25</v>
      </c>
      <c r="D32" s="153" t="s">
        <v>1068</v>
      </c>
      <c r="E32" s="153" t="s">
        <v>26</v>
      </c>
      <c r="F32" s="154" t="s">
        <v>2302</v>
      </c>
      <c r="G32" s="154" t="s">
        <v>25519</v>
      </c>
      <c r="H32" s="155" t="s">
        <v>2303</v>
      </c>
      <c r="I32" s="155" t="s">
        <v>1058</v>
      </c>
    </row>
    <row r="33" spans="1:9">
      <c r="A33" s="193" t="s">
        <v>23955</v>
      </c>
      <c r="B33" s="193" t="s">
        <v>1063</v>
      </c>
      <c r="C33" s="193">
        <v>1381</v>
      </c>
      <c r="D33" s="141" t="str">
        <f>PROPER(IFERROR(
IF(C33="","",
IF(CONCATENATE($A33,$B33)="IIOPES",INDEX(IIOPES!$B:$B,MATCH($C33,IIOPES!$A:$A,0)),
IF(CONCATENATE($A33,$B33)="CIOPES",INDEX(CIOPES!$B:$B,MATCH($C33,CIOPES!$A:$A,0)),
IF(CONCATENATE($A33,$B33)="ISINAPI",INDEX(ISINAPI!$B:$B,MATCH($C33,ISINAPI!$A:$A,0)),
IF(CONCATENATE($A33,$B33)="CSINAPI",INDEX(CSINAPI!$B:$B,MATCH($C33,CSINAPI!$A:$A,0)),
IF(CONCATENATE($A33,$B33)="CCESAN",INDEX(CCESAN!$B:$B,MATCH($C33,CCESAN!$A:$A,0)),
IF(CONCATENATE($A33,$B33)="CSCORIO",INDEX(CSCORIO!$B:$B,MATCH($C33,CSCORIO!$A:$A,0)),
IF(CONCATENATE($A33,$B33)="MERC",INDEX(MERCADO!$B:$B,MATCH($C33,MERCADO!$A:$A,0)),
IF(CONCATENATE($A33,$B33)="CCOMP",INDEX(COMPOSICAO!$B:$B,MATCH($C33,COMPOSICAO!$A:$A,0)),""
))))))))),"*Verificar código*"))</f>
        <v>Argamassa Colante Ac I Para Ceramicas</v>
      </c>
      <c r="E33" s="142" t="str">
        <f>LOWER(IFERROR(
IF(CONCATENATE($A33,$B33)="IIOPES",INDEX(IIOPES!$C:$C,MATCH($C33,IIOPES!$A:$A,0)),
IF(CONCATENATE($A33,$B33)="CIOPES",INDEX(CIOPES!$C:$C,MATCH($C33,CIOPES!$A:$A,0)),
IF(CONCATENATE($A33,$B33)="ISINAPI",INDEX(ISINAPI!$C:$C,MATCH($C33,ISINAPI!$A:$A,0)),
IF(CONCATENATE($A33,$B33)="CSINAPI",INDEX(CSINAPI!$C:$C,MATCH($C33,CSINAPI!$A:$A,0)),
IF(CONCATENATE($A33,$B33)="CCESAN",INDEX(CCESAN!$C:$C,MATCH($C33,CCESAN!$A:$A,0)),
IF(CONCATENATE($A33,$B33)="CSCORIO",INDEX(CSCORIO!$C:$C,MATCH($C33,CSCORIO!$A:$A,0)),
IF(CONCATENATE($A33,$B33)="MERC",INDEX(MERCADO!$D:$D,MATCH($C33,MERCADO!$A:$A,0)),
IF(CONCATENATE($A33,$B33)="CCOMP",INDEX(COMPOSICAO!$H:$H,MATCH($C33,COMPOSICAO!$A:$A,0)),""
)))))))),""))</f>
        <v xml:space="preserve">kg    </v>
      </c>
      <c r="F33" s="194">
        <v>4.8600000000000003</v>
      </c>
      <c r="G33" s="194"/>
      <c r="H33" s="159">
        <f>(IFERROR(
IF(CONCATENATE($A33,$B33)="IIOPES",INDEX(IIOPES!$D:$D,MATCH($C33,IIOPES!$A:$A,0)),
IF(CONCATENATE($A33,$B33)="CIOPES",INDEX(CIOPES!$D:$D,MATCH($C33,CIOPES!$A:$A,0)),
IF(CONCATENATE($A33,$B33)="ISINAPI",INDEX(ISINAPI!$E:$E,MATCH($C33,ISINAPI!$A:$A,0)),
IF(CONCATENATE($A33,$B33)="CSINAPI",INDEX(CSINAPI!$D:$D,MATCH($C33,CSINAPI!$A:$A,0)),
IF(CONCATENATE($A33,$B33)="CCESAN",INDEX(CCESAN!$D:$D,MATCH($C33,CCESAN!$A:$A,0)),
IF(CONCATENATE($A33,$B33)="CSCORIO",INDEX(CSCORIO!$D:$D,MATCH($C33,CSCORIO!$A:$A,0)),
IF(CONCATENATE($A33,$B33)="MERC",INDEX(MERCADO!$E:$E,MATCH($C33,MERCADO!$A:$A,0)),
IF(CONCATENATE($A33,$B33)="CCOMP",INDEX(COMPOSICAO!$I:$I,MATCH($C33,COMPOSICAO!$A:$A,0)),""
)))))))),""))</f>
        <v>0.54</v>
      </c>
      <c r="I33" s="156">
        <f>IFERROR(ROUND(H33*F33*(1+G33),2),"")</f>
        <v>2.62</v>
      </c>
    </row>
    <row r="34" spans="1:9">
      <c r="A34" s="193" t="s">
        <v>23955</v>
      </c>
      <c r="B34" s="193" t="s">
        <v>1063</v>
      </c>
      <c r="C34" s="193">
        <v>34357</v>
      </c>
      <c r="D34" s="141" t="str">
        <f>PROPER(IFERROR(
IF(C34="","",
IF(CONCATENATE($A34,$B34)="IIOPES",INDEX(IIOPES!$B:$B,MATCH($C34,IIOPES!$A:$A,0)),
IF(CONCATENATE($A34,$B34)="CIOPES",INDEX(CIOPES!$B:$B,MATCH($C34,CIOPES!$A:$A,0)),
IF(CONCATENATE($A34,$B34)="ISINAPI",INDEX(ISINAPI!$B:$B,MATCH($C34,ISINAPI!$A:$A,0)),
IF(CONCATENATE($A34,$B34)="CSINAPI",INDEX(CSINAPI!$B:$B,MATCH($C34,CSINAPI!$A:$A,0)),
IF(CONCATENATE($A34,$B34)="CCESAN",INDEX(CCESAN!$B:$B,MATCH($C34,CCESAN!$A:$A,0)),
IF(CONCATENATE($A34,$B34)="CSCORIO",INDEX(CSCORIO!$B:$B,MATCH($C34,CSCORIO!$A:$A,0)),
IF(CONCATENATE($A34,$B34)="MERC",INDEX(MERCADO!$B:$B,MATCH($C34,MERCADO!$A:$A,0)),
IF(CONCATENATE($A34,$B34)="CCOMP",INDEX(COMPOSICAO!$B:$B,MATCH($C34,COMPOSICAO!$A:$A,0)),""
))))))))),"*Verificar código*"))</f>
        <v>Rejunte Cimenticio, Qualquer Cor</v>
      </c>
      <c r="E34" s="142" t="str">
        <f>LOWER(IFERROR(
IF(CONCATENATE($A34,$B34)="IIOPES",INDEX(IIOPES!$C:$C,MATCH($C34,IIOPES!$A:$A,0)),
IF(CONCATENATE($A34,$B34)="CIOPES",INDEX(CIOPES!$C:$C,MATCH($C34,CIOPES!$A:$A,0)),
IF(CONCATENATE($A34,$B34)="ISINAPI",INDEX(ISINAPI!$C:$C,MATCH($C34,ISINAPI!$A:$A,0)),
IF(CONCATENATE($A34,$B34)="CSINAPI",INDEX(CSINAPI!$C:$C,MATCH($C34,CSINAPI!$A:$A,0)),
IF(CONCATENATE($A34,$B34)="CCESAN",INDEX(CCESAN!$C:$C,MATCH($C34,CCESAN!$A:$A,0)),
IF(CONCATENATE($A34,$B34)="CSCORIO",INDEX(CSCORIO!$C:$C,MATCH($C34,CSCORIO!$A:$A,0)),
IF(CONCATENATE($A34,$B34)="MERC",INDEX(MERCADO!$D:$D,MATCH($C34,MERCADO!$A:$A,0)),
IF(CONCATENATE($A34,$B34)="CCOMP",INDEX(COMPOSICAO!$H:$H,MATCH($C34,COMPOSICAO!$A:$A,0)),""
)))))))),""))</f>
        <v xml:space="preserve">kg    </v>
      </c>
      <c r="F34" s="194">
        <v>0.28999999999999998</v>
      </c>
      <c r="G34" s="194"/>
      <c r="H34" s="159">
        <f>(IFERROR(
IF(CONCATENATE($A34,$B34)="IIOPES",INDEX(IIOPES!$D:$D,MATCH($C34,IIOPES!$A:$A,0)),
IF(CONCATENATE($A34,$B34)="CIOPES",INDEX(CIOPES!$D:$D,MATCH($C34,CIOPES!$A:$A,0)),
IF(CONCATENATE($A34,$B34)="ISINAPI",INDEX(ISINAPI!$E:$E,MATCH($C34,ISINAPI!$A:$A,0)),
IF(CONCATENATE($A34,$B34)="CSINAPI",INDEX(CSINAPI!$D:$D,MATCH($C34,CSINAPI!$A:$A,0)),
IF(CONCATENATE($A34,$B34)="CCESAN",INDEX(CCESAN!$D:$D,MATCH($C34,CCESAN!$A:$A,0)),
IF(CONCATENATE($A34,$B34)="CSCORIO",INDEX(CSCORIO!$D:$D,MATCH($C34,CSCORIO!$A:$A,0)),
IF(CONCATENATE($A34,$B34)="MERC",INDEX(MERCADO!$E:$E,MATCH($C34,MERCADO!$A:$A,0)),
IF(CONCATENATE($A34,$B34)="CCOMP",INDEX(COMPOSICAO!$I:$I,MATCH($C34,COMPOSICAO!$A:$A,0)),""
)))))))),""))</f>
        <v>3.17</v>
      </c>
      <c r="I34" s="156">
        <f>IFERROR(ROUND(H34*F34*(1+G34),2),"")</f>
        <v>0.92</v>
      </c>
    </row>
    <row r="35" spans="1:9" ht="22.5">
      <c r="A35" s="193" t="s">
        <v>23955</v>
      </c>
      <c r="B35" s="193" t="s">
        <v>1065</v>
      </c>
      <c r="C35" s="193">
        <v>1</v>
      </c>
      <c r="D35" s="141" t="s">
        <v>27069</v>
      </c>
      <c r="E35" s="142" t="s">
        <v>26721</v>
      </c>
      <c r="F35" s="194">
        <v>1.07</v>
      </c>
      <c r="G35" s="194"/>
      <c r="H35" s="159">
        <v>31.57</v>
      </c>
      <c r="I35" s="156">
        <f>IFERROR(ROUND(H35*F35*(1+G35),2),"")</f>
        <v>33.78</v>
      </c>
    </row>
    <row r="36" spans="1:9">
      <c r="A36" s="193"/>
      <c r="B36" s="193"/>
      <c r="C36" s="193"/>
      <c r="D36" s="141"/>
      <c r="E36" s="142"/>
      <c r="F36" s="194"/>
      <c r="G36" s="194"/>
      <c r="H36" s="159"/>
      <c r="I36" s="156"/>
    </row>
    <row r="37" spans="1:9">
      <c r="A37" s="303"/>
      <c r="B37" s="303"/>
      <c r="C37" s="303"/>
      <c r="D37" s="141"/>
      <c r="E37" s="142"/>
      <c r="F37" s="304"/>
      <c r="G37" s="304"/>
      <c r="H37" s="159"/>
      <c r="I37" s="156"/>
    </row>
    <row r="38" spans="1:9">
      <c r="A38" s="148" t="s">
        <v>1064</v>
      </c>
      <c r="B38" s="460" t="s">
        <v>1068</v>
      </c>
      <c r="C38" s="460"/>
      <c r="D38" s="460"/>
      <c r="E38" s="460"/>
      <c r="F38" s="460"/>
      <c r="G38" s="460"/>
      <c r="H38" s="149" t="s">
        <v>0</v>
      </c>
      <c r="I38" s="150" t="s">
        <v>1067</v>
      </c>
    </row>
    <row r="39" spans="1:9" ht="22.5" customHeight="1">
      <c r="A39" s="151">
        <v>4</v>
      </c>
      <c r="B39" s="461" t="s">
        <v>27084</v>
      </c>
      <c r="C39" s="461"/>
      <c r="D39" s="461"/>
      <c r="E39" s="461"/>
      <c r="F39" s="461"/>
      <c r="G39" s="461"/>
      <c r="H39" s="192" t="s">
        <v>26721</v>
      </c>
      <c r="I39" s="152">
        <f>SUM(I45+I40)</f>
        <v>96.14</v>
      </c>
    </row>
    <row r="40" spans="1:9">
      <c r="A40" s="462" t="s">
        <v>25518</v>
      </c>
      <c r="B40" s="462"/>
      <c r="C40" s="462"/>
      <c r="D40" s="462"/>
      <c r="E40" s="462"/>
      <c r="F40" s="462"/>
      <c r="G40" s="462"/>
      <c r="H40" s="157" t="s">
        <v>1058</v>
      </c>
      <c r="I40" s="158">
        <f>SUBTOTAL(9,I42:I43)</f>
        <v>1.1100000000000001</v>
      </c>
    </row>
    <row r="41" spans="1:9" ht="46.5" customHeight="1">
      <c r="A41" s="153" t="s">
        <v>1069</v>
      </c>
      <c r="B41" s="153" t="s">
        <v>1057</v>
      </c>
      <c r="C41" s="153" t="s">
        <v>25</v>
      </c>
      <c r="D41" s="153" t="s">
        <v>1068</v>
      </c>
      <c r="E41" s="153" t="s">
        <v>26</v>
      </c>
      <c r="F41" s="154" t="s">
        <v>2302</v>
      </c>
      <c r="G41" s="154" t="s">
        <v>25519</v>
      </c>
      <c r="H41" s="155" t="s">
        <v>2303</v>
      </c>
      <c r="I41" s="155" t="s">
        <v>1058</v>
      </c>
    </row>
    <row r="42" spans="1:9">
      <c r="A42" s="193" t="s">
        <v>23955</v>
      </c>
      <c r="B42" s="193" t="s">
        <v>29</v>
      </c>
      <c r="C42" s="193">
        <v>10140</v>
      </c>
      <c r="D42" s="141" t="str">
        <f>PROPER(IFERROR(
IF(C42="","",
IF(CONCATENATE($A42,$B42)="IIOPES",INDEX(IIOPES!$B:$B,MATCH($C42,IIOPES!$A:$A,0)),
IF(CONCATENATE($A42,$B42)="CIOPES",INDEX(CIOPES!$B:$B,MATCH($C42,CIOPES!$A:$A,0)),
IF(CONCATENATE($A42,$B42)="ISINAPI",INDEX(ISINAPI!$B:$B,MATCH($C42,ISINAPI!$A:$A,0)),
IF(CONCATENATE($A42,$B42)="CSINAPI",INDEX(CSINAPI!$B:$B,MATCH($C42,CSINAPI!$A:$A,0)),
IF(CONCATENATE($A42,$B42)="CCESAN",INDEX(CCESAN!$B:$B,MATCH($C42,CCESAN!$A:$A,0)),
IF(CONCATENATE($A42,$B42)="CSCORIO",INDEX(CSCORIO!$B:$B,MATCH($C42,CSCORIO!$A:$A,0)),
IF(CONCATENATE($A42,$B42)="MERC",INDEX(MERCADO!$B:$B,MATCH($C42,MERCADO!$A:$A,0)),
IF(CONCATENATE($A42,$B42)="CCOMP",INDEX(COMPOSICAO!$B:$B,MATCH($C42,COMPOSICAO!$A:$A,0)),""
))))))))),"*Verificar código*"))</f>
        <v>Pintor -(Oficial - Sinduscon)</v>
      </c>
      <c r="E42" s="142" t="str">
        <f>LOWER(IFERROR(
IF(CONCATENATE($A42,$B42)="IIOPES",INDEX(IIOPES!$C:$C,MATCH($C42,IIOPES!$A:$A,0)),
IF(CONCATENATE($A42,$B42)="CIOPES",INDEX(CIOPES!$C:$C,MATCH($C42,CIOPES!$A:$A,0)),
IF(CONCATENATE($A42,$B42)="ISINAPI",INDEX(ISINAPI!$C:$C,MATCH($C42,ISINAPI!$A:$A,0)),
IF(CONCATENATE($A42,$B42)="CSINAPI",INDEX(CSINAPI!$C:$C,MATCH($C42,CSINAPI!$A:$A,0)),
IF(CONCATENATE($A42,$B42)="CCESAN",INDEX(CCESAN!$C:$C,MATCH($C42,CCESAN!$A:$A,0)),
IF(CONCATENATE($A42,$B42)="CSCORIO",INDEX(CSCORIO!$C:$C,MATCH($C42,CSCORIO!$A:$A,0)),
IF(CONCATENATE($A42,$B42)="MERC",INDEX(MERCADO!$D:$D,MATCH($C42,MERCADO!$A:$A,0)),
IF(CONCATENATE($A42,$B42)="CCOMP",INDEX(COMPOSICAO!$H:$H,MATCH($C42,COMPOSICAO!$A:$A,0)),""
)))))))),""))</f>
        <v>h</v>
      </c>
      <c r="F42" s="194">
        <v>0.112</v>
      </c>
      <c r="G42" s="194"/>
      <c r="H42" s="159">
        <f>(IFERROR(
IF(CONCATENATE($A42,$B42)="IIOPES",INDEX(IIOPES!$D:$D,MATCH($C42,IIOPES!$A:$A,0)),
IF(CONCATENATE($A42,$B42)="CIOPES",INDEX(CIOPES!$D:$D,MATCH($C42,CIOPES!$A:$A,0)),
IF(CONCATENATE($A42,$B42)="ISINAPI",INDEX(ISINAPI!$E:$E,MATCH($C42,ISINAPI!$A:$A,0)),
IF(CONCATENATE($A42,$B42)="CSINAPI",INDEX(CSINAPI!$D:$D,MATCH($C42,CSINAPI!$A:$A,0)),
IF(CONCATENATE($A42,$B42)="CCESAN",INDEX(CCESAN!$D:$D,MATCH($C42,CCESAN!$A:$A,0)),
IF(CONCATENATE($A42,$B42)="CSCORIO",INDEX(CSCORIO!$D:$D,MATCH($C42,CSCORIO!$A:$A,0)),
IF(CONCATENATE($A42,$B42)="MERC",INDEX(MERCADO!$E:$E,MATCH($C42,MERCADO!$A:$A,0)),
IF(CONCATENATE($A42,$B42)="CCOMP",INDEX(COMPOSICAO!$I:$I,MATCH($C42,COMPOSICAO!$A:$A,0)),""
)))))))),""))</f>
        <v>6.94</v>
      </c>
      <c r="I42" s="156">
        <f>IFERROR(ROUND(H42*F42*(1+G42),2),"")</f>
        <v>0.78</v>
      </c>
    </row>
    <row r="43" spans="1:9">
      <c r="A43" s="193" t="s">
        <v>23955</v>
      </c>
      <c r="B43" s="193" t="s">
        <v>29</v>
      </c>
      <c r="C43" s="193">
        <v>10101</v>
      </c>
      <c r="D43" s="141" t="str">
        <f>PROPER(IFERROR(
IF(C43="","",
IF(CONCATENATE($A43,$B43)="IIOPES",INDEX(IIOPES!$B:$B,MATCH($C43,IIOPES!$A:$A,0)),
IF(CONCATENATE($A43,$B43)="CIOPES",INDEX(CIOPES!$B:$B,MATCH($C43,CIOPES!$A:$A,0)),
IF(CONCATENATE($A43,$B43)="ISINAPI",INDEX(ISINAPI!$B:$B,MATCH($C43,ISINAPI!$A:$A,0)),
IF(CONCATENATE($A43,$B43)="CSINAPI",INDEX(CSINAPI!$B:$B,MATCH($C43,CSINAPI!$A:$A,0)),
IF(CONCATENATE($A43,$B43)="CCESAN",INDEX(CCESAN!$B:$B,MATCH($C43,CCESAN!$A:$A,0)),
IF(CONCATENATE($A43,$B43)="CSCORIO",INDEX(CSCORIO!$B:$B,MATCH($C43,CSCORIO!$A:$A,0)),
IF(CONCATENATE($A43,$B43)="MERC",INDEX(MERCADO!$B:$B,MATCH($C43,MERCADO!$A:$A,0)),
IF(CONCATENATE($A43,$B43)="CCOMP",INDEX(COMPOSICAO!$B:$B,MATCH($C43,COMPOSICAO!$A:$A,0)),""
))))))))),"*Verificar código*"))</f>
        <v>Ajudante (Ajudante Pratico - Sinduscon)</v>
      </c>
      <c r="E43" s="142" t="str">
        <f>LOWER(IFERROR(
IF(CONCATENATE($A43,$B43)="IIOPES",INDEX(IIOPES!$C:$C,MATCH($C43,IIOPES!$A:$A,0)),
IF(CONCATENATE($A43,$B43)="CIOPES",INDEX(CIOPES!$C:$C,MATCH($C43,CIOPES!$A:$A,0)),
IF(CONCATENATE($A43,$B43)="ISINAPI",INDEX(ISINAPI!$C:$C,MATCH($C43,ISINAPI!$A:$A,0)),
IF(CONCATENATE($A43,$B43)="CSINAPI",INDEX(CSINAPI!$C:$C,MATCH($C43,CSINAPI!$A:$A,0)),
IF(CONCATENATE($A43,$B43)="CCESAN",INDEX(CCESAN!$C:$C,MATCH($C43,CCESAN!$A:$A,0)),
IF(CONCATENATE($A43,$B43)="CSCORIO",INDEX(CSCORIO!$C:$C,MATCH($C43,CSCORIO!$A:$A,0)),
IF(CONCATENATE($A43,$B43)="MERC",INDEX(MERCADO!$D:$D,MATCH($C43,MERCADO!$A:$A,0)),
IF(CONCATENATE($A43,$B43)="CCOMP",INDEX(COMPOSICAO!$H:$H,MATCH($C43,COMPOSICAO!$A:$A,0)),""
)))))))),""))</f>
        <v>h</v>
      </c>
      <c r="F43" s="194">
        <v>5.6000000000000001E-2</v>
      </c>
      <c r="G43" s="194"/>
      <c r="H43" s="159">
        <f>(IFERROR(
IF(CONCATENATE($A43,$B43)="IIOPES",INDEX(IIOPES!$D:$D,MATCH($C43,IIOPES!$A:$A,0)),
IF(CONCATENATE($A43,$B43)="CIOPES",INDEX(CIOPES!$D:$D,MATCH($C43,CIOPES!$A:$A,0)),
IF(CONCATENATE($A43,$B43)="ISINAPI",INDEX(ISINAPI!$E:$E,MATCH($C43,ISINAPI!$A:$A,0)),
IF(CONCATENATE($A43,$B43)="CSINAPI",INDEX(CSINAPI!$D:$D,MATCH($C43,CSINAPI!$A:$A,0)),
IF(CONCATENATE($A43,$B43)="CCESAN",INDEX(CCESAN!$D:$D,MATCH($C43,CCESAN!$A:$A,0)),
IF(CONCATENATE($A43,$B43)="CSCORIO",INDEX(CSCORIO!$D:$D,MATCH($C43,CSCORIO!$A:$A,0)),
IF(CONCATENATE($A43,$B43)="MERC",INDEX(MERCADO!$E:$E,MATCH($C43,MERCADO!$A:$A,0)),
IF(CONCATENATE($A43,$B43)="CCOMP",INDEX(COMPOSICAO!$I:$I,MATCH($C43,COMPOSICAO!$A:$A,0)),""
)))))))),""))</f>
        <v>5.86</v>
      </c>
      <c r="I43" s="156">
        <f>IFERROR(ROUND(H43*F43*(1+G43),2),"")</f>
        <v>0.33</v>
      </c>
    </row>
    <row r="44" spans="1:9">
      <c r="A44" s="29"/>
      <c r="H44" s="28"/>
      <c r="I44" s="28"/>
    </row>
    <row r="45" spans="1:9">
      <c r="A45" s="462" t="s">
        <v>25520</v>
      </c>
      <c r="B45" s="462"/>
      <c r="C45" s="462"/>
      <c r="D45" s="462"/>
      <c r="E45" s="462"/>
      <c r="F45" s="462"/>
      <c r="G45" s="462"/>
      <c r="H45" s="157" t="s">
        <v>1058</v>
      </c>
      <c r="I45" s="158">
        <f>SUM(I47:I51)</f>
        <v>95.03</v>
      </c>
    </row>
    <row r="46" spans="1:9">
      <c r="A46" s="153" t="s">
        <v>1069</v>
      </c>
      <c r="B46" s="153" t="s">
        <v>1057</v>
      </c>
      <c r="C46" s="153" t="s">
        <v>25</v>
      </c>
      <c r="D46" s="153" t="s">
        <v>1068</v>
      </c>
      <c r="E46" s="153" t="s">
        <v>26</v>
      </c>
      <c r="F46" s="154" t="s">
        <v>2302</v>
      </c>
      <c r="G46" s="154" t="s">
        <v>25519</v>
      </c>
      <c r="H46" s="155" t="s">
        <v>2303</v>
      </c>
      <c r="I46" s="155" t="s">
        <v>1058</v>
      </c>
    </row>
    <row r="47" spans="1:9">
      <c r="A47" s="193" t="s">
        <v>23955</v>
      </c>
      <c r="B47" s="193" t="s">
        <v>29</v>
      </c>
      <c r="C47" s="193">
        <v>38001</v>
      </c>
      <c r="D47" s="141" t="str">
        <f>PROPER(IFERROR(
IF(C47="","",
IF(CONCATENATE($A47,$B47)="IIOPES",INDEX(IIOPES!$B:$B,MATCH($C47,IIOPES!$A:$A,0)),
IF(CONCATENATE($A47,$B47)="CIOPES",INDEX(CIOPES!$B:$B,MATCH($C47,CIOPES!$A:$A,0)),
IF(CONCATENATE($A47,$B47)="ISINAPI",INDEX(ISINAPI!$B:$B,MATCH($C47,ISINAPI!$A:$A,0)),
IF(CONCATENATE($A47,$B47)="CSINAPI",INDEX(CSINAPI!$B:$B,MATCH($C47,CSINAPI!$A:$A,0)),
IF(CONCATENATE($A47,$B47)="CCESAN",INDEX(CCESAN!$B:$B,MATCH($C47,CCESAN!$A:$A,0)),
IF(CONCATENATE($A47,$B47)="CSCORIO",INDEX(CSCORIO!$B:$B,MATCH($C47,CSCORIO!$A:$A,0)),
IF(CONCATENATE($A47,$B47)="MERC",INDEX(MERCADO!$B:$B,MATCH($C47,MERCADO!$A:$A,0)),
IF(CONCATENATE($A47,$B47)="CCOMP",INDEX(COMPOSICAO!$B:$B,MATCH($C47,COMPOSICAO!$A:$A,0)),""
))))))))),"*Verificar código*"))</f>
        <v>Aguarraz Mineral</v>
      </c>
      <c r="E47" s="142" t="str">
        <f>LOWER(IFERROR(
IF(CONCATENATE($A47,$B47)="IIOPES",INDEX(IIOPES!$C:$C,MATCH($C47,IIOPES!$A:$A,0)),
IF(CONCATENATE($A47,$B47)="CIOPES",INDEX(CIOPES!$C:$C,MATCH($C47,CIOPES!$A:$A,0)),
IF(CONCATENATE($A47,$B47)="ISINAPI",INDEX(ISINAPI!$C:$C,MATCH($C47,ISINAPI!$A:$A,0)),
IF(CONCATENATE($A47,$B47)="CSINAPI",INDEX(CSINAPI!$C:$C,MATCH($C47,CSINAPI!$A:$A,0)),
IF(CONCATENATE($A47,$B47)="CCESAN",INDEX(CCESAN!$C:$C,MATCH($C47,CCESAN!$A:$A,0)),
IF(CONCATENATE($A47,$B47)="CSCORIO",INDEX(CSCORIO!$C:$C,MATCH($C47,CSCORIO!$A:$A,0)),
IF(CONCATENATE($A47,$B47)="MERC",INDEX(MERCADO!$D:$D,MATCH($C47,MERCADO!$A:$A,0)),
IF(CONCATENATE($A47,$B47)="CCOMP",INDEX(COMPOSICAO!$H:$H,MATCH($C47,COMPOSICAO!$A:$A,0)),""
)))))))),""))</f>
        <v>l</v>
      </c>
      <c r="F47" s="194">
        <v>5.5999999999999999E-3</v>
      </c>
      <c r="G47" s="194"/>
      <c r="H47" s="159">
        <f>(IFERROR(
IF(CONCATENATE($A47,$B47)="IIOPES",INDEX(IIOPES!$D:$D,MATCH($C47,IIOPES!$A:$A,0)),
IF(CONCATENATE($A47,$B47)="CIOPES",INDEX(CIOPES!$D:$D,MATCH($C47,CIOPES!$A:$A,0)),
IF(CONCATENATE($A47,$B47)="ISINAPI",INDEX(ISINAPI!$E:$E,MATCH($C47,ISINAPI!$A:$A,0)),
IF(CONCATENATE($A47,$B47)="CSINAPI",INDEX(CSINAPI!$D:$D,MATCH($C47,CSINAPI!$A:$A,0)),
IF(CONCATENATE($A47,$B47)="CCESAN",INDEX(CCESAN!$D:$D,MATCH($C47,CCESAN!$A:$A,0)),
IF(CONCATENATE($A47,$B47)="CSCORIO",INDEX(CSCORIO!$D:$D,MATCH($C47,CSCORIO!$A:$A,0)),
IF(CONCATENATE($A47,$B47)="MERC",INDEX(MERCADO!$E:$E,MATCH($C47,MERCADO!$A:$A,0)),
IF(CONCATENATE($A47,$B47)="CCOMP",INDEX(COMPOSICAO!$I:$I,MATCH($C47,COMPOSICAO!$A:$A,0)),""
)))))))),""))</f>
        <v>10.51</v>
      </c>
      <c r="I47" s="156">
        <f>IFERROR(ROUND(H47*F47*(1+G47),2),"")</f>
        <v>0.06</v>
      </c>
    </row>
    <row r="48" spans="1:9">
      <c r="A48" s="193" t="s">
        <v>23955</v>
      </c>
      <c r="B48" s="193" t="s">
        <v>29</v>
      </c>
      <c r="C48" s="193">
        <v>37502</v>
      </c>
      <c r="D48" s="141" t="str">
        <f>PROPER(IFERROR(
IF(C48="","",
IF(CONCATENATE($A48,$B48)="IIOPES",INDEX(IIOPES!$B:$B,MATCH($C48,IIOPES!$A:$A,0)),
IF(CONCATENATE($A48,$B48)="CIOPES",INDEX(CIOPES!$B:$B,MATCH($C48,CIOPES!$A:$A,0)),
IF(CONCATENATE($A48,$B48)="ISINAPI",INDEX(ISINAPI!$B:$B,MATCH($C48,ISINAPI!$A:$A,0)),
IF(CONCATENATE($A48,$B48)="CSINAPI",INDEX(CSINAPI!$B:$B,MATCH($C48,CSINAPI!$A:$A,0)),
IF(CONCATENATE($A48,$B48)="CCESAN",INDEX(CCESAN!$B:$B,MATCH($C48,CCESAN!$A:$A,0)),
IF(CONCATENATE($A48,$B48)="CSCORIO",INDEX(CSCORIO!$B:$B,MATCH($C48,CSCORIO!$A:$A,0)),
IF(CONCATENATE($A48,$B48)="MERC",INDEX(MERCADO!$B:$B,MATCH($C48,MERCADO!$A:$A,0)),
IF(CONCATENATE($A48,$B48)="CCOMP",INDEX(COMPOSICAO!$B:$B,MATCH($C48,COMPOSICAO!$A:$A,0)),""
))))))))),"*Verificar código*"))</f>
        <v>Esmalte Sintetico</v>
      </c>
      <c r="E48" s="142" t="str">
        <f>LOWER(IFERROR(
IF(CONCATENATE($A48,$B48)="IIOPES",INDEX(IIOPES!$C:$C,MATCH($C48,IIOPES!$A:$A,0)),
IF(CONCATENATE($A48,$B48)="CIOPES",INDEX(CIOPES!$C:$C,MATCH($C48,CIOPES!$A:$A,0)),
IF(CONCATENATE($A48,$B48)="ISINAPI",INDEX(ISINAPI!$C:$C,MATCH($C48,ISINAPI!$A:$A,0)),
IF(CONCATENATE($A48,$B48)="CSINAPI",INDEX(CSINAPI!$C:$C,MATCH($C48,CSINAPI!$A:$A,0)),
IF(CONCATENATE($A48,$B48)="CCESAN",INDEX(CCESAN!$C:$C,MATCH($C48,CCESAN!$A:$A,0)),
IF(CONCATENATE($A48,$B48)="CSCORIO",INDEX(CSCORIO!$C:$C,MATCH($C48,CSCORIO!$A:$A,0)),
IF(CONCATENATE($A48,$B48)="MERC",INDEX(MERCADO!$D:$D,MATCH($C48,MERCADO!$A:$A,0)),
IF(CONCATENATE($A48,$B48)="CCOMP",INDEX(COMPOSICAO!$H:$H,MATCH($C48,COMPOSICAO!$A:$A,0)),""
)))))))),""))</f>
        <v>l</v>
      </c>
      <c r="F48" s="194">
        <v>5.04E-2</v>
      </c>
      <c r="G48" s="194"/>
      <c r="H48" s="159">
        <f>(IFERROR(
IF(CONCATENATE($A48,$B48)="IIOPES",INDEX(IIOPES!$D:$D,MATCH($C48,IIOPES!$A:$A,0)),
IF(CONCATENATE($A48,$B48)="CIOPES",INDEX(CIOPES!$D:$D,MATCH($C48,CIOPES!$A:$A,0)),
IF(CONCATENATE($A48,$B48)="ISINAPI",INDEX(ISINAPI!$E:$E,MATCH($C48,ISINAPI!$A:$A,0)),
IF(CONCATENATE($A48,$B48)="CSINAPI",INDEX(CSINAPI!$D:$D,MATCH($C48,CSINAPI!$A:$A,0)),
IF(CONCATENATE($A48,$B48)="CCESAN",INDEX(CCESAN!$D:$D,MATCH($C48,CCESAN!$A:$A,0)),
IF(CONCATENATE($A48,$B48)="CSCORIO",INDEX(CSCORIO!$D:$D,MATCH($C48,CSCORIO!$A:$A,0)),
IF(CONCATENATE($A48,$B48)="MERC",INDEX(MERCADO!$E:$E,MATCH($C48,MERCADO!$A:$A,0)),
IF(CONCATENATE($A48,$B48)="CCOMP",INDEX(COMPOSICAO!$I:$I,MATCH($C48,COMPOSICAO!$A:$A,0)),""
)))))))),""))</f>
        <v>26.72</v>
      </c>
      <c r="I48" s="156">
        <f>IFERROR(ROUND(H48*F48*(1+G48),2),"")</f>
        <v>1.35</v>
      </c>
    </row>
    <row r="49" spans="1:9" ht="22.5">
      <c r="A49" s="193" t="s">
        <v>23955</v>
      </c>
      <c r="B49" s="193" t="s">
        <v>29</v>
      </c>
      <c r="C49" s="193">
        <v>38012</v>
      </c>
      <c r="D49" s="141" t="str">
        <f>PROPER(IFERROR(
IF(C49="","",
IF(CONCATENATE($A49,$B49)="IIOPES",INDEX(IIOPES!$B:$B,MATCH($C49,IIOPES!$A:$A,0)),
IF(CONCATENATE($A49,$B49)="CIOPES",INDEX(CIOPES!$B:$B,MATCH($C49,CIOPES!$A:$A,0)),
IF(CONCATENATE($A49,$B49)="ISINAPI",INDEX(ISINAPI!$B:$B,MATCH($C49,ISINAPI!$A:$A,0)),
IF(CONCATENATE($A49,$B49)="CSINAPI",INDEX(CSINAPI!$B:$B,MATCH($C49,CSINAPI!$A:$A,0)),
IF(CONCATENATE($A49,$B49)="CCESAN",INDEX(CCESAN!$B:$B,MATCH($C49,CCESAN!$A:$A,0)),
IF(CONCATENATE($A49,$B49)="CSCORIO",INDEX(CSCORIO!$B:$B,MATCH($C49,CSCORIO!$A:$A,0)),
IF(CONCATENATE($A49,$B49)="MERC",INDEX(MERCADO!$B:$B,MATCH($C49,MERCADO!$A:$A,0)),
IF(CONCATENATE($A49,$B49)="CCOMP",INDEX(COMPOSICAO!$B:$B,MATCH($C49,COMPOSICAO!$A:$A,0)),""
))))))))),"*Verificar código*"))</f>
        <v>Lixa P/ Ferro Nº 100 K-246 225X275Mm - Norton Ou Equivalente</v>
      </c>
      <c r="E49" s="142" t="str">
        <f>LOWER(IFERROR(
IF(CONCATENATE($A49,$B49)="IIOPES",INDEX(IIOPES!$C:$C,MATCH($C49,IIOPES!$A:$A,0)),
IF(CONCATENATE($A49,$B49)="CIOPES",INDEX(CIOPES!$C:$C,MATCH($C49,CIOPES!$A:$A,0)),
IF(CONCATENATE($A49,$B49)="ISINAPI",INDEX(ISINAPI!$C:$C,MATCH($C49,ISINAPI!$A:$A,0)),
IF(CONCATENATE($A49,$B49)="CSINAPI",INDEX(CSINAPI!$C:$C,MATCH($C49,CSINAPI!$A:$A,0)),
IF(CONCATENATE($A49,$B49)="CCESAN",INDEX(CCESAN!$C:$C,MATCH($C49,CCESAN!$A:$A,0)),
IF(CONCATENATE($A49,$B49)="CSCORIO",INDEX(CSCORIO!$C:$C,MATCH($C49,CSCORIO!$A:$A,0)),
IF(CONCATENATE($A49,$B49)="MERC",INDEX(MERCADO!$D:$D,MATCH($C49,MERCADO!$A:$A,0)),
IF(CONCATENATE($A49,$B49)="CCOMP",INDEX(COMPOSICAO!$H:$H,MATCH($C49,COMPOSICAO!$A:$A,0)),""
)))))))),""))</f>
        <v>un</v>
      </c>
      <c r="F49" s="194">
        <v>7.0000000000000007E-2</v>
      </c>
      <c r="G49" s="194"/>
      <c r="H49" s="159">
        <f>(IFERROR(
IF(CONCATENATE($A49,$B49)="IIOPES",INDEX(IIOPES!$D:$D,MATCH($C49,IIOPES!$A:$A,0)),
IF(CONCATENATE($A49,$B49)="CIOPES",INDEX(CIOPES!$D:$D,MATCH($C49,CIOPES!$A:$A,0)),
IF(CONCATENATE($A49,$B49)="ISINAPI",INDEX(ISINAPI!$E:$E,MATCH($C49,ISINAPI!$A:$A,0)),
IF(CONCATENATE($A49,$B49)="CSINAPI",INDEX(CSINAPI!$D:$D,MATCH($C49,CSINAPI!$A:$A,0)),
IF(CONCATENATE($A49,$B49)="CCESAN",INDEX(CCESAN!$D:$D,MATCH($C49,CCESAN!$A:$A,0)),
IF(CONCATENATE($A49,$B49)="CSCORIO",INDEX(CSCORIO!$D:$D,MATCH($C49,CSCORIO!$A:$A,0)),
IF(CONCATENATE($A49,$B49)="MERC",INDEX(MERCADO!$E:$E,MATCH($C49,MERCADO!$A:$A,0)),
IF(CONCATENATE($A49,$B49)="CCOMP",INDEX(COMPOSICAO!$I:$I,MATCH($C49,COMPOSICAO!$A:$A,0)),""
)))))))),""))</f>
        <v>2.38</v>
      </c>
      <c r="I49" s="156">
        <f>IFERROR(ROUND(H49*F49*(1+G49),2),"")</f>
        <v>0.17</v>
      </c>
    </row>
    <row r="50" spans="1:9" ht="22.5">
      <c r="A50" s="193" t="s">
        <v>23955</v>
      </c>
      <c r="B50" s="193" t="s">
        <v>29</v>
      </c>
      <c r="C50" s="193">
        <v>27666</v>
      </c>
      <c r="D50" s="141" t="str">
        <f>PROPER(IFERROR(
IF(C50="","",
IF(CONCATENATE($A50,$B50)="IIOPES",INDEX(IIOPES!$B:$B,MATCH($C50,IIOPES!$A:$A,0)),
IF(CONCATENATE($A50,$B50)="CIOPES",INDEX(CIOPES!$B:$B,MATCH($C50,CIOPES!$A:$A,0)),
IF(CONCATENATE($A50,$B50)="ISINAPI",INDEX(ISINAPI!$B:$B,MATCH($C50,ISINAPI!$A:$A,0)),
IF(CONCATENATE($A50,$B50)="CSINAPI",INDEX(CSINAPI!$B:$B,MATCH($C50,CSINAPI!$A:$A,0)),
IF(CONCATENATE($A50,$B50)="CCESAN",INDEX(CCESAN!$B:$B,MATCH($C50,CCESAN!$A:$A,0)),
IF(CONCATENATE($A50,$B50)="CSCORIO",INDEX(CSCORIO!$B:$B,MATCH($C50,CSCORIO!$A:$A,0)),
IF(CONCATENATE($A50,$B50)="MERC",INDEX(MERCADO!$B:$B,MATCH($C50,MERCADO!$A:$A,0)),
IF(CONCATENATE($A50,$B50)="CCOMP",INDEX(COMPOSICAO!$B:$B,MATCH($C50,COMPOSICAO!$A:$A,0)),""
))))))))),"*Verificar código*"))</f>
        <v>Tela Arame Galv. Malha # 1" Quadrada - Fio N.12 Bwg</v>
      </c>
      <c r="E50" s="142" t="str">
        <f>LOWER(IFERROR(
IF(CONCATENATE($A50,$B50)="IIOPES",INDEX(IIOPES!$C:$C,MATCH($C50,IIOPES!$A:$A,0)),
IF(CONCATENATE($A50,$B50)="CIOPES",INDEX(CIOPES!$C:$C,MATCH($C50,CIOPES!$A:$A,0)),
IF(CONCATENATE($A50,$B50)="ISINAPI",INDEX(ISINAPI!$C:$C,MATCH($C50,ISINAPI!$A:$A,0)),
IF(CONCATENATE($A50,$B50)="CSINAPI",INDEX(CSINAPI!$C:$C,MATCH($C50,CSINAPI!$A:$A,0)),
IF(CONCATENATE($A50,$B50)="CCESAN",INDEX(CCESAN!$C:$C,MATCH($C50,CCESAN!$A:$A,0)),
IF(CONCATENATE($A50,$B50)="CSCORIO",INDEX(CSCORIO!$C:$C,MATCH($C50,CSCORIO!$A:$A,0)),
IF(CONCATENATE($A50,$B50)="MERC",INDEX(MERCADO!$D:$D,MATCH($C50,MERCADO!$A:$A,0)),
IF(CONCATENATE($A50,$B50)="CCOMP",INDEX(COMPOSICAO!$H:$H,MATCH($C50,COMPOSICAO!$A:$A,0)),""
)))))))),""))</f>
        <v>m2</v>
      </c>
      <c r="F50" s="194">
        <v>0.95</v>
      </c>
      <c r="G50" s="194">
        <v>0.51200000000000001</v>
      </c>
      <c r="H50" s="159">
        <f>(IFERROR(
IF(CONCATENATE($A50,$B50)="IIOPES",INDEX(IIOPES!$D:$D,MATCH($C50,IIOPES!$A:$A,0)),
IF(CONCATENATE($A50,$B50)="CIOPES",INDEX(CIOPES!$D:$D,MATCH($C50,CIOPES!$A:$A,0)),
IF(CONCATENATE($A50,$B50)="ISINAPI",INDEX(ISINAPI!$E:$E,MATCH($C50,ISINAPI!$A:$A,0)),
IF(CONCATENATE($A50,$B50)="CSINAPI",INDEX(CSINAPI!$D:$D,MATCH($C50,CSINAPI!$A:$A,0)),
IF(CONCATENATE($A50,$B50)="CCESAN",INDEX(CCESAN!$D:$D,MATCH($C50,CCESAN!$A:$A,0)),
IF(CONCATENATE($A50,$B50)="CSCORIO",INDEX(CSCORIO!$D:$D,MATCH($C50,CSCORIO!$A:$A,0)),
IF(CONCATENATE($A50,$B50)="MERC",INDEX(MERCADO!$E:$E,MATCH($C50,MERCADO!$A:$A,0)),
IF(CONCATENATE($A50,$B50)="CCOMP",INDEX(COMPOSICAO!$I:$I,MATCH($C50,COMPOSICAO!$A:$A,0)),""
)))))))),""))</f>
        <v>64.73</v>
      </c>
      <c r="I50" s="156">
        <f>IFERROR(ROUND(H50*F50*(1+G50),2),"")</f>
        <v>92.98</v>
      </c>
    </row>
    <row r="51" spans="1:9" ht="22.5" customHeight="1">
      <c r="A51" s="193" t="s">
        <v>23955</v>
      </c>
      <c r="B51" s="193" t="s">
        <v>29</v>
      </c>
      <c r="C51" s="193">
        <v>38028</v>
      </c>
      <c r="D51" s="141" t="str">
        <f>PROPER(IFERROR(
IF(C51="","",
IF(CONCATENATE($A51,$B51)="IIOPES",INDEX(IIOPES!$B:$B,MATCH($C51,IIOPES!$A:$A,0)),
IF(CONCATENATE($A51,$B51)="CIOPES",INDEX(CIOPES!$B:$B,MATCH($C51,CIOPES!$A:$A,0)),
IF(CONCATENATE($A51,$B51)="ISINAPI",INDEX(ISINAPI!$B:$B,MATCH($C51,ISINAPI!$A:$A,0)),
IF(CONCATENATE($A51,$B51)="CSINAPI",INDEX(CSINAPI!$B:$B,MATCH($C51,CSINAPI!$A:$A,0)),
IF(CONCATENATE($A51,$B51)="CCESAN",INDEX(CCESAN!$B:$B,MATCH($C51,CCESAN!$A:$A,0)),
IF(CONCATENATE($A51,$B51)="CSCORIO",INDEX(CSCORIO!$B:$B,MATCH($C51,CSCORIO!$A:$A,0)),
IF(CONCATENATE($A51,$B51)="MERC",INDEX(MERCADO!$B:$B,MATCH($C51,MERCADO!$A:$A,0)),
IF(CONCATENATE($A51,$B51)="CCOMP",INDEX(COMPOSICAO!$B:$B,MATCH($C51,COMPOSICAO!$A:$A,0)),""
))))))))),"*Verificar código*"))</f>
        <v>Zarcao</v>
      </c>
      <c r="E51" s="142" t="str">
        <f>LOWER(IFERROR(
IF(CONCATENATE($A51,$B51)="IIOPES",INDEX(IIOPES!$C:$C,MATCH($C51,IIOPES!$A:$A,0)),
IF(CONCATENATE($A51,$B51)="CIOPES",INDEX(CIOPES!$C:$C,MATCH($C51,CIOPES!$A:$A,0)),
IF(CONCATENATE($A51,$B51)="ISINAPI",INDEX(ISINAPI!$C:$C,MATCH($C51,ISINAPI!$A:$A,0)),
IF(CONCATENATE($A51,$B51)="CSINAPI",INDEX(CSINAPI!$C:$C,MATCH($C51,CSINAPI!$A:$A,0)),
IF(CONCATENATE($A51,$B51)="CCESAN",INDEX(CCESAN!$C:$C,MATCH($C51,CCESAN!$A:$A,0)),
IF(CONCATENATE($A51,$B51)="CSCORIO",INDEX(CSCORIO!$C:$C,MATCH($C51,CSCORIO!$A:$A,0)),
IF(CONCATENATE($A51,$B51)="MERC",INDEX(MERCADO!$D:$D,MATCH($C51,MERCADO!$A:$A,0)),
IF(CONCATENATE($A51,$B51)="CCOMP",INDEX(COMPOSICAO!$H:$H,MATCH($C51,COMPOSICAO!$A:$A,0)),""
)))))))),""))</f>
        <v>l</v>
      </c>
      <c r="F51" s="194">
        <v>3.0800000000000001E-2</v>
      </c>
      <c r="G51" s="194"/>
      <c r="H51" s="159">
        <f>(IFERROR(
IF(CONCATENATE($A51,$B51)="IIOPES",INDEX(IIOPES!$D:$D,MATCH($C51,IIOPES!$A:$A,0)),
IF(CONCATENATE($A51,$B51)="CIOPES",INDEX(CIOPES!$D:$D,MATCH($C51,CIOPES!$A:$A,0)),
IF(CONCATENATE($A51,$B51)="ISINAPI",INDEX(ISINAPI!$E:$E,MATCH($C51,ISINAPI!$A:$A,0)),
IF(CONCATENATE($A51,$B51)="CSINAPI",INDEX(CSINAPI!$D:$D,MATCH($C51,CSINAPI!$A:$A,0)),
IF(CONCATENATE($A51,$B51)="CCESAN",INDEX(CCESAN!$D:$D,MATCH($C51,CCESAN!$A:$A,0)),
IF(CONCATENATE($A51,$B51)="CSCORIO",INDEX(CSCORIO!$D:$D,MATCH($C51,CSCORIO!$A:$A,0)),
IF(CONCATENATE($A51,$B51)="MERC",INDEX(MERCADO!$E:$E,MATCH($C51,MERCADO!$A:$A,0)),
IF(CONCATENATE($A51,$B51)="CCOMP",INDEX(COMPOSICAO!$I:$I,MATCH($C51,COMPOSICAO!$A:$A,0)),""
)))))))),""))</f>
        <v>15.14</v>
      </c>
      <c r="I51" s="156">
        <f>IFERROR(ROUND(H51*F51*(1+G51),2),"")</f>
        <v>0.47</v>
      </c>
    </row>
    <row r="52" spans="1:9" ht="22.5" customHeight="1"/>
    <row r="53" spans="1:9" ht="22.5" customHeight="1"/>
    <row r="55" spans="1:9" ht="46.5" customHeight="1"/>
  </sheetData>
  <mergeCells count="18">
    <mergeCell ref="B5:G5"/>
    <mergeCell ref="B6:G6"/>
    <mergeCell ref="A7:G7"/>
    <mergeCell ref="A1:K1"/>
    <mergeCell ref="B3:I3"/>
    <mergeCell ref="B2:I2"/>
    <mergeCell ref="B12:G12"/>
    <mergeCell ref="B13:G13"/>
    <mergeCell ref="A14:G14"/>
    <mergeCell ref="A19:G19"/>
    <mergeCell ref="B24:G24"/>
    <mergeCell ref="B38:G38"/>
    <mergeCell ref="B39:G39"/>
    <mergeCell ref="A40:G40"/>
    <mergeCell ref="A45:G45"/>
    <mergeCell ref="B25:G25"/>
    <mergeCell ref="A26:G26"/>
    <mergeCell ref="A31:G31"/>
  </mergeCells>
  <conditionalFormatting sqref="D21:D22 D47:D51">
    <cfRule type="expression" dxfId="11" priority="43">
      <formula>IF($D21="*verificar código*",TRUE,FALSE)</formula>
    </cfRule>
  </conditionalFormatting>
  <conditionalFormatting sqref="D10">
    <cfRule type="expression" dxfId="10" priority="11">
      <formula>IF($D10="*verificar código*",TRUE,FALSE)</formula>
    </cfRule>
  </conditionalFormatting>
  <conditionalFormatting sqref="D9">
    <cfRule type="expression" dxfId="9" priority="10">
      <formula>IF($D9="*verificar código*",TRUE,FALSE)</formula>
    </cfRule>
  </conditionalFormatting>
  <conditionalFormatting sqref="D17">
    <cfRule type="expression" dxfId="8" priority="9">
      <formula>IF($D17="*verificar código*",TRUE,FALSE)</formula>
    </cfRule>
  </conditionalFormatting>
  <conditionalFormatting sqref="D16">
    <cfRule type="expression" dxfId="7" priority="8">
      <formula>IF($D16="*verificar código*",TRUE,FALSE)</formula>
    </cfRule>
  </conditionalFormatting>
  <conditionalFormatting sqref="D33:D37">
    <cfRule type="expression" dxfId="6" priority="7">
      <formula>IF($D33="*verificar código*",TRUE,FALSE)</formula>
    </cfRule>
  </conditionalFormatting>
  <conditionalFormatting sqref="D29">
    <cfRule type="expression" dxfId="5" priority="6">
      <formula>IF($D29="*verificar código*",TRUE,FALSE)</formula>
    </cfRule>
  </conditionalFormatting>
  <conditionalFormatting sqref="D28">
    <cfRule type="expression" dxfId="4" priority="5">
      <formula>IF($D28="*verificar código*",TRUE,FALSE)</formula>
    </cfRule>
  </conditionalFormatting>
  <conditionalFormatting sqref="D43">
    <cfRule type="expression" dxfId="3" priority="4">
      <formula>IF($D43="*verificar código*",TRUE,FALSE)</formula>
    </cfRule>
  </conditionalFormatting>
  <conditionalFormatting sqref="D42">
    <cfRule type="expression" dxfId="2" priority="3">
      <formula>IF($D42="*verificar código*",TRUE,FALSE)</formula>
    </cfRule>
  </conditionalFormatting>
  <conditionalFormatting sqref="D23">
    <cfRule type="expression" dxfId="1" priority="2">
      <formula>IF($D23="*verificar código*",TRUE,FALSE)</formula>
    </cfRule>
  </conditionalFormatting>
  <conditionalFormatting sqref="D11">
    <cfRule type="expression" dxfId="0" priority="1">
      <formula>IF($D11="*verificar código*",TRUE,FALSE)</formula>
    </cfRule>
  </conditionalFormatting>
  <dataValidations disablePrompts="1" count="3">
    <dataValidation type="list" errorStyle="warning" allowBlank="1" showInputMessage="1" showErrorMessage="1" error="Selecionar Referencial compatível" sqref="XEV1:XFD3">
      <formula1>DADOS</formula1>
    </dataValidation>
    <dataValidation type="list" allowBlank="1" showInputMessage="1" showErrorMessage="1" errorTitle="Entrar informação" error="Defina o Tipo:_x000a_I = Insumo_x000a_C = Composição" sqref="A21:A23 A16:A17 A47:A51 A28:A29 A33:A37 A42:A43 A9:A11">
      <formula1>ETAPA</formula1>
    </dataValidation>
    <dataValidation type="list" allowBlank="1" showInputMessage="1" showErrorMessage="1" errorTitle="Entrar informação" error="Informar referencial de preço válido." sqref="B21:B23 B16:B17 B47:B51 B28:B29 B33:B37 B42:B43 B9:B11">
      <formula1>DADOS</formula1>
    </dataValidation>
  </dataValidations>
  <printOptions horizontalCentered="1"/>
  <pageMargins left="0.39370078740157483" right="0.39370078740157483" top="0.59055118110236227" bottom="0.78740157480314965" header="0.39370078740157483" footer="0.39370078740157483"/>
  <pageSetup paperSize="9" scale="81" pageOrder="overThenDown" orientation="portrait" useFirstPageNumber="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9" tint="-0.499984740745262"/>
  </sheetPr>
  <dimension ref="A1:XFC50"/>
  <sheetViews>
    <sheetView topLeftCell="A13" zoomScaleNormal="100" zoomScaleSheetLayoutView="100" workbookViewId="0">
      <selection activeCell="B11" sqref="B11"/>
    </sheetView>
  </sheetViews>
  <sheetFormatPr defaultColWidth="0" defaultRowHeight="14.25" zeroHeight="1"/>
  <cols>
    <col min="1" max="1" width="14.875" style="79" bestFit="1" customWidth="1"/>
    <col min="2" max="2" width="21.375" style="79" customWidth="1"/>
    <col min="3" max="3" width="11.375" style="79" bestFit="1" customWidth="1"/>
    <col min="4" max="5" width="11.75" style="79" customWidth="1"/>
    <col min="6" max="6" width="0" style="28" hidden="1" customWidth="1"/>
    <col min="7" max="16383" width="9" style="28" hidden="1"/>
    <col min="16384" max="16384" width="0.875" style="28" customWidth="1"/>
  </cols>
  <sheetData>
    <row r="1" spans="1:996 16376:16376" ht="28.35" customHeight="1">
      <c r="A1" s="470" t="s">
        <v>23973</v>
      </c>
      <c r="B1" s="470"/>
      <c r="C1" s="470"/>
      <c r="D1" s="470"/>
      <c r="E1" s="470"/>
    </row>
    <row r="2" spans="1:996 16376:16376" s="17" customFormat="1" ht="20.100000000000001" customHeight="1">
      <c r="A2" s="238" t="str">
        <f>BDI!$A$4</f>
        <v>OBRA:</v>
      </c>
      <c r="B2" s="472" t="str">
        <f>BDI!$B$4</f>
        <v>REFORMA - CMEI DONA CHICA</v>
      </c>
      <c r="C2" s="472"/>
      <c r="D2" s="472"/>
      <c r="E2" s="472"/>
      <c r="F2" s="305"/>
      <c r="G2" s="210"/>
      <c r="H2" s="210"/>
      <c r="I2" s="210"/>
      <c r="J2" s="146"/>
      <c r="K2" s="146"/>
      <c r="L2" s="143"/>
      <c r="M2" s="16"/>
      <c r="N2" s="16"/>
      <c r="O2" s="16"/>
      <c r="P2" s="19"/>
      <c r="Q2" s="144"/>
      <c r="R2" s="145"/>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3"/>
      <c r="XEV2" s="17" t="s">
        <v>29</v>
      </c>
    </row>
    <row r="3" spans="1:996 16376:16376" s="17" customFormat="1" ht="20.100000000000001" customHeight="1">
      <c r="A3" s="238" t="str">
        <f>BDI!$A$5</f>
        <v>ENDEREÇO:</v>
      </c>
      <c r="B3" s="442" t="str">
        <f>BDI!$B$5</f>
        <v>R. das camélias, S/N - SANTA MÔNICA</v>
      </c>
      <c r="C3" s="442"/>
      <c r="D3" s="442"/>
      <c r="E3" s="442"/>
      <c r="F3" s="305"/>
      <c r="G3" s="210"/>
      <c r="H3" s="210"/>
      <c r="I3" s="210"/>
      <c r="J3" s="147"/>
      <c r="K3" s="147"/>
      <c r="L3" s="143"/>
      <c r="M3" s="16"/>
      <c r="N3" s="16"/>
      <c r="O3" s="16"/>
      <c r="P3" s="19"/>
      <c r="Q3" s="144"/>
      <c r="R3" s="145"/>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3"/>
      <c r="XEV3" s="17" t="s">
        <v>2132</v>
      </c>
    </row>
    <row r="4" spans="1:996 16376:16376">
      <c r="A4" s="306" t="s">
        <v>1065</v>
      </c>
      <c r="B4" s="468" t="s">
        <v>1068</v>
      </c>
      <c r="C4" s="468"/>
      <c r="D4" s="307" t="s">
        <v>26</v>
      </c>
      <c r="E4" s="307" t="s">
        <v>1067</v>
      </c>
    </row>
    <row r="5" spans="1:996 16376:16376" ht="72" customHeight="1">
      <c r="A5" s="308">
        <f>COUNTIF($A$4:$A4,$A$4)</f>
        <v>1</v>
      </c>
      <c r="B5" s="469" t="s">
        <v>27069</v>
      </c>
      <c r="C5" s="469"/>
      <c r="D5" s="309" t="s">
        <v>4</v>
      </c>
      <c r="E5" s="310">
        <f>LARGE(E13,1)</f>
        <v>31.57</v>
      </c>
    </row>
    <row r="6" spans="1:996 16376:16376" ht="5.65" customHeight="1">
      <c r="A6" s="311"/>
      <c r="B6" s="312"/>
      <c r="C6" s="311"/>
      <c r="D6" s="311"/>
      <c r="E6" s="311"/>
    </row>
    <row r="7" spans="1:996 16376:16376">
      <c r="A7" s="471" t="s">
        <v>23957</v>
      </c>
      <c r="B7" s="471" t="s">
        <v>23958</v>
      </c>
      <c r="C7" s="471" t="s">
        <v>23964</v>
      </c>
      <c r="D7" s="471" t="s">
        <v>1067</v>
      </c>
      <c r="E7" s="471"/>
    </row>
    <row r="8" spans="1:996 16376:16376">
      <c r="A8" s="471"/>
      <c r="B8" s="471"/>
      <c r="C8" s="471"/>
      <c r="D8" s="313" t="s">
        <v>1066</v>
      </c>
      <c r="E8" s="313" t="s">
        <v>2133</v>
      </c>
    </row>
    <row r="9" spans="1:996 16376:16376">
      <c r="A9" s="471"/>
      <c r="B9" s="471"/>
      <c r="C9" s="471"/>
      <c r="D9" s="314">
        <v>44317</v>
      </c>
      <c r="E9" s="314" t="str">
        <f>ORCAMENTO!I3</f>
        <v>FEV/21</v>
      </c>
    </row>
    <row r="10" spans="1:996 16376:16376" ht="28.5" customHeight="1">
      <c r="A10" s="315"/>
      <c r="B10" s="316" t="s">
        <v>27070</v>
      </c>
      <c r="C10" s="317" t="s">
        <v>27073</v>
      </c>
      <c r="D10" s="318">
        <v>24.6</v>
      </c>
      <c r="E10" s="319">
        <f>ROUND(D10*($C$14/$C$13),2)</f>
        <v>24.5</v>
      </c>
    </row>
    <row r="11" spans="1:996 16376:16376" ht="28.5" customHeight="1">
      <c r="A11" s="315"/>
      <c r="B11" s="316" t="s">
        <v>27071</v>
      </c>
      <c r="C11" s="317" t="s">
        <v>27074</v>
      </c>
      <c r="D11" s="318">
        <v>33</v>
      </c>
      <c r="E11" s="319">
        <f>ROUND(D11*($C$14/$C$13),2)</f>
        <v>32.86</v>
      </c>
    </row>
    <row r="12" spans="1:996 16376:16376" ht="28.5" customHeight="1">
      <c r="A12" s="315"/>
      <c r="B12" s="316" t="s">
        <v>27072</v>
      </c>
      <c r="C12" s="317" t="s">
        <v>27075</v>
      </c>
      <c r="D12" s="318">
        <v>37.5</v>
      </c>
      <c r="E12" s="319">
        <f>ROUND(D12*($C$14/$C$13),2)</f>
        <v>37.340000000000003</v>
      </c>
    </row>
    <row r="13" spans="1:996 16376:16376">
      <c r="A13" s="466" t="s">
        <v>23967</v>
      </c>
      <c r="B13" s="320" t="s">
        <v>23965</v>
      </c>
      <c r="C13" s="321">
        <v>787.66600000000005</v>
      </c>
      <c r="D13" s="322" t="s">
        <v>23959</v>
      </c>
      <c r="E13" s="323">
        <f>ROUND(AVERAGE(E10:E12),2)</f>
        <v>31.57</v>
      </c>
    </row>
    <row r="14" spans="1:996 16376:16376">
      <c r="A14" s="467"/>
      <c r="B14" s="320" t="s">
        <v>23966</v>
      </c>
      <c r="C14" s="321">
        <v>784.33799999999997</v>
      </c>
      <c r="D14" s="322" t="s">
        <v>25546</v>
      </c>
      <c r="E14" s="323">
        <f>ROUND(MEDIAN(E10:E12),2)</f>
        <v>32.86</v>
      </c>
    </row>
    <row r="15" spans="1:996 16376:16376"/>
    <row r="16" spans="1:996 16376:16376"/>
    <row r="17"/>
    <row r="18"/>
    <row r="19"/>
    <row r="20"/>
    <row r="21"/>
    <row r="22"/>
    <row r="23"/>
    <row r="24"/>
    <row r="25" ht="14.25" customHeight="1"/>
    <row r="26"/>
    <row r="27"/>
    <row r="28"/>
    <row r="29"/>
    <row r="30"/>
    <row r="31"/>
    <row r="32"/>
    <row r="33"/>
    <row r="34"/>
    <row r="35"/>
    <row r="36"/>
    <row r="37"/>
    <row r="38"/>
    <row r="39"/>
    <row r="40"/>
    <row r="41"/>
    <row r="42"/>
    <row r="43"/>
    <row r="44"/>
    <row r="45"/>
    <row r="46"/>
    <row r="47"/>
    <row r="48"/>
    <row r="49"/>
    <row r="50"/>
  </sheetData>
  <mergeCells count="10">
    <mergeCell ref="A13:A14"/>
    <mergeCell ref="B4:C4"/>
    <mergeCell ref="B5:C5"/>
    <mergeCell ref="A1:E1"/>
    <mergeCell ref="D7:E7"/>
    <mergeCell ref="C7:C9"/>
    <mergeCell ref="B7:B9"/>
    <mergeCell ref="A7:A9"/>
    <mergeCell ref="B2:E2"/>
    <mergeCell ref="B3:E3"/>
  </mergeCells>
  <dataValidations disablePrompts="1" count="1">
    <dataValidation type="list" errorStyle="warning" allowBlank="1" showInputMessage="1" showErrorMessage="1" error="Selecionar Referencial compatível" sqref="XEV2:XFD3">
      <formula1>DADOS</formula1>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oddFooter>&amp;CPREFEITURA MUNICIPAL DE BAIXO GUANDU</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5" tint="-0.499984740745262"/>
    <pageSetUpPr fitToPage="1"/>
  </sheetPr>
  <dimension ref="A1:XEO45"/>
  <sheetViews>
    <sheetView topLeftCell="C16" zoomScale="115" zoomScaleNormal="115" workbookViewId="0">
      <selection activeCell="I27" sqref="I27"/>
    </sheetView>
  </sheetViews>
  <sheetFormatPr defaultColWidth="9" defaultRowHeight="14.25" zeroHeight="1"/>
  <cols>
    <col min="1" max="1" width="9" style="27" customWidth="1"/>
    <col min="2" max="2" width="19.375" style="27" bestFit="1" customWidth="1"/>
    <col min="3" max="3" width="11.875" style="27" customWidth="1"/>
    <col min="4" max="9" width="12.625" style="27" customWidth="1"/>
    <col min="10" max="10" width="9" style="117" customWidth="1"/>
    <col min="11" max="11" width="5" style="117" customWidth="1"/>
    <col min="12" max="12" width="13.375" style="117" bestFit="1" customWidth="1"/>
    <col min="13" max="13" width="10.75" style="117" customWidth="1"/>
    <col min="14" max="15" width="9" style="117"/>
    <col min="16" max="16384" width="9" style="27"/>
  </cols>
  <sheetData>
    <row r="1" spans="1:989 16369:16369" s="22" customFormat="1" ht="24.95" customHeight="1">
      <c r="A1" s="397" t="s">
        <v>23971</v>
      </c>
      <c r="B1" s="397"/>
      <c r="C1" s="397"/>
      <c r="D1" s="397"/>
      <c r="E1" s="397"/>
      <c r="F1" s="397"/>
      <c r="G1" s="397"/>
      <c r="H1" s="397"/>
      <c r="I1" s="397"/>
      <c r="J1" s="107"/>
      <c r="K1" s="111"/>
      <c r="L1" s="112"/>
      <c r="M1" s="112"/>
      <c r="N1" s="112"/>
      <c r="O1" s="112"/>
      <c r="P1" s="23"/>
      <c r="Q1" s="23"/>
      <c r="R1" s="23"/>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23"/>
      <c r="XEO1" s="22" t="s">
        <v>1063</v>
      </c>
    </row>
    <row r="2" spans="1:989 16369:16369" s="22" customFormat="1" ht="19.5" customHeight="1">
      <c r="A2" s="238" t="str">
        <f>BDI!$A$4</f>
        <v>OBRA:</v>
      </c>
      <c r="B2" s="476" t="str">
        <f>BDI!$B$4</f>
        <v>REFORMA - CMEI DONA CHICA</v>
      </c>
      <c r="C2" s="475"/>
      <c r="D2" s="475"/>
      <c r="E2" s="475"/>
      <c r="F2" s="475"/>
      <c r="G2" s="475"/>
      <c r="H2" s="475"/>
      <c r="I2" s="475"/>
      <c r="J2" s="107"/>
      <c r="K2" s="113"/>
      <c r="L2" s="112"/>
      <c r="M2" s="112"/>
      <c r="N2" s="112"/>
      <c r="O2" s="112"/>
      <c r="P2" s="23"/>
      <c r="Q2" s="23"/>
      <c r="R2" s="23"/>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23"/>
      <c r="XEO2" s="22" t="s">
        <v>29</v>
      </c>
    </row>
    <row r="3" spans="1:989 16369:16369" s="22" customFormat="1" ht="20.100000000000001" customHeight="1">
      <c r="A3" s="238" t="str">
        <f>BDI!$A$5</f>
        <v>ENDEREÇO:</v>
      </c>
      <c r="B3" s="475" t="str">
        <f>BDI!$B$5</f>
        <v>R. das camélias, S/N - SANTA MÔNICA</v>
      </c>
      <c r="C3" s="475"/>
      <c r="D3" s="475"/>
      <c r="E3" s="475"/>
      <c r="F3" s="475"/>
      <c r="G3" s="475"/>
      <c r="H3" s="475"/>
      <c r="I3" s="475"/>
      <c r="J3" s="107"/>
      <c r="K3" s="113"/>
      <c r="L3" s="112"/>
      <c r="M3" s="112"/>
      <c r="N3" s="112"/>
      <c r="O3" s="112"/>
      <c r="P3" s="23"/>
      <c r="Q3" s="23"/>
      <c r="R3" s="23"/>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23"/>
      <c r="XEO3" s="22" t="s">
        <v>2132</v>
      </c>
    </row>
    <row r="4" spans="1:989 16369:16369" s="25" customFormat="1" ht="20.100000000000001" customHeight="1">
      <c r="A4" s="325" t="s">
        <v>1056</v>
      </c>
      <c r="B4" s="325" t="s">
        <v>1068</v>
      </c>
      <c r="C4" s="325" t="s">
        <v>2309</v>
      </c>
      <c r="D4" s="326">
        <v>1</v>
      </c>
      <c r="E4" s="326">
        <f>D4+1</f>
        <v>2</v>
      </c>
      <c r="F4" s="326">
        <f t="shared" ref="F4:I4" si="0">E4+1</f>
        <v>3</v>
      </c>
      <c r="G4" s="326">
        <f t="shared" si="0"/>
        <v>4</v>
      </c>
      <c r="H4" s="326">
        <f t="shared" si="0"/>
        <v>5</v>
      </c>
      <c r="I4" s="326">
        <f t="shared" si="0"/>
        <v>6</v>
      </c>
      <c r="J4" s="109"/>
      <c r="K4" s="109"/>
      <c r="L4" s="109"/>
      <c r="M4" s="109"/>
      <c r="N4" s="109"/>
      <c r="O4" s="109"/>
    </row>
    <row r="5" spans="1:989 16369:16369" s="26" customFormat="1" ht="20.100000000000001" customHeight="1">
      <c r="A5" s="467">
        <v>1</v>
      </c>
      <c r="B5" s="473" t="str">
        <f>INDEX(ORCAMENTO!$E:$E,MATCH($A5,ORCAMENTO!$B:$B,0))</f>
        <v>SERVIÇOS PRELIMINARES</v>
      </c>
      <c r="C5" s="327">
        <f>INDEX(ORCAMENTO!$J:$J,MATCH($A5,ORCAMENTO!$B:$B,0))</f>
        <v>24076.030000000002</v>
      </c>
      <c r="D5" s="328">
        <f>D6*$C5</f>
        <v>12038.015000000001</v>
      </c>
      <c r="E5" s="328">
        <f t="shared" ref="E5:I5" si="1">E6*$C5</f>
        <v>12038.015000000001</v>
      </c>
      <c r="F5" s="328">
        <f t="shared" si="1"/>
        <v>0</v>
      </c>
      <c r="G5" s="328">
        <f t="shared" si="1"/>
        <v>0</v>
      </c>
      <c r="H5" s="328">
        <f t="shared" si="1"/>
        <v>0</v>
      </c>
      <c r="I5" s="328">
        <f t="shared" si="1"/>
        <v>0</v>
      </c>
      <c r="J5" s="109"/>
      <c r="K5" s="108" t="s">
        <v>23956</v>
      </c>
      <c r="L5" s="110">
        <f t="shared" ref="L5:L18" si="2">SUM(D5:I5)</f>
        <v>24076.030000000002</v>
      </c>
      <c r="M5" s="114">
        <f>L5-C5</f>
        <v>0</v>
      </c>
      <c r="N5" s="109"/>
      <c r="O5" s="109"/>
    </row>
    <row r="6" spans="1:989 16369:16369" s="26" customFormat="1" ht="20.100000000000001" customHeight="1">
      <c r="A6" s="467"/>
      <c r="B6" s="473"/>
      <c r="C6" s="329">
        <f>C5/$C$25</f>
        <v>6.2633633839643807E-2</v>
      </c>
      <c r="D6" s="330">
        <v>0.5</v>
      </c>
      <c r="E6" s="330">
        <v>0.5</v>
      </c>
      <c r="F6" s="330"/>
      <c r="G6" s="330"/>
      <c r="H6" s="330"/>
      <c r="I6" s="330"/>
      <c r="J6" s="109"/>
      <c r="K6" s="108" t="s">
        <v>1025</v>
      </c>
      <c r="L6" s="115">
        <f t="shared" si="2"/>
        <v>1</v>
      </c>
      <c r="M6" s="109"/>
      <c r="N6" s="109"/>
      <c r="O6" s="109"/>
    </row>
    <row r="7" spans="1:989 16369:16369" s="26" customFormat="1" ht="20.100000000000001" customHeight="1">
      <c r="A7" s="467">
        <v>2</v>
      </c>
      <c r="B7" s="473" t="str">
        <f>INDEX(ORCAMENTO!$E:$E,MATCH(A7,ORCAMENTO!$B:$B,0))</f>
        <v>PISO</v>
      </c>
      <c r="C7" s="327">
        <f>INDEX(ORCAMENTO!$J:$J,MATCH($A7,ORCAMENTO!$B:$B,0))</f>
        <v>49939.72</v>
      </c>
      <c r="D7" s="328">
        <f>D8*$C7</f>
        <v>0</v>
      </c>
      <c r="E7" s="328">
        <f t="shared" ref="E7:I7" si="3">E8*$C7</f>
        <v>0</v>
      </c>
      <c r="F7" s="328">
        <f t="shared" si="3"/>
        <v>16480.107599999999</v>
      </c>
      <c r="G7" s="328">
        <f t="shared" si="3"/>
        <v>16480.107599999999</v>
      </c>
      <c r="H7" s="328">
        <f t="shared" si="3"/>
        <v>16979.504800000002</v>
      </c>
      <c r="I7" s="328">
        <f t="shared" si="3"/>
        <v>0</v>
      </c>
      <c r="J7" s="109"/>
      <c r="K7" s="108" t="s">
        <v>23956</v>
      </c>
      <c r="L7" s="110">
        <f t="shared" si="2"/>
        <v>49939.72</v>
      </c>
      <c r="M7" s="114">
        <f>L7-C7</f>
        <v>0</v>
      </c>
      <c r="N7" s="109"/>
      <c r="O7" s="109"/>
    </row>
    <row r="8" spans="1:989 16369:16369" s="26" customFormat="1" ht="20.100000000000001" customHeight="1">
      <c r="A8" s="467"/>
      <c r="B8" s="473"/>
      <c r="C8" s="329">
        <f>C7/$C$25</f>
        <v>0.12991785342244283</v>
      </c>
      <c r="D8" s="330"/>
      <c r="E8" s="330"/>
      <c r="F8" s="330">
        <v>0.33</v>
      </c>
      <c r="G8" s="330">
        <v>0.33</v>
      </c>
      <c r="H8" s="330">
        <v>0.34</v>
      </c>
      <c r="I8" s="330"/>
      <c r="J8" s="109"/>
      <c r="K8" s="108" t="s">
        <v>1025</v>
      </c>
      <c r="L8" s="115">
        <f t="shared" si="2"/>
        <v>1</v>
      </c>
      <c r="M8" s="109"/>
      <c r="N8" s="109"/>
      <c r="O8" s="109"/>
    </row>
    <row r="9" spans="1:989 16369:16369" s="26" customFormat="1" ht="20.100000000000001" customHeight="1">
      <c r="A9" s="467">
        <v>3</v>
      </c>
      <c r="B9" s="473" t="str">
        <f>INDEX(ORCAMENTO!$E:$E,MATCH(A9,ORCAMENTO!$B:$B,0))</f>
        <v>ESQUADRIAS</v>
      </c>
      <c r="C9" s="327">
        <f>INDEX(ORCAMENTO!$J:$J,MATCH($A9,ORCAMENTO!$B:$B,0))</f>
        <v>48479.610000000008</v>
      </c>
      <c r="D9" s="328">
        <f>D10*$C9</f>
        <v>24239.805000000004</v>
      </c>
      <c r="E9" s="328">
        <f t="shared" ref="E9:I9" si="4">E10*$C9</f>
        <v>24239.805000000004</v>
      </c>
      <c r="F9" s="328">
        <f t="shared" si="4"/>
        <v>0</v>
      </c>
      <c r="G9" s="328">
        <f t="shared" si="4"/>
        <v>0</v>
      </c>
      <c r="H9" s="328">
        <f t="shared" si="4"/>
        <v>0</v>
      </c>
      <c r="I9" s="328">
        <f t="shared" si="4"/>
        <v>0</v>
      </c>
      <c r="J9" s="109"/>
      <c r="K9" s="108" t="s">
        <v>23956</v>
      </c>
      <c r="L9" s="110">
        <f t="shared" si="2"/>
        <v>48479.610000000008</v>
      </c>
      <c r="M9" s="114">
        <f>L9-C9</f>
        <v>0</v>
      </c>
      <c r="N9" s="109"/>
      <c r="O9" s="109"/>
    </row>
    <row r="10" spans="1:989 16369:16369" s="26" customFormat="1" ht="20.100000000000001" customHeight="1">
      <c r="A10" s="467"/>
      <c r="B10" s="473"/>
      <c r="C10" s="329">
        <f>C9/$C$25</f>
        <v>0.12611938685193258</v>
      </c>
      <c r="D10" s="330">
        <v>0.5</v>
      </c>
      <c r="E10" s="330">
        <v>0.5</v>
      </c>
      <c r="F10" s="330"/>
      <c r="G10" s="330"/>
      <c r="H10" s="330"/>
      <c r="I10" s="330"/>
      <c r="J10" s="109"/>
      <c r="K10" s="108" t="s">
        <v>1025</v>
      </c>
      <c r="L10" s="115">
        <f t="shared" si="2"/>
        <v>1</v>
      </c>
      <c r="M10" s="109"/>
      <c r="N10" s="109"/>
      <c r="O10" s="109"/>
    </row>
    <row r="11" spans="1:989 16369:16369" s="26" customFormat="1" ht="20.100000000000001" customHeight="1">
      <c r="A11" s="467">
        <v>4</v>
      </c>
      <c r="B11" s="473" t="str">
        <f>INDEX(ORCAMENTO!$E:$E,MATCH(A11,ORCAMENTO!$B:$B,0))</f>
        <v>PINTURA</v>
      </c>
      <c r="C11" s="327">
        <f>INDEX(ORCAMENTO!$J:$J,MATCH($A11,ORCAMENTO!$B:$B,0))</f>
        <v>39810.199999999997</v>
      </c>
      <c r="D11" s="328">
        <f>D12*$C11</f>
        <v>0</v>
      </c>
      <c r="E11" s="328">
        <f t="shared" ref="E11:I11" si="5">E12*$C11</f>
        <v>9952.5499999999993</v>
      </c>
      <c r="F11" s="328">
        <f t="shared" si="5"/>
        <v>9952.5499999999993</v>
      </c>
      <c r="G11" s="328">
        <f t="shared" si="5"/>
        <v>9952.5499999999993</v>
      </c>
      <c r="H11" s="328">
        <f t="shared" si="5"/>
        <v>9952.5499999999993</v>
      </c>
      <c r="I11" s="328">
        <f t="shared" si="5"/>
        <v>0</v>
      </c>
      <c r="J11" s="109"/>
      <c r="K11" s="108" t="s">
        <v>23956</v>
      </c>
      <c r="L11" s="110">
        <f t="shared" si="2"/>
        <v>39810.199999999997</v>
      </c>
      <c r="M11" s="114">
        <f>L11-C11</f>
        <v>0</v>
      </c>
      <c r="N11" s="109"/>
      <c r="O11" s="109"/>
    </row>
    <row r="12" spans="1:989 16369:16369" s="26" customFormat="1" ht="20.100000000000001" customHeight="1">
      <c r="A12" s="467"/>
      <c r="B12" s="473"/>
      <c r="C12" s="329">
        <f>C11/$C$25</f>
        <v>0.10356597370426052</v>
      </c>
      <c r="D12" s="330"/>
      <c r="E12" s="330">
        <v>0.25</v>
      </c>
      <c r="F12" s="330">
        <v>0.25</v>
      </c>
      <c r="G12" s="330">
        <v>0.25</v>
      </c>
      <c r="H12" s="330">
        <v>0.25</v>
      </c>
      <c r="I12" s="330"/>
      <c r="J12" s="109"/>
      <c r="K12" s="108" t="s">
        <v>1025</v>
      </c>
      <c r="L12" s="115">
        <f t="shared" si="2"/>
        <v>1</v>
      </c>
      <c r="M12" s="109"/>
      <c r="N12" s="109"/>
      <c r="O12" s="109"/>
    </row>
    <row r="13" spans="1:989 16369:16369" s="26" customFormat="1" ht="20.100000000000001" customHeight="1">
      <c r="A13" s="467">
        <v>5</v>
      </c>
      <c r="B13" s="473" t="str">
        <f>INDEX(ORCAMENTO!$E:$E,MATCH(A13,ORCAMENTO!$B:$B,0))</f>
        <v>PAREDES</v>
      </c>
      <c r="C13" s="327">
        <f>INDEX(ORCAMENTO!$J:$J,MATCH($A13,ORCAMENTO!$B:$B,0))</f>
        <v>78209.77</v>
      </c>
      <c r="D13" s="328">
        <f t="shared" ref="D13" si="6">D14*$C13</f>
        <v>39104.885000000002</v>
      </c>
      <c r="E13" s="328">
        <f t="shared" ref="E13" si="7">E14*$C13</f>
        <v>39104.885000000002</v>
      </c>
      <c r="F13" s="328">
        <f t="shared" ref="F13" si="8">F14*$C13</f>
        <v>0</v>
      </c>
      <c r="G13" s="328">
        <f t="shared" ref="G13" si="9">G14*$C13</f>
        <v>0</v>
      </c>
      <c r="H13" s="328">
        <f t="shared" ref="H13" si="10">H14*$C13</f>
        <v>0</v>
      </c>
      <c r="I13" s="328">
        <f t="shared" ref="I13" si="11">I14*$C13</f>
        <v>0</v>
      </c>
      <c r="J13" s="109"/>
      <c r="K13" s="108" t="s">
        <v>23956</v>
      </c>
      <c r="L13" s="110">
        <f t="shared" si="2"/>
        <v>78209.77</v>
      </c>
      <c r="M13" s="114">
        <f>L13-C13</f>
        <v>0</v>
      </c>
      <c r="N13" s="109"/>
      <c r="O13" s="109"/>
    </row>
    <row r="14" spans="1:989 16369:16369" s="26" customFormat="1" ht="20.100000000000001" customHeight="1">
      <c r="A14" s="467"/>
      <c r="B14" s="473"/>
      <c r="C14" s="329">
        <f t="shared" ref="C14" si="12">C13/$C$25</f>
        <v>0.20346220273287408</v>
      </c>
      <c r="D14" s="330">
        <v>0.5</v>
      </c>
      <c r="E14" s="330">
        <v>0.5</v>
      </c>
      <c r="F14" s="330"/>
      <c r="G14" s="330"/>
      <c r="H14" s="330"/>
      <c r="I14" s="330"/>
      <c r="J14" s="109"/>
      <c r="K14" s="108" t="s">
        <v>1025</v>
      </c>
      <c r="L14" s="115">
        <f t="shared" si="2"/>
        <v>1</v>
      </c>
      <c r="M14" s="109"/>
      <c r="N14" s="109"/>
      <c r="O14" s="109"/>
    </row>
    <row r="15" spans="1:989 16369:16369" s="26" customFormat="1" ht="20.100000000000001" customHeight="1">
      <c r="A15" s="467">
        <v>6</v>
      </c>
      <c r="B15" s="473" t="str">
        <f>INDEX(ORCAMENTO!$E:$E,MATCH(A15,ORCAMENTO!$B:$B,0))</f>
        <v>INSTALAÇÕES E EQUIPAMENTOS ELÉTRICOS</v>
      </c>
      <c r="C15" s="327">
        <f>INDEX(ORCAMENTO!$J:$J,MATCH($A15,ORCAMENTO!$B:$B,0))</f>
        <v>20776.809999999994</v>
      </c>
      <c r="D15" s="328">
        <f t="shared" ref="D15" si="13">D16*$C15</f>
        <v>10388.404999999997</v>
      </c>
      <c r="E15" s="328"/>
      <c r="F15" s="328"/>
      <c r="G15" s="328"/>
      <c r="H15" s="328"/>
      <c r="I15" s="328">
        <f t="shared" ref="I15" si="14">I16*$C15</f>
        <v>10388.404999999997</v>
      </c>
      <c r="J15" s="109"/>
      <c r="K15" s="108" t="s">
        <v>23956</v>
      </c>
      <c r="L15" s="110">
        <f t="shared" si="2"/>
        <v>20776.809999999994</v>
      </c>
      <c r="M15" s="114">
        <f>L15-C15</f>
        <v>0</v>
      </c>
      <c r="N15" s="109"/>
      <c r="O15" s="109"/>
    </row>
    <row r="16" spans="1:989 16369:16369" s="26" customFormat="1" ht="20.100000000000001" customHeight="1">
      <c r="A16" s="467"/>
      <c r="B16" s="473"/>
      <c r="C16" s="329">
        <f t="shared" ref="C16" si="15">C15/$C$25</f>
        <v>5.405073468906E-2</v>
      </c>
      <c r="D16" s="330">
        <v>0.5</v>
      </c>
      <c r="E16" s="330"/>
      <c r="F16" s="330"/>
      <c r="G16" s="330"/>
      <c r="H16" s="330"/>
      <c r="I16" s="330">
        <v>0.5</v>
      </c>
      <c r="J16" s="109"/>
      <c r="K16" s="108" t="s">
        <v>1025</v>
      </c>
      <c r="L16" s="115">
        <f t="shared" si="2"/>
        <v>1</v>
      </c>
      <c r="M16" s="109"/>
      <c r="N16" s="109"/>
      <c r="O16" s="109"/>
    </row>
    <row r="17" spans="1:15" s="26" customFormat="1" ht="20.100000000000001" customHeight="1">
      <c r="A17" s="467">
        <v>7</v>
      </c>
      <c r="B17" s="473" t="str">
        <f>INDEX(ORCAMENTO!$E:$E,MATCH(A17,ORCAMENTO!$B:$B,0))</f>
        <v>INSTALAÇÕES E EQUIPAMENTOS HIDRÁULICOS</v>
      </c>
      <c r="C17" s="327">
        <f>INDEX(ORCAMENTO!$J:$J,MATCH($A17,ORCAMENTO!$B:$B,0))</f>
        <v>22314.170000000006</v>
      </c>
      <c r="D17" s="328">
        <f t="shared" ref="D17" si="16">D18*$C17</f>
        <v>11157.085000000003</v>
      </c>
      <c r="E17" s="328">
        <f t="shared" ref="E17" si="17">E18*$C17</f>
        <v>0</v>
      </c>
      <c r="F17" s="328">
        <f t="shared" ref="F17" si="18">F18*$C17</f>
        <v>0</v>
      </c>
      <c r="G17" s="328">
        <f t="shared" ref="G17" si="19">G18*$C17</f>
        <v>0</v>
      </c>
      <c r="H17" s="328">
        <f t="shared" ref="H17" si="20">H18*$C17</f>
        <v>0</v>
      </c>
      <c r="I17" s="328">
        <f t="shared" ref="I17" si="21">I18*$C17</f>
        <v>11157.085000000003</v>
      </c>
      <c r="J17" s="109"/>
      <c r="K17" s="108" t="s">
        <v>23956</v>
      </c>
      <c r="L17" s="110">
        <f t="shared" si="2"/>
        <v>22314.170000000006</v>
      </c>
      <c r="M17" s="114">
        <f>L17-C17</f>
        <v>0</v>
      </c>
      <c r="N17" s="109"/>
      <c r="O17" s="109"/>
    </row>
    <row r="18" spans="1:15" s="26" customFormat="1" ht="20.100000000000001" customHeight="1">
      <c r="A18" s="467"/>
      <c r="B18" s="473"/>
      <c r="C18" s="329">
        <f t="shared" ref="C18" si="22">C17/$C$25</f>
        <v>5.8050166626954891E-2</v>
      </c>
      <c r="D18" s="330">
        <v>0.5</v>
      </c>
      <c r="E18" s="330"/>
      <c r="F18" s="330"/>
      <c r="G18" s="330"/>
      <c r="H18" s="330"/>
      <c r="I18" s="330">
        <v>0.5</v>
      </c>
      <c r="J18" s="109"/>
      <c r="K18" s="108" t="s">
        <v>1025</v>
      </c>
      <c r="L18" s="115">
        <f t="shared" si="2"/>
        <v>1</v>
      </c>
      <c r="M18" s="109"/>
      <c r="N18" s="109"/>
      <c r="O18" s="109"/>
    </row>
    <row r="19" spans="1:15" s="26" customFormat="1" ht="20.100000000000001" customHeight="1">
      <c r="A19" s="467">
        <v>8</v>
      </c>
      <c r="B19" s="473" t="str">
        <f>INDEX(ORCAMENTO!$E:$E,MATCH(A19,ORCAMENTO!$B:$B,0))</f>
        <v>COBERTURA</v>
      </c>
      <c r="C19" s="327">
        <f>INDEX(ORCAMENTO!$J:$J,MATCH($A19,ORCAMENTO!$B:$B,0))</f>
        <v>66177.42</v>
      </c>
      <c r="D19" s="328">
        <f t="shared" ref="D19:D21" si="23">D20*$C19</f>
        <v>0</v>
      </c>
      <c r="E19" s="328">
        <f>E20*$C19</f>
        <v>33088.71</v>
      </c>
      <c r="F19" s="328">
        <f>F20*$C19</f>
        <v>33088.71</v>
      </c>
      <c r="G19" s="328">
        <f t="shared" ref="G19" si="24">G20*$C19</f>
        <v>0</v>
      </c>
      <c r="H19" s="328">
        <f t="shared" ref="H19" si="25">H20*$C19</f>
        <v>0</v>
      </c>
      <c r="I19" s="328">
        <f t="shared" ref="I19" si="26">I20*$C19</f>
        <v>0</v>
      </c>
      <c r="J19" s="109"/>
      <c r="K19" s="108" t="s">
        <v>23956</v>
      </c>
      <c r="L19" s="110">
        <f>SUM(E19:I19)</f>
        <v>66177.42</v>
      </c>
      <c r="M19" s="114">
        <f>L19-C19</f>
        <v>0</v>
      </c>
      <c r="N19" s="109"/>
      <c r="O19" s="109"/>
    </row>
    <row r="20" spans="1:15" s="26" customFormat="1" ht="20.100000000000001" customHeight="1">
      <c r="A20" s="467"/>
      <c r="B20" s="473"/>
      <c r="C20" s="329">
        <f t="shared" ref="C20" si="27">C19/$C$25</f>
        <v>0.17216012327332703</v>
      </c>
      <c r="D20" s="330"/>
      <c r="E20" s="330">
        <v>0.5</v>
      </c>
      <c r="F20" s="330">
        <v>0.5</v>
      </c>
      <c r="G20" s="330"/>
      <c r="H20" s="330"/>
      <c r="I20" s="330"/>
      <c r="J20" s="109"/>
      <c r="K20" s="108" t="s">
        <v>1025</v>
      </c>
      <c r="L20" s="115">
        <f>SUM(E20:I20)</f>
        <v>1</v>
      </c>
      <c r="M20" s="109"/>
      <c r="N20" s="109"/>
      <c r="O20" s="109"/>
    </row>
    <row r="21" spans="1:15" s="26" customFormat="1" ht="20.100000000000001" customHeight="1">
      <c r="A21" s="467">
        <v>9</v>
      </c>
      <c r="B21" s="473" t="str">
        <f>INDEX(ORCAMENTO!$E:$E,MATCH(A21,ORCAMENTO!$B:$B,0))</f>
        <v>SERVIÇOS COMPLEMENTARES</v>
      </c>
      <c r="C21" s="327">
        <f>INDEX(ORCAMENTO!$J:$J,MATCH($A21,ORCAMENTO!$B:$B,0))</f>
        <v>27870.01</v>
      </c>
      <c r="D21" s="328">
        <f t="shared" si="23"/>
        <v>0</v>
      </c>
      <c r="E21" s="328">
        <f t="shared" ref="E21" si="28">E22*$C21</f>
        <v>0</v>
      </c>
      <c r="F21" s="328">
        <f t="shared" ref="F21" si="29">F22*$C21</f>
        <v>0</v>
      </c>
      <c r="G21" s="328">
        <f t="shared" ref="G21" si="30">G22*$C21</f>
        <v>0</v>
      </c>
      <c r="H21" s="328">
        <f t="shared" ref="H21" si="31">H22*$C21</f>
        <v>13935.004999999999</v>
      </c>
      <c r="I21" s="328">
        <f t="shared" ref="I21" si="32">I22*$C21</f>
        <v>13935.004999999999</v>
      </c>
      <c r="J21" s="109"/>
      <c r="K21" s="108" t="s">
        <v>23956</v>
      </c>
      <c r="L21" s="110">
        <f t="shared" ref="L21:L26" si="33">SUM(D21:I21)</f>
        <v>27870.01</v>
      </c>
      <c r="M21" s="114">
        <f>L21-C21</f>
        <v>0</v>
      </c>
      <c r="N21" s="109"/>
      <c r="O21" s="109"/>
    </row>
    <row r="22" spans="1:15" s="26" customFormat="1" ht="20.100000000000001" customHeight="1">
      <c r="A22" s="467"/>
      <c r="B22" s="473"/>
      <c r="C22" s="329">
        <f t="shared" ref="C22" si="34">C21/$C$25</f>
        <v>7.2503647879123376E-2</v>
      </c>
      <c r="D22" s="330"/>
      <c r="E22" s="330"/>
      <c r="F22" s="330"/>
      <c r="G22" s="330"/>
      <c r="H22" s="330">
        <v>0.5</v>
      </c>
      <c r="I22" s="330">
        <v>0.5</v>
      </c>
      <c r="J22" s="109"/>
      <c r="K22" s="108" t="s">
        <v>1025</v>
      </c>
      <c r="L22" s="115">
        <f t="shared" si="33"/>
        <v>1</v>
      </c>
      <c r="M22" s="109"/>
      <c r="N22" s="109"/>
      <c r="O22" s="109"/>
    </row>
    <row r="23" spans="1:15" s="26" customFormat="1" ht="20.100000000000001" customHeight="1">
      <c r="A23" s="467">
        <v>10</v>
      </c>
      <c r="B23" s="473" t="str">
        <f>INDEX(ORCAMENTO!$E:$E,MATCH(A23,ORCAMENTO!$B:$B,0))</f>
        <v>ESTRUTURAS DE CONCRETO</v>
      </c>
      <c r="C23" s="327">
        <f>INDEX(ORCAMENTO!$J:$J,MATCH($A23,ORCAMENTO!$B:$B,0))</f>
        <v>6740.85</v>
      </c>
      <c r="D23" s="328">
        <f t="shared" ref="D23" si="35">D24*$C23</f>
        <v>0</v>
      </c>
      <c r="E23" s="328">
        <f t="shared" ref="E23" si="36">E24*$C23</f>
        <v>0</v>
      </c>
      <c r="F23" s="328">
        <f t="shared" ref="F23" si="37">F24*$C23</f>
        <v>3370.4250000000002</v>
      </c>
      <c r="G23" s="328">
        <f t="shared" ref="G23" si="38">G24*$C23</f>
        <v>3370.4250000000002</v>
      </c>
      <c r="H23" s="328">
        <f t="shared" ref="H23" si="39">H24*$C23</f>
        <v>0</v>
      </c>
      <c r="I23" s="328">
        <f t="shared" ref="I23" si="40">I24*$C23</f>
        <v>0</v>
      </c>
      <c r="J23" s="109"/>
      <c r="K23" s="108" t="s">
        <v>23956</v>
      </c>
      <c r="L23" s="110">
        <f t="shared" si="33"/>
        <v>6740.85</v>
      </c>
      <c r="M23" s="114">
        <f>L23-C23</f>
        <v>0</v>
      </c>
      <c r="N23" s="109"/>
      <c r="O23" s="109"/>
    </row>
    <row r="24" spans="1:15" s="26" customFormat="1" ht="20.100000000000001" customHeight="1">
      <c r="A24" s="467"/>
      <c r="B24" s="473"/>
      <c r="C24" s="329">
        <f t="shared" ref="C24" si="41">C23/$C$25</f>
        <v>1.7536276980381023E-2</v>
      </c>
      <c r="D24" s="330"/>
      <c r="E24" s="330"/>
      <c r="F24" s="330">
        <v>0.5</v>
      </c>
      <c r="G24" s="330">
        <v>0.5</v>
      </c>
      <c r="H24" s="330"/>
      <c r="I24" s="330"/>
      <c r="J24" s="109"/>
      <c r="K24" s="108" t="s">
        <v>1025</v>
      </c>
      <c r="L24" s="115">
        <f t="shared" si="33"/>
        <v>1</v>
      </c>
      <c r="M24" s="109"/>
      <c r="N24" s="109"/>
      <c r="O24" s="109"/>
    </row>
    <row r="25" spans="1:15" s="26" customFormat="1" ht="20.100000000000001" customHeight="1">
      <c r="A25" s="474" t="s">
        <v>23990</v>
      </c>
      <c r="B25" s="474"/>
      <c r="C25" s="331">
        <f t="shared" ref="C25:I25" si="42">SUMIF($K$5:$K$24,$K25,C$5:C$24)</f>
        <v>384394.58999999997</v>
      </c>
      <c r="D25" s="332">
        <f t="shared" si="42"/>
        <v>96928.195000000022</v>
      </c>
      <c r="E25" s="332">
        <f t="shared" si="42"/>
        <v>118423.965</v>
      </c>
      <c r="F25" s="332">
        <f t="shared" si="42"/>
        <v>62891.792600000001</v>
      </c>
      <c r="G25" s="332">
        <f t="shared" si="42"/>
        <v>29803.082599999998</v>
      </c>
      <c r="H25" s="332">
        <f t="shared" si="42"/>
        <v>40867.059800000003</v>
      </c>
      <c r="I25" s="332">
        <f t="shared" si="42"/>
        <v>35480.494999999995</v>
      </c>
      <c r="J25" s="109"/>
      <c r="K25" s="108" t="s">
        <v>23956</v>
      </c>
      <c r="L25" s="110">
        <f t="shared" si="33"/>
        <v>384394.59</v>
      </c>
      <c r="M25" s="114">
        <f>L25-C25</f>
        <v>0</v>
      </c>
      <c r="N25" s="109"/>
      <c r="O25" s="109"/>
    </row>
    <row r="26" spans="1:15" s="26" customFormat="1" ht="20.100000000000001" customHeight="1">
      <c r="A26" s="474" t="s">
        <v>23993</v>
      </c>
      <c r="B26" s="474"/>
      <c r="C26" s="333">
        <f>SUMIF($K$5:$K$24,$K26,C$5:C$24)</f>
        <v>1</v>
      </c>
      <c r="D26" s="334">
        <f>D25/$C$25</f>
        <v>0.25215806237023269</v>
      </c>
      <c r="E26" s="334">
        <f>E25/$C$25</f>
        <v>0.30807916677495384</v>
      </c>
      <c r="F26" s="334">
        <f t="shared" ref="F26:I26" si="43">F25/$C$25</f>
        <v>0.1636125851823253</v>
      </c>
      <c r="G26" s="334">
        <f t="shared" si="43"/>
        <v>7.7532523545661772E-2</v>
      </c>
      <c r="H26" s="334">
        <f t="shared" si="43"/>
        <v>0.10631538752925739</v>
      </c>
      <c r="I26" s="334">
        <f t="shared" si="43"/>
        <v>9.2302274597569123E-2</v>
      </c>
      <c r="J26" s="109"/>
      <c r="K26" s="108" t="s">
        <v>1025</v>
      </c>
      <c r="L26" s="115">
        <f t="shared" si="33"/>
        <v>1</v>
      </c>
      <c r="M26" s="109"/>
      <c r="N26" s="109"/>
      <c r="O26" s="109"/>
    </row>
    <row r="27" spans="1:15" s="26" customFormat="1" ht="20.100000000000001" customHeight="1">
      <c r="A27" s="474" t="s">
        <v>23991</v>
      </c>
      <c r="B27" s="474"/>
      <c r="C27" s="335"/>
      <c r="D27" s="336">
        <f>D25</f>
        <v>96928.195000000022</v>
      </c>
      <c r="E27" s="336">
        <f>E25+D27</f>
        <v>215352.16000000003</v>
      </c>
      <c r="F27" s="336">
        <f t="shared" ref="F27:I27" si="44">F25+E27</f>
        <v>278243.95260000002</v>
      </c>
      <c r="G27" s="336">
        <f t="shared" si="44"/>
        <v>308047.03520000004</v>
      </c>
      <c r="H27" s="336">
        <f t="shared" si="44"/>
        <v>348914.09500000003</v>
      </c>
      <c r="I27" s="336">
        <f t="shared" si="44"/>
        <v>384394.59</v>
      </c>
      <c r="J27" s="109"/>
      <c r="K27" s="109"/>
      <c r="L27" s="324"/>
      <c r="M27" s="109"/>
      <c r="N27" s="109"/>
      <c r="O27" s="109"/>
    </row>
    <row r="28" spans="1:15" s="26" customFormat="1" ht="20.100000000000001" customHeight="1">
      <c r="A28" s="474" t="s">
        <v>23992</v>
      </c>
      <c r="B28" s="474"/>
      <c r="C28" s="335"/>
      <c r="D28" s="337">
        <f>D26</f>
        <v>0.25215806237023269</v>
      </c>
      <c r="E28" s="337">
        <f>E26+D28</f>
        <v>0.56023722914518648</v>
      </c>
      <c r="F28" s="337">
        <f>F26+E28</f>
        <v>0.72384981432751183</v>
      </c>
      <c r="G28" s="337">
        <f>G26+F28</f>
        <v>0.80138233787317359</v>
      </c>
      <c r="H28" s="337">
        <f>H26+G28</f>
        <v>0.90769772540243099</v>
      </c>
      <c r="I28" s="337">
        <f t="shared" ref="I28" si="45">I26+H28</f>
        <v>1</v>
      </c>
      <c r="J28" s="109"/>
      <c r="K28" s="109"/>
      <c r="L28" s="115"/>
      <c r="M28" s="109"/>
      <c r="N28" s="109"/>
      <c r="O28" s="109"/>
    </row>
    <row r="29" spans="1:15" s="24" customFormat="1" ht="12" hidden="1">
      <c r="J29" s="116"/>
      <c r="K29" s="116"/>
      <c r="L29" s="116"/>
      <c r="M29" s="116"/>
      <c r="N29" s="116"/>
      <c r="O29" s="116"/>
    </row>
    <row r="30" spans="1:15" s="24" customFormat="1" ht="12" hidden="1">
      <c r="J30" s="116"/>
      <c r="K30" s="116"/>
      <c r="L30" s="116"/>
      <c r="M30" s="116"/>
      <c r="N30" s="116"/>
      <c r="O30" s="116"/>
    </row>
    <row r="31" spans="1:15" s="24" customFormat="1" ht="12" hidden="1">
      <c r="J31" s="116"/>
      <c r="K31" s="116"/>
      <c r="L31" s="116"/>
      <c r="M31" s="116"/>
      <c r="N31" s="116"/>
      <c r="O31" s="116"/>
    </row>
    <row r="32" spans="1:15" s="24" customFormat="1" ht="12" hidden="1">
      <c r="J32" s="116"/>
      <c r="K32" s="116"/>
      <c r="L32" s="116"/>
      <c r="M32" s="116"/>
      <c r="N32" s="116"/>
      <c r="O32" s="116"/>
    </row>
    <row r="33" spans="10:15" s="24" customFormat="1" ht="12" hidden="1">
      <c r="J33" s="116"/>
      <c r="K33" s="116"/>
      <c r="L33" s="116"/>
      <c r="M33" s="116"/>
      <c r="N33" s="116"/>
      <c r="O33" s="116"/>
    </row>
    <row r="34" spans="10:15" s="24" customFormat="1" ht="12" hidden="1">
      <c r="J34" s="116"/>
      <c r="K34" s="116"/>
      <c r="L34" s="116"/>
      <c r="M34" s="116"/>
      <c r="N34" s="116"/>
      <c r="O34" s="116"/>
    </row>
    <row r="35" spans="10:15" s="24" customFormat="1" ht="12" hidden="1">
      <c r="J35" s="116"/>
      <c r="K35" s="116"/>
      <c r="L35" s="116"/>
      <c r="M35" s="116"/>
      <c r="N35" s="116"/>
      <c r="O35" s="116"/>
    </row>
    <row r="36" spans="10:15" s="24" customFormat="1" ht="12" hidden="1">
      <c r="J36" s="116"/>
      <c r="K36" s="116"/>
      <c r="L36" s="116"/>
      <c r="M36" s="116"/>
      <c r="N36" s="116"/>
      <c r="O36" s="116"/>
    </row>
    <row r="37" spans="10:15" s="24" customFormat="1" ht="12" hidden="1">
      <c r="J37" s="116"/>
      <c r="K37" s="116"/>
      <c r="L37" s="116"/>
      <c r="M37" s="116"/>
      <c r="N37" s="116"/>
      <c r="O37" s="116"/>
    </row>
    <row r="38" spans="10:15" s="24" customFormat="1" ht="12" hidden="1">
      <c r="J38" s="116"/>
      <c r="K38" s="116"/>
      <c r="L38" s="116"/>
      <c r="M38" s="116"/>
      <c r="N38" s="116"/>
      <c r="O38" s="116"/>
    </row>
    <row r="39" spans="10:15" s="24" customFormat="1" ht="12" hidden="1">
      <c r="J39" s="116"/>
      <c r="K39" s="116"/>
      <c r="L39" s="116"/>
      <c r="M39" s="116"/>
      <c r="N39" s="116"/>
      <c r="O39" s="116"/>
    </row>
    <row r="40" spans="10:15" s="24" customFormat="1" ht="12" hidden="1">
      <c r="J40" s="116"/>
      <c r="K40" s="116"/>
      <c r="L40" s="116"/>
      <c r="M40" s="116"/>
      <c r="N40" s="116"/>
      <c r="O40" s="116"/>
    </row>
    <row r="41" spans="10:15" s="24" customFormat="1" ht="12" hidden="1">
      <c r="J41" s="116"/>
      <c r="K41" s="116"/>
      <c r="L41" s="116"/>
      <c r="M41" s="116"/>
      <c r="N41" s="116"/>
      <c r="O41" s="116"/>
    </row>
    <row r="42" spans="10:15" s="24" customFormat="1" ht="12" hidden="1">
      <c r="J42" s="116"/>
      <c r="K42" s="116"/>
      <c r="L42" s="116"/>
      <c r="M42" s="116"/>
      <c r="N42" s="116"/>
      <c r="O42" s="116"/>
    </row>
    <row r="43" spans="10:15" s="24" customFormat="1" ht="12" hidden="1">
      <c r="J43" s="116"/>
      <c r="K43" s="116"/>
      <c r="L43" s="116"/>
      <c r="M43" s="116"/>
      <c r="N43" s="116"/>
      <c r="O43" s="116"/>
    </row>
    <row r="44" spans="10:15" s="24" customFormat="1" ht="12" hidden="1">
      <c r="J44" s="116"/>
      <c r="K44" s="116"/>
      <c r="L44" s="116"/>
      <c r="M44" s="116"/>
      <c r="N44" s="116"/>
      <c r="O44" s="116"/>
    </row>
    <row r="45" spans="10:15" s="24" customFormat="1" ht="12" hidden="1">
      <c r="J45" s="116"/>
      <c r="K45" s="116"/>
      <c r="L45" s="116"/>
      <c r="M45" s="116"/>
      <c r="N45" s="116"/>
      <c r="O45" s="116"/>
    </row>
  </sheetData>
  <mergeCells count="27">
    <mergeCell ref="A25:B25"/>
    <mergeCell ref="A26:B26"/>
    <mergeCell ref="A27:B27"/>
    <mergeCell ref="A28:B28"/>
    <mergeCell ref="A1:I1"/>
    <mergeCell ref="B3:I3"/>
    <mergeCell ref="B7:B8"/>
    <mergeCell ref="B9:B10"/>
    <mergeCell ref="B11:B12"/>
    <mergeCell ref="A5:A6"/>
    <mergeCell ref="A9:A10"/>
    <mergeCell ref="A11:A12"/>
    <mergeCell ref="B2:I2"/>
    <mergeCell ref="B5:B6"/>
    <mergeCell ref="A7:A8"/>
    <mergeCell ref="A13:A14"/>
    <mergeCell ref="B13:B14"/>
    <mergeCell ref="A15:A16"/>
    <mergeCell ref="B15:B16"/>
    <mergeCell ref="A17:A18"/>
    <mergeCell ref="B17:B18"/>
    <mergeCell ref="A19:A20"/>
    <mergeCell ref="B19:B20"/>
    <mergeCell ref="A21:A22"/>
    <mergeCell ref="B21:B22"/>
    <mergeCell ref="A23:A24"/>
    <mergeCell ref="B23:B24"/>
  </mergeCells>
  <dataValidations disablePrompts="1" count="1">
    <dataValidation type="list" errorStyle="warning" allowBlank="1" showInputMessage="1" showErrorMessage="1" error="Selecionar Referencial compatível" sqref="XEO1:XFD3">
      <formula1>DADOS</formula1>
    </dataValidation>
  </dataValidations>
  <pageMargins left="0.51181102362204722" right="0.51181102362204722" top="2.3622047244094491" bottom="0.78740157480314965" header="0.31496062992125984" footer="0.31496062992125984"/>
  <pageSetup paperSize="9" scale="73" fitToHeight="0" orientation="portrait" r:id="rId1"/>
  <headerFooter scaleWithDoc="0" alignWithMargins="0">
    <oddHeader>&amp;C&amp;G
PREFEITURA MUNICIPAL 
DE BAIXO GUANDU</oddHeader>
    <oddFooter>&amp;C&amp;"Arial,Negrito"&amp;9PREFEITURA MUNICIPAL DE BAIXO GUANDU</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ALZ6855"/>
  <sheetViews>
    <sheetView zoomScaleNormal="100" workbookViewId="0">
      <pane ySplit="2" topLeftCell="A6093" activePane="bottomLeft" state="frozen"/>
      <selection pane="bottomLeft" activeCell="B6105" sqref="B6105"/>
    </sheetView>
  </sheetViews>
  <sheetFormatPr defaultColWidth="0" defaultRowHeight="11.25"/>
  <cols>
    <col min="1" max="1" width="20.625" style="168" customWidth="1"/>
    <col min="2" max="2" width="40.625" style="165" customWidth="1"/>
    <col min="3" max="3" width="5.625" style="166" customWidth="1"/>
    <col min="4" max="4" width="15.625" style="167" customWidth="1"/>
    <col min="5" max="5" width="13.375" style="14" hidden="1" customWidth="1"/>
    <col min="6" max="1013" width="8.375" style="13" hidden="1" customWidth="1"/>
    <col min="1014" max="1014" width="8.375" style="12" hidden="1" customWidth="1"/>
    <col min="1015" max="16384" width="9" style="12" hidden="1"/>
  </cols>
  <sheetData>
    <row r="1" spans="1:4">
      <c r="A1" s="160" t="s">
        <v>2133</v>
      </c>
      <c r="B1" s="161" t="s">
        <v>26287</v>
      </c>
      <c r="C1" s="364" t="s">
        <v>25523</v>
      </c>
      <c r="D1" s="364"/>
    </row>
    <row r="2" spans="1:4">
      <c r="A2" s="162" t="s">
        <v>2311</v>
      </c>
      <c r="B2" s="163" t="s">
        <v>1068</v>
      </c>
      <c r="C2" s="163" t="s">
        <v>26</v>
      </c>
      <c r="D2" s="164" t="s">
        <v>2303</v>
      </c>
    </row>
    <row r="3" spans="1:4" ht="13.5">
      <c r="A3" s="233">
        <v>97141</v>
      </c>
      <c r="B3" s="231" t="s">
        <v>7031</v>
      </c>
      <c r="C3" s="233" t="s">
        <v>1</v>
      </c>
      <c r="D3" s="234">
        <v>7.3</v>
      </c>
    </row>
    <row r="4" spans="1:4" ht="13.5">
      <c r="A4" s="233">
        <v>97142</v>
      </c>
      <c r="B4" s="231" t="s">
        <v>7032</v>
      </c>
      <c r="C4" s="233" t="s">
        <v>1</v>
      </c>
      <c r="D4" s="234">
        <v>8.1300000000000008</v>
      </c>
    </row>
    <row r="5" spans="1:4" ht="13.5">
      <c r="A5" s="233">
        <v>97143</v>
      </c>
      <c r="B5" s="231" t="s">
        <v>7033</v>
      </c>
      <c r="C5" s="233" t="s">
        <v>1</v>
      </c>
      <c r="D5" s="234">
        <v>10.27</v>
      </c>
    </row>
    <row r="6" spans="1:4" ht="13.5">
      <c r="A6" s="233">
        <v>97144</v>
      </c>
      <c r="B6" s="231" t="s">
        <v>7034</v>
      </c>
      <c r="C6" s="233" t="s">
        <v>1</v>
      </c>
      <c r="D6" s="234">
        <v>12.38</v>
      </c>
    </row>
    <row r="7" spans="1:4" ht="13.5">
      <c r="A7" s="233">
        <v>97145</v>
      </c>
      <c r="B7" s="231" t="s">
        <v>7035</v>
      </c>
      <c r="C7" s="233" t="s">
        <v>1</v>
      </c>
      <c r="D7" s="234">
        <v>14.55</v>
      </c>
    </row>
    <row r="8" spans="1:4" ht="13.5">
      <c r="A8" s="233">
        <v>97146</v>
      </c>
      <c r="B8" s="231" t="s">
        <v>7036</v>
      </c>
      <c r="C8" s="233" t="s">
        <v>1</v>
      </c>
      <c r="D8" s="234">
        <v>16.68</v>
      </c>
    </row>
    <row r="9" spans="1:4" ht="13.5">
      <c r="A9" s="233">
        <v>97147</v>
      </c>
      <c r="B9" s="231" t="s">
        <v>7037</v>
      </c>
      <c r="C9" s="233" t="s">
        <v>1</v>
      </c>
      <c r="D9" s="234">
        <v>18.829999999999998</v>
      </c>
    </row>
    <row r="10" spans="1:4" ht="13.5">
      <c r="A10" s="233">
        <v>97148</v>
      </c>
      <c r="B10" s="231" t="s">
        <v>7038</v>
      </c>
      <c r="C10" s="233" t="s">
        <v>1</v>
      </c>
      <c r="D10" s="234">
        <v>20.98</v>
      </c>
    </row>
    <row r="11" spans="1:4" ht="13.5">
      <c r="A11" s="233">
        <v>97149</v>
      </c>
      <c r="B11" s="231" t="s">
        <v>7039</v>
      </c>
      <c r="C11" s="233" t="s">
        <v>1</v>
      </c>
      <c r="D11" s="234">
        <v>23.15</v>
      </c>
    </row>
    <row r="12" spans="1:4" ht="13.5">
      <c r="A12" s="233">
        <v>97150</v>
      </c>
      <c r="B12" s="231" t="s">
        <v>7040</v>
      </c>
      <c r="C12" s="233" t="s">
        <v>1</v>
      </c>
      <c r="D12" s="234">
        <v>28.72</v>
      </c>
    </row>
    <row r="13" spans="1:4" ht="13.5">
      <c r="A13" s="233">
        <v>97151</v>
      </c>
      <c r="B13" s="231" t="s">
        <v>7041</v>
      </c>
      <c r="C13" s="233" t="s">
        <v>1</v>
      </c>
      <c r="D13" s="234">
        <v>33.54</v>
      </c>
    </row>
    <row r="14" spans="1:4" ht="13.5">
      <c r="A14" s="233">
        <v>97152</v>
      </c>
      <c r="B14" s="231" t="s">
        <v>7042</v>
      </c>
      <c r="C14" s="233" t="s">
        <v>1</v>
      </c>
      <c r="D14" s="234">
        <v>38.130000000000003</v>
      </c>
    </row>
    <row r="15" spans="1:4" ht="13.5">
      <c r="A15" s="233">
        <v>97153</v>
      </c>
      <c r="B15" s="231" t="s">
        <v>7043</v>
      </c>
      <c r="C15" s="233" t="s">
        <v>1</v>
      </c>
      <c r="D15" s="234">
        <v>42.83</v>
      </c>
    </row>
    <row r="16" spans="1:4" ht="13.5">
      <c r="A16" s="233">
        <v>97154</v>
      </c>
      <c r="B16" s="231" t="s">
        <v>7044</v>
      </c>
      <c r="C16" s="233" t="s">
        <v>1</v>
      </c>
      <c r="D16" s="234">
        <v>47.61</v>
      </c>
    </row>
    <row r="17" spans="1:4" ht="13.5">
      <c r="A17" s="233">
        <v>97155</v>
      </c>
      <c r="B17" s="231" t="s">
        <v>7045</v>
      </c>
      <c r="C17" s="233" t="s">
        <v>1</v>
      </c>
      <c r="D17" s="234">
        <v>52.37</v>
      </c>
    </row>
    <row r="18" spans="1:4" ht="13.5">
      <c r="A18" s="233">
        <v>97156</v>
      </c>
      <c r="B18" s="231" t="s">
        <v>7046</v>
      </c>
      <c r="C18" s="233" t="s">
        <v>1</v>
      </c>
      <c r="D18" s="234">
        <v>62.29</v>
      </c>
    </row>
    <row r="19" spans="1:4" ht="13.5">
      <c r="A19" s="233">
        <v>97157</v>
      </c>
      <c r="B19" s="231" t="s">
        <v>7047</v>
      </c>
      <c r="C19" s="233" t="s">
        <v>1</v>
      </c>
      <c r="D19" s="234">
        <v>4.38</v>
      </c>
    </row>
    <row r="20" spans="1:4" ht="13.5">
      <c r="A20" s="233">
        <v>97158</v>
      </c>
      <c r="B20" s="231" t="s">
        <v>7048</v>
      </c>
      <c r="C20" s="233" t="s">
        <v>1</v>
      </c>
      <c r="D20" s="234">
        <v>4.91</v>
      </c>
    </row>
    <row r="21" spans="1:4" ht="13.5">
      <c r="A21" s="233">
        <v>97159</v>
      </c>
      <c r="B21" s="231" t="s">
        <v>7049</v>
      </c>
      <c r="C21" s="233" t="s">
        <v>1</v>
      </c>
      <c r="D21" s="234">
        <v>6.2</v>
      </c>
    </row>
    <row r="22" spans="1:4" ht="13.5">
      <c r="A22" s="233">
        <v>97160</v>
      </c>
      <c r="B22" s="231" t="s">
        <v>7050</v>
      </c>
      <c r="C22" s="233" t="s">
        <v>1</v>
      </c>
      <c r="D22" s="234">
        <v>7.48</v>
      </c>
    </row>
    <row r="23" spans="1:4" ht="13.5">
      <c r="A23" s="233">
        <v>97161</v>
      </c>
      <c r="B23" s="231" t="s">
        <v>7051</v>
      </c>
      <c r="C23" s="233" t="s">
        <v>1</v>
      </c>
      <c r="D23" s="234">
        <v>8.81</v>
      </c>
    </row>
    <row r="24" spans="1:4" ht="13.5">
      <c r="A24" s="233">
        <v>97162</v>
      </c>
      <c r="B24" s="231" t="s">
        <v>7052</v>
      </c>
      <c r="C24" s="233" t="s">
        <v>1</v>
      </c>
      <c r="D24" s="234">
        <v>10.11</v>
      </c>
    </row>
    <row r="25" spans="1:4" ht="13.5">
      <c r="A25" s="233">
        <v>97163</v>
      </c>
      <c r="B25" s="231" t="s">
        <v>7053</v>
      </c>
      <c r="C25" s="233" t="s">
        <v>1</v>
      </c>
      <c r="D25" s="234">
        <v>11.42</v>
      </c>
    </row>
    <row r="26" spans="1:4" ht="13.5">
      <c r="A26" s="233">
        <v>97164</v>
      </c>
      <c r="B26" s="231" t="s">
        <v>7054</v>
      </c>
      <c r="C26" s="233" t="s">
        <v>1</v>
      </c>
      <c r="D26" s="234">
        <v>12.74</v>
      </c>
    </row>
    <row r="27" spans="1:4" ht="13.5">
      <c r="A27" s="233">
        <v>97165</v>
      </c>
      <c r="B27" s="231" t="s">
        <v>7055</v>
      </c>
      <c r="C27" s="233" t="s">
        <v>1</v>
      </c>
      <c r="D27" s="234">
        <v>14.08</v>
      </c>
    </row>
    <row r="28" spans="1:4" ht="13.5">
      <c r="A28" s="233">
        <v>97166</v>
      </c>
      <c r="B28" s="231" t="s">
        <v>7056</v>
      </c>
      <c r="C28" s="233" t="s">
        <v>1</v>
      </c>
      <c r="D28" s="234">
        <v>17.46</v>
      </c>
    </row>
    <row r="29" spans="1:4" ht="13.5">
      <c r="A29" s="233">
        <v>97167</v>
      </c>
      <c r="B29" s="231" t="s">
        <v>7057</v>
      </c>
      <c r="C29" s="233" t="s">
        <v>1</v>
      </c>
      <c r="D29" s="234">
        <v>20.420000000000002</v>
      </c>
    </row>
    <row r="30" spans="1:4" ht="13.5">
      <c r="A30" s="233">
        <v>97168</v>
      </c>
      <c r="B30" s="231" t="s">
        <v>7058</v>
      </c>
      <c r="C30" s="233" t="s">
        <v>1</v>
      </c>
      <c r="D30" s="234">
        <v>23.13</v>
      </c>
    </row>
    <row r="31" spans="1:4" ht="13.5">
      <c r="A31" s="233">
        <v>97169</v>
      </c>
      <c r="B31" s="231" t="s">
        <v>7059</v>
      </c>
      <c r="C31" s="233" t="s">
        <v>1</v>
      </c>
      <c r="D31" s="234">
        <v>25.99</v>
      </c>
    </row>
    <row r="32" spans="1:4" ht="13.5">
      <c r="A32" s="233">
        <v>97170</v>
      </c>
      <c r="B32" s="231" t="s">
        <v>7060</v>
      </c>
      <c r="C32" s="233" t="s">
        <v>1</v>
      </c>
      <c r="D32" s="234">
        <v>28.9</v>
      </c>
    </row>
    <row r="33" spans="1:4" ht="13.5">
      <c r="A33" s="233">
        <v>97171</v>
      </c>
      <c r="B33" s="231" t="s">
        <v>7061</v>
      </c>
      <c r="C33" s="233" t="s">
        <v>1</v>
      </c>
      <c r="D33" s="234">
        <v>31.82</v>
      </c>
    </row>
    <row r="34" spans="1:4" ht="13.5">
      <c r="A34" s="233">
        <v>97172</v>
      </c>
      <c r="B34" s="231" t="s">
        <v>7062</v>
      </c>
      <c r="C34" s="233" t="s">
        <v>1</v>
      </c>
      <c r="D34" s="234">
        <v>38.020000000000003</v>
      </c>
    </row>
    <row r="35" spans="1:4" ht="13.5">
      <c r="A35" s="233">
        <v>97173</v>
      </c>
      <c r="B35" s="231" t="s">
        <v>7063</v>
      </c>
      <c r="C35" s="233" t="s">
        <v>1</v>
      </c>
      <c r="D35" s="234">
        <v>30.97</v>
      </c>
    </row>
    <row r="36" spans="1:4" ht="13.5">
      <c r="A36" s="233">
        <v>97174</v>
      </c>
      <c r="B36" s="231" t="s">
        <v>7064</v>
      </c>
      <c r="C36" s="233" t="s">
        <v>1</v>
      </c>
      <c r="D36" s="234">
        <v>35.81</v>
      </c>
    </row>
    <row r="37" spans="1:4" ht="13.5">
      <c r="A37" s="233">
        <v>97175</v>
      </c>
      <c r="B37" s="231" t="s">
        <v>7065</v>
      </c>
      <c r="C37" s="233" t="s">
        <v>1</v>
      </c>
      <c r="D37" s="234">
        <v>40.65</v>
      </c>
    </row>
    <row r="38" spans="1:4" ht="13.5">
      <c r="A38" s="233">
        <v>97176</v>
      </c>
      <c r="B38" s="231" t="s">
        <v>7066</v>
      </c>
      <c r="C38" s="233" t="s">
        <v>1</v>
      </c>
      <c r="D38" s="234">
        <v>45.48</v>
      </c>
    </row>
    <row r="39" spans="1:4" ht="13.5">
      <c r="A39" s="233">
        <v>97177</v>
      </c>
      <c r="B39" s="231" t="s">
        <v>7067</v>
      </c>
      <c r="C39" s="233" t="s">
        <v>1</v>
      </c>
      <c r="D39" s="234">
        <v>55.17</v>
      </c>
    </row>
    <row r="40" spans="1:4" ht="13.5">
      <c r="A40" s="233">
        <v>97178</v>
      </c>
      <c r="B40" s="231" t="s">
        <v>7068</v>
      </c>
      <c r="C40" s="233" t="s">
        <v>1</v>
      </c>
      <c r="D40" s="234">
        <v>64.86</v>
      </c>
    </row>
    <row r="41" spans="1:4" ht="13.5">
      <c r="A41" s="233">
        <v>97179</v>
      </c>
      <c r="B41" s="231" t="s">
        <v>7069</v>
      </c>
      <c r="C41" s="233" t="s">
        <v>1</v>
      </c>
      <c r="D41" s="234">
        <v>74.53</v>
      </c>
    </row>
    <row r="42" spans="1:4" ht="13.5">
      <c r="A42" s="233">
        <v>97180</v>
      </c>
      <c r="B42" s="231" t="s">
        <v>7070</v>
      </c>
      <c r="C42" s="233" t="s">
        <v>1</v>
      </c>
      <c r="D42" s="234">
        <v>84.22</v>
      </c>
    </row>
    <row r="43" spans="1:4" ht="13.5">
      <c r="A43" s="233">
        <v>97181</v>
      </c>
      <c r="B43" s="231" t="s">
        <v>7071</v>
      </c>
      <c r="C43" s="233" t="s">
        <v>1</v>
      </c>
      <c r="D43" s="234">
        <v>97.03</v>
      </c>
    </row>
    <row r="44" spans="1:4" ht="13.5">
      <c r="A44" s="233">
        <v>97182</v>
      </c>
      <c r="B44" s="231" t="s">
        <v>7072</v>
      </c>
      <c r="C44" s="233" t="s">
        <v>1</v>
      </c>
      <c r="D44" s="234">
        <v>107.05</v>
      </c>
    </row>
    <row r="45" spans="1:4" ht="13.5">
      <c r="A45" s="233">
        <v>97183</v>
      </c>
      <c r="B45" s="231" t="s">
        <v>7073</v>
      </c>
      <c r="C45" s="233" t="s">
        <v>1</v>
      </c>
      <c r="D45" s="234">
        <v>25.06</v>
      </c>
    </row>
    <row r="46" spans="1:4" ht="13.5">
      <c r="A46" s="233">
        <v>97184</v>
      </c>
      <c r="B46" s="231" t="s">
        <v>7074</v>
      </c>
      <c r="C46" s="233" t="s">
        <v>1</v>
      </c>
      <c r="D46" s="234">
        <v>29.02</v>
      </c>
    </row>
    <row r="47" spans="1:4" ht="13.5">
      <c r="A47" s="233">
        <v>97185</v>
      </c>
      <c r="B47" s="231" t="s">
        <v>7075</v>
      </c>
      <c r="C47" s="233" t="s">
        <v>1</v>
      </c>
      <c r="D47" s="234">
        <v>33.020000000000003</v>
      </c>
    </row>
    <row r="48" spans="1:4" ht="13.5">
      <c r="A48" s="233">
        <v>97186</v>
      </c>
      <c r="B48" s="231" t="s">
        <v>7076</v>
      </c>
      <c r="C48" s="233" t="s">
        <v>1</v>
      </c>
      <c r="D48" s="234">
        <v>36.99</v>
      </c>
    </row>
    <row r="49" spans="1:4" ht="13.5">
      <c r="A49" s="233">
        <v>97187</v>
      </c>
      <c r="B49" s="231" t="s">
        <v>7077</v>
      </c>
      <c r="C49" s="233" t="s">
        <v>1</v>
      </c>
      <c r="D49" s="234">
        <v>44.97</v>
      </c>
    </row>
    <row r="50" spans="1:4" ht="13.5">
      <c r="A50" s="233">
        <v>97188</v>
      </c>
      <c r="B50" s="231" t="s">
        <v>7078</v>
      </c>
      <c r="C50" s="233" t="s">
        <v>1</v>
      </c>
      <c r="D50" s="234">
        <v>52.94</v>
      </c>
    </row>
    <row r="51" spans="1:4" ht="13.5">
      <c r="A51" s="233">
        <v>97189</v>
      </c>
      <c r="B51" s="231" t="s">
        <v>7079</v>
      </c>
      <c r="C51" s="233" t="s">
        <v>1</v>
      </c>
      <c r="D51" s="234">
        <v>60.89</v>
      </c>
    </row>
    <row r="52" spans="1:4" ht="13.5">
      <c r="A52" s="233">
        <v>97190</v>
      </c>
      <c r="B52" s="231" t="s">
        <v>7080</v>
      </c>
      <c r="C52" s="233" t="s">
        <v>1</v>
      </c>
      <c r="D52" s="234">
        <v>68.87</v>
      </c>
    </row>
    <row r="53" spans="1:4" ht="13.5">
      <c r="A53" s="233">
        <v>97191</v>
      </c>
      <c r="B53" s="231" t="s">
        <v>7081</v>
      </c>
      <c r="C53" s="233" t="s">
        <v>1</v>
      </c>
      <c r="D53" s="234">
        <v>79.099999999999994</v>
      </c>
    </row>
    <row r="54" spans="1:4" ht="13.5">
      <c r="A54" s="233">
        <v>97192</v>
      </c>
      <c r="B54" s="231" t="s">
        <v>7082</v>
      </c>
      <c r="C54" s="233" t="s">
        <v>1</v>
      </c>
      <c r="D54" s="234">
        <v>87.31</v>
      </c>
    </row>
    <row r="55" spans="1:4" ht="13.5">
      <c r="A55" s="233">
        <v>90694</v>
      </c>
      <c r="B55" s="231" t="s">
        <v>25576</v>
      </c>
      <c r="C55" s="233" t="s">
        <v>1</v>
      </c>
      <c r="D55" s="234">
        <v>35.770000000000003</v>
      </c>
    </row>
    <row r="56" spans="1:4" ht="13.5">
      <c r="A56" s="233">
        <v>90695</v>
      </c>
      <c r="B56" s="231" t="s">
        <v>25577</v>
      </c>
      <c r="C56" s="233" t="s">
        <v>1</v>
      </c>
      <c r="D56" s="234">
        <v>73.83</v>
      </c>
    </row>
    <row r="57" spans="1:4" ht="13.5">
      <c r="A57" s="233">
        <v>90696</v>
      </c>
      <c r="B57" s="231" t="s">
        <v>25578</v>
      </c>
      <c r="C57" s="233" t="s">
        <v>1</v>
      </c>
      <c r="D57" s="234">
        <v>109.4</v>
      </c>
    </row>
    <row r="58" spans="1:4" ht="13.5">
      <c r="A58" s="233">
        <v>90697</v>
      </c>
      <c r="B58" s="231" t="s">
        <v>25579</v>
      </c>
      <c r="C58" s="233" t="s">
        <v>1</v>
      </c>
      <c r="D58" s="234">
        <v>183.88</v>
      </c>
    </row>
    <row r="59" spans="1:4" ht="13.5">
      <c r="A59" s="233">
        <v>90698</v>
      </c>
      <c r="B59" s="231" t="s">
        <v>25580</v>
      </c>
      <c r="C59" s="233" t="s">
        <v>1</v>
      </c>
      <c r="D59" s="234">
        <v>294.33</v>
      </c>
    </row>
    <row r="60" spans="1:4" ht="13.5">
      <c r="A60" s="233">
        <v>90699</v>
      </c>
      <c r="B60" s="231" t="s">
        <v>25581</v>
      </c>
      <c r="C60" s="233" t="s">
        <v>1</v>
      </c>
      <c r="D60" s="234">
        <v>363.75</v>
      </c>
    </row>
    <row r="61" spans="1:4" ht="13.5">
      <c r="A61" s="233">
        <v>90700</v>
      </c>
      <c r="B61" s="231" t="s">
        <v>25582</v>
      </c>
      <c r="C61" s="233" t="s">
        <v>1</v>
      </c>
      <c r="D61" s="234">
        <v>470.6</v>
      </c>
    </row>
    <row r="62" spans="1:4" ht="13.5">
      <c r="A62" s="233">
        <v>90701</v>
      </c>
      <c r="B62" s="231" t="s">
        <v>25583</v>
      </c>
      <c r="C62" s="233" t="s">
        <v>1</v>
      </c>
      <c r="D62" s="234">
        <v>60.26</v>
      </c>
    </row>
    <row r="63" spans="1:4" ht="13.5">
      <c r="A63" s="233">
        <v>90702</v>
      </c>
      <c r="B63" s="231" t="s">
        <v>25584</v>
      </c>
      <c r="C63" s="233" t="s">
        <v>1</v>
      </c>
      <c r="D63" s="234">
        <v>95.63</v>
      </c>
    </row>
    <row r="64" spans="1:4" ht="13.5">
      <c r="A64" s="233">
        <v>90703</v>
      </c>
      <c r="B64" s="231" t="s">
        <v>25585</v>
      </c>
      <c r="C64" s="233" t="s">
        <v>1</v>
      </c>
      <c r="D64" s="234">
        <v>156.07</v>
      </c>
    </row>
    <row r="65" spans="1:4" ht="13.5">
      <c r="A65" s="233">
        <v>90704</v>
      </c>
      <c r="B65" s="231" t="s">
        <v>25586</v>
      </c>
      <c r="C65" s="233" t="s">
        <v>1</v>
      </c>
      <c r="D65" s="234">
        <v>215.59</v>
      </c>
    </row>
    <row r="66" spans="1:4" ht="13.5">
      <c r="A66" s="233">
        <v>90705</v>
      </c>
      <c r="B66" s="231" t="s">
        <v>25587</v>
      </c>
      <c r="C66" s="233" t="s">
        <v>1</v>
      </c>
      <c r="D66" s="234">
        <v>302.83</v>
      </c>
    </row>
    <row r="67" spans="1:4" ht="13.5">
      <c r="A67" s="233">
        <v>90706</v>
      </c>
      <c r="B67" s="231" t="s">
        <v>25588</v>
      </c>
      <c r="C67" s="233" t="s">
        <v>1</v>
      </c>
      <c r="D67" s="234">
        <v>352.76</v>
      </c>
    </row>
    <row r="68" spans="1:4" ht="13.5">
      <c r="A68" s="233">
        <v>90708</v>
      </c>
      <c r="B68" s="231" t="s">
        <v>25589</v>
      </c>
      <c r="C68" s="233" t="s">
        <v>1</v>
      </c>
      <c r="D68" s="234">
        <v>997.82</v>
      </c>
    </row>
    <row r="69" spans="1:4" ht="13.5">
      <c r="A69" s="233">
        <v>90724</v>
      </c>
      <c r="B69" s="231" t="s">
        <v>25590</v>
      </c>
      <c r="C69" s="233" t="s">
        <v>2</v>
      </c>
      <c r="D69" s="234">
        <v>22.46</v>
      </c>
    </row>
    <row r="70" spans="1:4" ht="13.5">
      <c r="A70" s="233">
        <v>90725</v>
      </c>
      <c r="B70" s="231" t="s">
        <v>25591</v>
      </c>
      <c r="C70" s="233" t="s">
        <v>2</v>
      </c>
      <c r="D70" s="234">
        <v>27.6</v>
      </c>
    </row>
    <row r="71" spans="1:4" ht="13.5">
      <c r="A71" s="233">
        <v>90726</v>
      </c>
      <c r="B71" s="231" t="s">
        <v>25592</v>
      </c>
      <c r="C71" s="233" t="s">
        <v>2</v>
      </c>
      <c r="D71" s="234">
        <v>32.78</v>
      </c>
    </row>
    <row r="72" spans="1:4" ht="13.5">
      <c r="A72" s="233">
        <v>90727</v>
      </c>
      <c r="B72" s="231" t="s">
        <v>25593</v>
      </c>
      <c r="C72" s="233" t="s">
        <v>2</v>
      </c>
      <c r="D72" s="234">
        <v>37.92</v>
      </c>
    </row>
    <row r="73" spans="1:4" ht="13.5">
      <c r="A73" s="233">
        <v>90728</v>
      </c>
      <c r="B73" s="231" t="s">
        <v>25594</v>
      </c>
      <c r="C73" s="233" t="s">
        <v>2</v>
      </c>
      <c r="D73" s="234">
        <v>43.04</v>
      </c>
    </row>
    <row r="74" spans="1:4" ht="13.5">
      <c r="A74" s="233">
        <v>90729</v>
      </c>
      <c r="B74" s="231" t="s">
        <v>25595</v>
      </c>
      <c r="C74" s="233" t="s">
        <v>2</v>
      </c>
      <c r="D74" s="234">
        <v>48.18</v>
      </c>
    </row>
    <row r="75" spans="1:4" ht="13.5">
      <c r="A75" s="233">
        <v>90730</v>
      </c>
      <c r="B75" s="231" t="s">
        <v>25596</v>
      </c>
      <c r="C75" s="233" t="s">
        <v>2</v>
      </c>
      <c r="D75" s="234">
        <v>53.31</v>
      </c>
    </row>
    <row r="76" spans="1:4" ht="13.5">
      <c r="A76" s="233">
        <v>90731</v>
      </c>
      <c r="B76" s="231" t="s">
        <v>25597</v>
      </c>
      <c r="C76" s="233" t="s">
        <v>2</v>
      </c>
      <c r="D76" s="234">
        <v>58.45</v>
      </c>
    </row>
    <row r="77" spans="1:4" ht="13.5">
      <c r="A77" s="233">
        <v>90732</v>
      </c>
      <c r="B77" s="231" t="s">
        <v>25598</v>
      </c>
      <c r="C77" s="233" t="s">
        <v>2</v>
      </c>
      <c r="D77" s="234">
        <v>73.849999999999994</v>
      </c>
    </row>
    <row r="78" spans="1:4" ht="13.5">
      <c r="A78" s="233">
        <v>90733</v>
      </c>
      <c r="B78" s="231" t="s">
        <v>25599</v>
      </c>
      <c r="C78" s="233" t="s">
        <v>1</v>
      </c>
      <c r="D78" s="234">
        <v>3.2</v>
      </c>
    </row>
    <row r="79" spans="1:4" ht="13.5">
      <c r="A79" s="233">
        <v>90734</v>
      </c>
      <c r="B79" s="231" t="s">
        <v>25600</v>
      </c>
      <c r="C79" s="233" t="s">
        <v>1</v>
      </c>
      <c r="D79" s="234">
        <v>3.79</v>
      </c>
    </row>
    <row r="80" spans="1:4" ht="13.5">
      <c r="A80" s="233">
        <v>90735</v>
      </c>
      <c r="B80" s="231" t="s">
        <v>25601</v>
      </c>
      <c r="C80" s="233" t="s">
        <v>1</v>
      </c>
      <c r="D80" s="234">
        <v>4.37</v>
      </c>
    </row>
    <row r="81" spans="1:4" ht="13.5">
      <c r="A81" s="233">
        <v>90736</v>
      </c>
      <c r="B81" s="231" t="s">
        <v>25602</v>
      </c>
      <c r="C81" s="233" t="s">
        <v>1</v>
      </c>
      <c r="D81" s="234">
        <v>4.96</v>
      </c>
    </row>
    <row r="82" spans="1:4" ht="13.5">
      <c r="A82" s="233">
        <v>90737</v>
      </c>
      <c r="B82" s="231" t="s">
        <v>25603</v>
      </c>
      <c r="C82" s="233" t="s">
        <v>1</v>
      </c>
      <c r="D82" s="234">
        <v>5.56</v>
      </c>
    </row>
    <row r="83" spans="1:4" ht="13.5">
      <c r="A83" s="233">
        <v>90738</v>
      </c>
      <c r="B83" s="231" t="s">
        <v>25604</v>
      </c>
      <c r="C83" s="233" t="s">
        <v>1</v>
      </c>
      <c r="D83" s="234">
        <v>6.15</v>
      </c>
    </row>
    <row r="84" spans="1:4" ht="13.5">
      <c r="A84" s="233">
        <v>90739</v>
      </c>
      <c r="B84" s="231" t="s">
        <v>25605</v>
      </c>
      <c r="C84" s="233" t="s">
        <v>1</v>
      </c>
      <c r="D84" s="234">
        <v>7.53</v>
      </c>
    </row>
    <row r="85" spans="1:4" ht="13.5">
      <c r="A85" s="233">
        <v>90740</v>
      </c>
      <c r="B85" s="231" t="s">
        <v>25606</v>
      </c>
      <c r="C85" s="233" t="s">
        <v>1</v>
      </c>
      <c r="D85" s="234">
        <v>4.22</v>
      </c>
    </row>
    <row r="86" spans="1:4" ht="13.5">
      <c r="A86" s="233">
        <v>90741</v>
      </c>
      <c r="B86" s="231" t="s">
        <v>25607</v>
      </c>
      <c r="C86" s="233" t="s">
        <v>1</v>
      </c>
      <c r="D86" s="234">
        <v>4.8099999999999996</v>
      </c>
    </row>
    <row r="87" spans="1:4" ht="13.5">
      <c r="A87" s="233">
        <v>90742</v>
      </c>
      <c r="B87" s="231" t="s">
        <v>25608</v>
      </c>
      <c r="C87" s="233" t="s">
        <v>1</v>
      </c>
      <c r="D87" s="234">
        <v>5.4</v>
      </c>
    </row>
    <row r="88" spans="1:4" ht="13.5">
      <c r="A88" s="233">
        <v>90743</v>
      </c>
      <c r="B88" s="231" t="s">
        <v>25609</v>
      </c>
      <c r="C88" s="233" t="s">
        <v>1</v>
      </c>
      <c r="D88" s="234">
        <v>5.99</v>
      </c>
    </row>
    <row r="89" spans="1:4" ht="13.5">
      <c r="A89" s="233">
        <v>90744</v>
      </c>
      <c r="B89" s="231" t="s">
        <v>25610</v>
      </c>
      <c r="C89" s="233" t="s">
        <v>1</v>
      </c>
      <c r="D89" s="234">
        <v>6.59</v>
      </c>
    </row>
    <row r="90" spans="1:4" ht="13.5">
      <c r="A90" s="233">
        <v>90745</v>
      </c>
      <c r="B90" s="231" t="s">
        <v>25611</v>
      </c>
      <c r="C90" s="233" t="s">
        <v>1</v>
      </c>
      <c r="D90" s="234">
        <v>8.41</v>
      </c>
    </row>
    <row r="91" spans="1:4" ht="13.5">
      <c r="A91" s="233">
        <v>90746</v>
      </c>
      <c r="B91" s="231" t="s">
        <v>25612</v>
      </c>
      <c r="C91" s="233" t="s">
        <v>1</v>
      </c>
      <c r="D91" s="234">
        <v>3.46</v>
      </c>
    </row>
    <row r="92" spans="1:4" ht="13.5">
      <c r="A92" s="233">
        <v>90747</v>
      </c>
      <c r="B92" s="231" t="s">
        <v>25613</v>
      </c>
      <c r="C92" s="233" t="s">
        <v>1</v>
      </c>
      <c r="D92" s="234">
        <v>13.73</v>
      </c>
    </row>
    <row r="93" spans="1:4" ht="13.5">
      <c r="A93" s="233">
        <v>94869</v>
      </c>
      <c r="B93" s="231" t="s">
        <v>25614</v>
      </c>
      <c r="C93" s="233" t="s">
        <v>1</v>
      </c>
      <c r="D93" s="234">
        <v>203.28</v>
      </c>
    </row>
    <row r="94" spans="1:4" ht="13.5">
      <c r="A94" s="233">
        <v>94870</v>
      </c>
      <c r="B94" s="231" t="s">
        <v>25615</v>
      </c>
      <c r="C94" s="233" t="s">
        <v>1</v>
      </c>
      <c r="D94" s="234">
        <v>0.85</v>
      </c>
    </row>
    <row r="95" spans="1:4" ht="13.5">
      <c r="A95" s="233">
        <v>94871</v>
      </c>
      <c r="B95" s="231" t="s">
        <v>25616</v>
      </c>
      <c r="C95" s="233" t="s">
        <v>1</v>
      </c>
      <c r="D95" s="234">
        <v>240.82</v>
      </c>
    </row>
    <row r="96" spans="1:4" ht="13.5">
      <c r="A96" s="233">
        <v>94872</v>
      </c>
      <c r="B96" s="231" t="s">
        <v>25617</v>
      </c>
      <c r="C96" s="233" t="s">
        <v>1</v>
      </c>
      <c r="D96" s="234">
        <v>1.48</v>
      </c>
    </row>
    <row r="97" spans="1:4" ht="13.5">
      <c r="A97" s="233">
        <v>94875</v>
      </c>
      <c r="B97" s="231" t="s">
        <v>25618</v>
      </c>
      <c r="C97" s="233" t="s">
        <v>1</v>
      </c>
      <c r="D97" s="234">
        <v>1409.71</v>
      </c>
    </row>
    <row r="98" spans="1:4" ht="13.5">
      <c r="A98" s="233">
        <v>94876</v>
      </c>
      <c r="B98" s="231" t="s">
        <v>25619</v>
      </c>
      <c r="C98" s="233" t="s">
        <v>1</v>
      </c>
      <c r="D98" s="234">
        <v>20.79</v>
      </c>
    </row>
    <row r="99" spans="1:4" ht="13.5">
      <c r="A99" s="233">
        <v>94878</v>
      </c>
      <c r="B99" s="231" t="s">
        <v>7083</v>
      </c>
      <c r="C99" s="233" t="s">
        <v>1</v>
      </c>
      <c r="D99" s="234">
        <v>24.39</v>
      </c>
    </row>
    <row r="100" spans="1:4" ht="13.5">
      <c r="A100" s="233">
        <v>94879</v>
      </c>
      <c r="B100" s="231" t="s">
        <v>7084</v>
      </c>
      <c r="C100" s="233" t="s">
        <v>1</v>
      </c>
      <c r="D100" s="234">
        <v>1877.73</v>
      </c>
    </row>
    <row r="101" spans="1:4" ht="13.5">
      <c r="A101" s="233">
        <v>94880</v>
      </c>
      <c r="B101" s="231" t="s">
        <v>7085</v>
      </c>
      <c r="C101" s="233" t="s">
        <v>1</v>
      </c>
      <c r="D101" s="234">
        <v>29.87</v>
      </c>
    </row>
    <row r="102" spans="1:4" ht="13.5">
      <c r="A102" s="233">
        <v>94881</v>
      </c>
      <c r="B102" s="231" t="s">
        <v>7086</v>
      </c>
      <c r="C102" s="233" t="s">
        <v>1</v>
      </c>
      <c r="D102" s="234">
        <v>2932.66</v>
      </c>
    </row>
    <row r="103" spans="1:4" ht="13.5">
      <c r="A103" s="233">
        <v>94882</v>
      </c>
      <c r="B103" s="231" t="s">
        <v>7087</v>
      </c>
      <c r="C103" s="233" t="s">
        <v>1</v>
      </c>
      <c r="D103" s="234">
        <v>35.44</v>
      </c>
    </row>
    <row r="104" spans="1:4" ht="13.5">
      <c r="A104" s="233">
        <v>94884</v>
      </c>
      <c r="B104" s="231" t="s">
        <v>7088</v>
      </c>
      <c r="C104" s="233" t="s">
        <v>1</v>
      </c>
      <c r="D104" s="234">
        <v>46.72</v>
      </c>
    </row>
    <row r="105" spans="1:4" ht="13.5">
      <c r="A105" s="233">
        <v>97121</v>
      </c>
      <c r="B105" s="231" t="s">
        <v>7089</v>
      </c>
      <c r="C105" s="233" t="s">
        <v>1</v>
      </c>
      <c r="D105" s="234">
        <v>1.91</v>
      </c>
    </row>
    <row r="106" spans="1:4" ht="13.5">
      <c r="A106" s="233">
        <v>97122</v>
      </c>
      <c r="B106" s="231" t="s">
        <v>7090</v>
      </c>
      <c r="C106" s="233" t="s">
        <v>1</v>
      </c>
      <c r="D106" s="234">
        <v>2.65</v>
      </c>
    </row>
    <row r="107" spans="1:4" ht="13.5">
      <c r="A107" s="233">
        <v>97123</v>
      </c>
      <c r="B107" s="231" t="s">
        <v>7091</v>
      </c>
      <c r="C107" s="233" t="s">
        <v>1</v>
      </c>
      <c r="D107" s="234">
        <v>3.37</v>
      </c>
    </row>
    <row r="108" spans="1:4" ht="13.5">
      <c r="A108" s="233">
        <v>97124</v>
      </c>
      <c r="B108" s="231" t="s">
        <v>7092</v>
      </c>
      <c r="C108" s="233" t="s">
        <v>1</v>
      </c>
      <c r="D108" s="234">
        <v>0.84</v>
      </c>
    </row>
    <row r="109" spans="1:4" ht="13.5">
      <c r="A109" s="233">
        <v>97125</v>
      </c>
      <c r="B109" s="231" t="s">
        <v>7093</v>
      </c>
      <c r="C109" s="233" t="s">
        <v>1</v>
      </c>
      <c r="D109" s="234">
        <v>1.19</v>
      </c>
    </row>
    <row r="110" spans="1:4" ht="13.5">
      <c r="A110" s="233">
        <v>97126</v>
      </c>
      <c r="B110" s="231" t="s">
        <v>7094</v>
      </c>
      <c r="C110" s="233" t="s">
        <v>1</v>
      </c>
      <c r="D110" s="234">
        <v>1.53</v>
      </c>
    </row>
    <row r="111" spans="1:4" ht="13.5">
      <c r="A111" s="233">
        <v>102264</v>
      </c>
      <c r="B111" s="231" t="s">
        <v>25620</v>
      </c>
      <c r="C111" s="233" t="s">
        <v>1</v>
      </c>
      <c r="D111" s="234">
        <v>21.23</v>
      </c>
    </row>
    <row r="112" spans="1:4" ht="13.5">
      <c r="A112" s="233">
        <v>102265</v>
      </c>
      <c r="B112" s="231" t="s">
        <v>25621</v>
      </c>
      <c r="C112" s="233" t="s">
        <v>2</v>
      </c>
      <c r="D112" s="234">
        <v>94.39</v>
      </c>
    </row>
    <row r="113" spans="1:4" ht="13.5">
      <c r="A113" s="233">
        <v>102266</v>
      </c>
      <c r="B113" s="231" t="s">
        <v>25622</v>
      </c>
      <c r="C113" s="233" t="s">
        <v>2</v>
      </c>
      <c r="D113" s="234">
        <v>104.66</v>
      </c>
    </row>
    <row r="114" spans="1:4" ht="13.5">
      <c r="A114" s="233">
        <v>102267</v>
      </c>
      <c r="B114" s="231" t="s">
        <v>25623</v>
      </c>
      <c r="C114" s="233" t="s">
        <v>2</v>
      </c>
      <c r="D114" s="234">
        <v>120.1</v>
      </c>
    </row>
    <row r="115" spans="1:4" ht="13.5">
      <c r="A115" s="233">
        <v>102268</v>
      </c>
      <c r="B115" s="231" t="s">
        <v>25624</v>
      </c>
      <c r="C115" s="233" t="s">
        <v>2</v>
      </c>
      <c r="D115" s="234">
        <v>135.5</v>
      </c>
    </row>
    <row r="116" spans="1:4" ht="13.5">
      <c r="A116" s="233">
        <v>102269</v>
      </c>
      <c r="B116" s="231" t="s">
        <v>25625</v>
      </c>
      <c r="C116" s="233" t="s">
        <v>2</v>
      </c>
      <c r="D116" s="234">
        <v>166.31</v>
      </c>
    </row>
    <row r="117" spans="1:4" ht="13.5">
      <c r="A117" s="233">
        <v>92833</v>
      </c>
      <c r="B117" s="231" t="s">
        <v>7095</v>
      </c>
      <c r="C117" s="233" t="s">
        <v>1</v>
      </c>
      <c r="D117" s="234">
        <v>145.63</v>
      </c>
    </row>
    <row r="118" spans="1:4" ht="13.5">
      <c r="A118" s="233">
        <v>92834</v>
      </c>
      <c r="B118" s="231" t="s">
        <v>7096</v>
      </c>
      <c r="C118" s="233" t="s">
        <v>1</v>
      </c>
      <c r="D118" s="234">
        <v>7.47</v>
      </c>
    </row>
    <row r="119" spans="1:4" ht="13.5">
      <c r="A119" s="233">
        <v>92835</v>
      </c>
      <c r="B119" s="231" t="s">
        <v>7097</v>
      </c>
      <c r="C119" s="233" t="s">
        <v>1</v>
      </c>
      <c r="D119" s="234">
        <v>157.1</v>
      </c>
    </row>
    <row r="120" spans="1:4" ht="13.5">
      <c r="A120" s="233">
        <v>92836</v>
      </c>
      <c r="B120" s="231" t="s">
        <v>7098</v>
      </c>
      <c r="C120" s="233" t="s">
        <v>1</v>
      </c>
      <c r="D120" s="234">
        <v>9.5399999999999991</v>
      </c>
    </row>
    <row r="121" spans="1:4" ht="13.5">
      <c r="A121" s="233">
        <v>92837</v>
      </c>
      <c r="B121" s="231" t="s">
        <v>7099</v>
      </c>
      <c r="C121" s="233" t="s">
        <v>1</v>
      </c>
      <c r="D121" s="234">
        <v>259</v>
      </c>
    </row>
    <row r="122" spans="1:4" ht="13.5">
      <c r="A122" s="233">
        <v>92838</v>
      </c>
      <c r="B122" s="231" t="s">
        <v>7100</v>
      </c>
      <c r="C122" s="233" t="s">
        <v>1</v>
      </c>
      <c r="D122" s="234">
        <v>11.45</v>
      </c>
    </row>
    <row r="123" spans="1:4" ht="13.5">
      <c r="A123" s="233">
        <v>92839</v>
      </c>
      <c r="B123" s="231" t="s">
        <v>7101</v>
      </c>
      <c r="C123" s="233" t="s">
        <v>1</v>
      </c>
      <c r="D123" s="234">
        <v>317.32</v>
      </c>
    </row>
    <row r="124" spans="1:4" ht="13.5">
      <c r="A124" s="233">
        <v>92840</v>
      </c>
      <c r="B124" s="231" t="s">
        <v>7102</v>
      </c>
      <c r="C124" s="233" t="s">
        <v>1</v>
      </c>
      <c r="D124" s="234">
        <v>13.57</v>
      </c>
    </row>
    <row r="125" spans="1:4" ht="13.5">
      <c r="A125" s="233">
        <v>92841</v>
      </c>
      <c r="B125" s="231" t="s">
        <v>7103</v>
      </c>
      <c r="C125" s="233" t="s">
        <v>1</v>
      </c>
      <c r="D125" s="234">
        <v>395.32</v>
      </c>
    </row>
    <row r="126" spans="1:4" ht="13.5">
      <c r="A126" s="233">
        <v>92842</v>
      </c>
      <c r="B126" s="231" t="s">
        <v>7104</v>
      </c>
      <c r="C126" s="233" t="s">
        <v>1</v>
      </c>
      <c r="D126" s="234">
        <v>15.5</v>
      </c>
    </row>
    <row r="127" spans="1:4" ht="13.5">
      <c r="A127" s="233">
        <v>92843</v>
      </c>
      <c r="B127" s="231" t="s">
        <v>24382</v>
      </c>
      <c r="C127" s="233" t="s">
        <v>1</v>
      </c>
      <c r="D127" s="234">
        <v>422.49</v>
      </c>
    </row>
    <row r="128" spans="1:4" ht="13.5">
      <c r="A128" s="233">
        <v>92844</v>
      </c>
      <c r="B128" s="231" t="s">
        <v>7105</v>
      </c>
      <c r="C128" s="233" t="s">
        <v>1</v>
      </c>
      <c r="D128" s="234">
        <v>17.61</v>
      </c>
    </row>
    <row r="129" spans="1:4" ht="13.5">
      <c r="A129" s="233">
        <v>92845</v>
      </c>
      <c r="B129" s="231" t="s">
        <v>24383</v>
      </c>
      <c r="C129" s="233" t="s">
        <v>1</v>
      </c>
      <c r="D129" s="234">
        <v>581.59</v>
      </c>
    </row>
    <row r="130" spans="1:4" ht="13.5">
      <c r="A130" s="233">
        <v>92846</v>
      </c>
      <c r="B130" s="231" t="s">
        <v>7106</v>
      </c>
      <c r="C130" s="233" t="s">
        <v>1</v>
      </c>
      <c r="D130" s="234">
        <v>19.54</v>
      </c>
    </row>
    <row r="131" spans="1:4" ht="13.5">
      <c r="A131" s="233">
        <v>92847</v>
      </c>
      <c r="B131" s="231" t="s">
        <v>7107</v>
      </c>
      <c r="C131" s="233" t="s">
        <v>1</v>
      </c>
      <c r="D131" s="234">
        <v>610.04999999999995</v>
      </c>
    </row>
    <row r="132" spans="1:4" ht="13.5">
      <c r="A132" s="233">
        <v>92848</v>
      </c>
      <c r="B132" s="231" t="s">
        <v>7108</v>
      </c>
      <c r="C132" s="233" t="s">
        <v>1</v>
      </c>
      <c r="D132" s="234">
        <v>21.67</v>
      </c>
    </row>
    <row r="133" spans="1:4" ht="13.5">
      <c r="A133" s="233">
        <v>92849</v>
      </c>
      <c r="B133" s="231" t="s">
        <v>7109</v>
      </c>
      <c r="C133" s="233" t="s">
        <v>1</v>
      </c>
      <c r="D133" s="234">
        <v>152.16</v>
      </c>
    </row>
    <row r="134" spans="1:4" ht="13.5">
      <c r="A134" s="233">
        <v>92850</v>
      </c>
      <c r="B134" s="231" t="s">
        <v>7110</v>
      </c>
      <c r="C134" s="233" t="s">
        <v>1</v>
      </c>
      <c r="D134" s="234">
        <v>14.14</v>
      </c>
    </row>
    <row r="135" spans="1:4" ht="13.5">
      <c r="A135" s="233">
        <v>92851</v>
      </c>
      <c r="B135" s="231" t="s">
        <v>7111</v>
      </c>
      <c r="C135" s="233" t="s">
        <v>1</v>
      </c>
      <c r="D135" s="234">
        <v>165.24</v>
      </c>
    </row>
    <row r="136" spans="1:4" ht="13.5">
      <c r="A136" s="233">
        <v>92852</v>
      </c>
      <c r="B136" s="231" t="s">
        <v>7112</v>
      </c>
      <c r="C136" s="233" t="s">
        <v>1</v>
      </c>
      <c r="D136" s="234">
        <v>17.86</v>
      </c>
    </row>
    <row r="137" spans="1:4" ht="13.5">
      <c r="A137" s="233">
        <v>92853</v>
      </c>
      <c r="B137" s="231" t="s">
        <v>7113</v>
      </c>
      <c r="C137" s="233" t="s">
        <v>1</v>
      </c>
      <c r="D137" s="234">
        <v>269.08</v>
      </c>
    </row>
    <row r="138" spans="1:4" ht="13.5">
      <c r="A138" s="233">
        <v>92854</v>
      </c>
      <c r="B138" s="231" t="s">
        <v>7114</v>
      </c>
      <c r="C138" s="233" t="s">
        <v>1</v>
      </c>
      <c r="D138" s="234">
        <v>21.75</v>
      </c>
    </row>
    <row r="139" spans="1:4" ht="13.5">
      <c r="A139" s="233">
        <v>92855</v>
      </c>
      <c r="B139" s="231" t="s">
        <v>7115</v>
      </c>
      <c r="C139" s="233" t="s">
        <v>1</v>
      </c>
      <c r="D139" s="234">
        <v>329.13</v>
      </c>
    </row>
    <row r="140" spans="1:4" ht="13.5">
      <c r="A140" s="233">
        <v>92856</v>
      </c>
      <c r="B140" s="231" t="s">
        <v>7116</v>
      </c>
      <c r="C140" s="233" t="s">
        <v>1</v>
      </c>
      <c r="D140" s="234">
        <v>25.64</v>
      </c>
    </row>
    <row r="141" spans="1:4" ht="13.5">
      <c r="A141" s="233">
        <v>92857</v>
      </c>
      <c r="B141" s="231" t="s">
        <v>7117</v>
      </c>
      <c r="C141" s="233" t="s">
        <v>1</v>
      </c>
      <c r="D141" s="234">
        <v>408.86</v>
      </c>
    </row>
    <row r="142" spans="1:4" ht="13.5">
      <c r="A142" s="233">
        <v>92858</v>
      </c>
      <c r="B142" s="231" t="s">
        <v>7118</v>
      </c>
      <c r="C142" s="233" t="s">
        <v>1</v>
      </c>
      <c r="D142" s="234">
        <v>29.34</v>
      </c>
    </row>
    <row r="143" spans="1:4" ht="13.5">
      <c r="A143" s="233">
        <v>92859</v>
      </c>
      <c r="B143" s="231" t="s">
        <v>24384</v>
      </c>
      <c r="C143" s="233" t="s">
        <v>1</v>
      </c>
      <c r="D143" s="234">
        <v>438.19</v>
      </c>
    </row>
    <row r="144" spans="1:4" ht="13.5">
      <c r="A144" s="233">
        <v>92860</v>
      </c>
      <c r="B144" s="231" t="s">
        <v>7119</v>
      </c>
      <c r="C144" s="233" t="s">
        <v>1</v>
      </c>
      <c r="D144" s="234">
        <v>33.31</v>
      </c>
    </row>
    <row r="145" spans="1:4" ht="13.5">
      <c r="A145" s="233">
        <v>92861</v>
      </c>
      <c r="B145" s="231" t="s">
        <v>24385</v>
      </c>
      <c r="C145" s="233" t="s">
        <v>1</v>
      </c>
      <c r="D145" s="234">
        <v>599.22</v>
      </c>
    </row>
    <row r="146" spans="1:4" ht="13.5">
      <c r="A146" s="233">
        <v>92862</v>
      </c>
      <c r="B146" s="231" t="s">
        <v>7120</v>
      </c>
      <c r="C146" s="233" t="s">
        <v>1</v>
      </c>
      <c r="D146" s="234">
        <v>37.17</v>
      </c>
    </row>
    <row r="147" spans="1:4" ht="13.5">
      <c r="A147" s="233">
        <v>92863</v>
      </c>
      <c r="B147" s="231" t="s">
        <v>7121</v>
      </c>
      <c r="C147" s="233" t="s">
        <v>1</v>
      </c>
      <c r="D147" s="234">
        <v>629.04</v>
      </c>
    </row>
    <row r="148" spans="1:4" ht="13.5">
      <c r="A148" s="233">
        <v>92864</v>
      </c>
      <c r="B148" s="231" t="s">
        <v>7122</v>
      </c>
      <c r="C148" s="233" t="s">
        <v>1</v>
      </c>
      <c r="D148" s="234">
        <v>41.07</v>
      </c>
    </row>
    <row r="149" spans="1:4" ht="13.5">
      <c r="A149" s="233">
        <v>92210</v>
      </c>
      <c r="B149" s="231" t="s">
        <v>7123</v>
      </c>
      <c r="C149" s="233" t="s">
        <v>1</v>
      </c>
      <c r="D149" s="234">
        <v>106.93</v>
      </c>
    </row>
    <row r="150" spans="1:4" ht="13.5">
      <c r="A150" s="233">
        <v>92211</v>
      </c>
      <c r="B150" s="231" t="s">
        <v>7124</v>
      </c>
      <c r="C150" s="233" t="s">
        <v>1</v>
      </c>
      <c r="D150" s="234">
        <v>128.72</v>
      </c>
    </row>
    <row r="151" spans="1:4" ht="13.5">
      <c r="A151" s="233">
        <v>92212</v>
      </c>
      <c r="B151" s="231" t="s">
        <v>7125</v>
      </c>
      <c r="C151" s="233" t="s">
        <v>1</v>
      </c>
      <c r="D151" s="234">
        <v>185.89</v>
      </c>
    </row>
    <row r="152" spans="1:4" ht="13.5">
      <c r="A152" s="233">
        <v>92213</v>
      </c>
      <c r="B152" s="231" t="s">
        <v>7126</v>
      </c>
      <c r="C152" s="233" t="s">
        <v>1</v>
      </c>
      <c r="D152" s="234">
        <v>240.53</v>
      </c>
    </row>
    <row r="153" spans="1:4" ht="13.5">
      <c r="A153" s="233">
        <v>92214</v>
      </c>
      <c r="B153" s="231" t="s">
        <v>7127</v>
      </c>
      <c r="C153" s="233" t="s">
        <v>1</v>
      </c>
      <c r="D153" s="234">
        <v>288.97000000000003</v>
      </c>
    </row>
    <row r="154" spans="1:4" ht="13.5">
      <c r="A154" s="233">
        <v>92215</v>
      </c>
      <c r="B154" s="231" t="s">
        <v>7128</v>
      </c>
      <c r="C154" s="233" t="s">
        <v>1</v>
      </c>
      <c r="D154" s="234">
        <v>331.36</v>
      </c>
    </row>
    <row r="155" spans="1:4" ht="13.5">
      <c r="A155" s="233">
        <v>92216</v>
      </c>
      <c r="B155" s="231" t="s">
        <v>7129</v>
      </c>
      <c r="C155" s="233" t="s">
        <v>1</v>
      </c>
      <c r="D155" s="234">
        <v>349.34</v>
      </c>
    </row>
    <row r="156" spans="1:4" ht="13.5">
      <c r="A156" s="233">
        <v>92219</v>
      </c>
      <c r="B156" s="231" t="s">
        <v>7130</v>
      </c>
      <c r="C156" s="233" t="s">
        <v>1</v>
      </c>
      <c r="D156" s="234">
        <v>115.25</v>
      </c>
    </row>
    <row r="157" spans="1:4" ht="13.5">
      <c r="A157" s="233">
        <v>92220</v>
      </c>
      <c r="B157" s="231" t="s">
        <v>7131</v>
      </c>
      <c r="C157" s="233" t="s">
        <v>1</v>
      </c>
      <c r="D157" s="234">
        <v>139</v>
      </c>
    </row>
    <row r="158" spans="1:4" ht="13.5">
      <c r="A158" s="233">
        <v>92221</v>
      </c>
      <c r="B158" s="231" t="s">
        <v>7132</v>
      </c>
      <c r="C158" s="233" t="s">
        <v>1</v>
      </c>
      <c r="D158" s="234">
        <v>197.97</v>
      </c>
    </row>
    <row r="159" spans="1:4" ht="13.5">
      <c r="A159" s="233">
        <v>92222</v>
      </c>
      <c r="B159" s="231" t="s">
        <v>7133</v>
      </c>
      <c r="C159" s="233" t="s">
        <v>1</v>
      </c>
      <c r="D159" s="234">
        <v>254.54</v>
      </c>
    </row>
    <row r="160" spans="1:4" ht="13.5">
      <c r="A160" s="233">
        <v>92223</v>
      </c>
      <c r="B160" s="231" t="s">
        <v>7134</v>
      </c>
      <c r="C160" s="233" t="s">
        <v>1</v>
      </c>
      <c r="D160" s="234">
        <v>304.66000000000003</v>
      </c>
    </row>
    <row r="161" spans="1:4" ht="13.5">
      <c r="A161" s="233">
        <v>92224</v>
      </c>
      <c r="B161" s="231" t="s">
        <v>7135</v>
      </c>
      <c r="C161" s="233" t="s">
        <v>1</v>
      </c>
      <c r="D161" s="234">
        <v>348.78</v>
      </c>
    </row>
    <row r="162" spans="1:4" ht="13.5">
      <c r="A162" s="233">
        <v>92226</v>
      </c>
      <c r="B162" s="231" t="s">
        <v>7136</v>
      </c>
      <c r="C162" s="233" t="s">
        <v>1</v>
      </c>
      <c r="D162" s="234">
        <v>368.81</v>
      </c>
    </row>
    <row r="163" spans="1:4" ht="13.5">
      <c r="A163" s="233">
        <v>92808</v>
      </c>
      <c r="B163" s="231" t="s">
        <v>7137</v>
      </c>
      <c r="C163" s="233" t="s">
        <v>1</v>
      </c>
      <c r="D163" s="234">
        <v>33.619999999999997</v>
      </c>
    </row>
    <row r="164" spans="1:4" ht="13.5">
      <c r="A164" s="233">
        <v>92809</v>
      </c>
      <c r="B164" s="231" t="s">
        <v>7138</v>
      </c>
      <c r="C164" s="233" t="s">
        <v>1</v>
      </c>
      <c r="D164" s="234">
        <v>43.06</v>
      </c>
    </row>
    <row r="165" spans="1:4" ht="13.5">
      <c r="A165" s="233">
        <v>92810</v>
      </c>
      <c r="B165" s="231" t="s">
        <v>7139</v>
      </c>
      <c r="C165" s="233" t="s">
        <v>1</v>
      </c>
      <c r="D165" s="234">
        <v>52.39</v>
      </c>
    </row>
    <row r="166" spans="1:4" ht="13.5">
      <c r="A166" s="233">
        <v>92811</v>
      </c>
      <c r="B166" s="231" t="s">
        <v>7140</v>
      </c>
      <c r="C166" s="233" t="s">
        <v>1</v>
      </c>
      <c r="D166" s="234">
        <v>62.29</v>
      </c>
    </row>
    <row r="167" spans="1:4" ht="13.5">
      <c r="A167" s="233">
        <v>92812</v>
      </c>
      <c r="B167" s="231" t="s">
        <v>7141</v>
      </c>
      <c r="C167" s="233" t="s">
        <v>1</v>
      </c>
      <c r="D167" s="234">
        <v>72.069999999999993</v>
      </c>
    </row>
    <row r="168" spans="1:4" ht="13.5">
      <c r="A168" s="233">
        <v>92813</v>
      </c>
      <c r="B168" s="231" t="s">
        <v>7142</v>
      </c>
      <c r="C168" s="233" t="s">
        <v>1</v>
      </c>
      <c r="D168" s="234">
        <v>83.33</v>
      </c>
    </row>
    <row r="169" spans="1:4" ht="13.5">
      <c r="A169" s="233">
        <v>92814</v>
      </c>
      <c r="B169" s="231" t="s">
        <v>7143</v>
      </c>
      <c r="C169" s="233" t="s">
        <v>1</v>
      </c>
      <c r="D169" s="234">
        <v>95.07</v>
      </c>
    </row>
    <row r="170" spans="1:4" ht="13.5">
      <c r="A170" s="233">
        <v>92815</v>
      </c>
      <c r="B170" s="231" t="s">
        <v>7144</v>
      </c>
      <c r="C170" s="233" t="s">
        <v>1</v>
      </c>
      <c r="D170" s="234">
        <v>108.39</v>
      </c>
    </row>
    <row r="171" spans="1:4" ht="13.5">
      <c r="A171" s="233">
        <v>92816</v>
      </c>
      <c r="B171" s="231" t="s">
        <v>7145</v>
      </c>
      <c r="C171" s="233" t="s">
        <v>1</v>
      </c>
      <c r="D171" s="234">
        <v>495.51</v>
      </c>
    </row>
    <row r="172" spans="1:4" ht="13.5">
      <c r="A172" s="233">
        <v>92817</v>
      </c>
      <c r="B172" s="231" t="s">
        <v>7146</v>
      </c>
      <c r="C172" s="233" t="s">
        <v>1</v>
      </c>
      <c r="D172" s="234">
        <v>135.62</v>
      </c>
    </row>
    <row r="173" spans="1:4" ht="13.5">
      <c r="A173" s="233">
        <v>92818</v>
      </c>
      <c r="B173" s="231" t="s">
        <v>7147</v>
      </c>
      <c r="C173" s="233" t="s">
        <v>1</v>
      </c>
      <c r="D173" s="234">
        <v>703.93</v>
      </c>
    </row>
    <row r="174" spans="1:4" ht="13.5">
      <c r="A174" s="233">
        <v>92819</v>
      </c>
      <c r="B174" s="231" t="s">
        <v>7148</v>
      </c>
      <c r="C174" s="233" t="s">
        <v>1</v>
      </c>
      <c r="D174" s="234">
        <v>182.54</v>
      </c>
    </row>
    <row r="175" spans="1:4" ht="13.5">
      <c r="A175" s="233">
        <v>92820</v>
      </c>
      <c r="B175" s="231" t="s">
        <v>7149</v>
      </c>
      <c r="C175" s="233" t="s">
        <v>1</v>
      </c>
      <c r="D175" s="234">
        <v>40.130000000000003</v>
      </c>
    </row>
    <row r="176" spans="1:4" ht="13.5">
      <c r="A176" s="233">
        <v>92821</v>
      </c>
      <c r="B176" s="231" t="s">
        <v>7150</v>
      </c>
      <c r="C176" s="233" t="s">
        <v>1</v>
      </c>
      <c r="D176" s="234">
        <v>51.38</v>
      </c>
    </row>
    <row r="177" spans="1:4" ht="13.5">
      <c r="A177" s="233">
        <v>92822</v>
      </c>
      <c r="B177" s="231" t="s">
        <v>7151</v>
      </c>
      <c r="C177" s="233" t="s">
        <v>1</v>
      </c>
      <c r="D177" s="234">
        <v>62.67</v>
      </c>
    </row>
    <row r="178" spans="1:4" ht="13.5">
      <c r="A178" s="233">
        <v>92824</v>
      </c>
      <c r="B178" s="231" t="s">
        <v>7152</v>
      </c>
      <c r="C178" s="233" t="s">
        <v>1</v>
      </c>
      <c r="D178" s="234">
        <v>74.37</v>
      </c>
    </row>
    <row r="179" spans="1:4" ht="13.5">
      <c r="A179" s="233">
        <v>92825</v>
      </c>
      <c r="B179" s="231" t="s">
        <v>7153</v>
      </c>
      <c r="C179" s="233" t="s">
        <v>1</v>
      </c>
      <c r="D179" s="234">
        <v>86.08</v>
      </c>
    </row>
    <row r="180" spans="1:4" ht="13.5">
      <c r="A180" s="233">
        <v>92826</v>
      </c>
      <c r="B180" s="231" t="s">
        <v>7154</v>
      </c>
      <c r="C180" s="233" t="s">
        <v>1</v>
      </c>
      <c r="D180" s="234">
        <v>99.02</v>
      </c>
    </row>
    <row r="181" spans="1:4" ht="13.5">
      <c r="A181" s="233">
        <v>92827</v>
      </c>
      <c r="B181" s="231" t="s">
        <v>7155</v>
      </c>
      <c r="C181" s="233" t="s">
        <v>1</v>
      </c>
      <c r="D181" s="234">
        <v>112.49</v>
      </c>
    </row>
    <row r="182" spans="1:4" ht="13.5">
      <c r="A182" s="233">
        <v>92828</v>
      </c>
      <c r="B182" s="231" t="s">
        <v>7156</v>
      </c>
      <c r="C182" s="233" t="s">
        <v>1</v>
      </c>
      <c r="D182" s="234">
        <v>127.86</v>
      </c>
    </row>
    <row r="183" spans="1:4" ht="13.5">
      <c r="A183" s="233">
        <v>92829</v>
      </c>
      <c r="B183" s="231" t="s">
        <v>7157</v>
      </c>
      <c r="C183" s="233" t="s">
        <v>1</v>
      </c>
      <c r="D183" s="234">
        <v>518.5</v>
      </c>
    </row>
    <row r="184" spans="1:4" ht="13.5">
      <c r="A184" s="233">
        <v>92830</v>
      </c>
      <c r="B184" s="231" t="s">
        <v>7158</v>
      </c>
      <c r="C184" s="233" t="s">
        <v>1</v>
      </c>
      <c r="D184" s="234">
        <v>158.61000000000001</v>
      </c>
    </row>
    <row r="185" spans="1:4" ht="13.5">
      <c r="A185" s="233">
        <v>92831</v>
      </c>
      <c r="B185" s="231" t="s">
        <v>7159</v>
      </c>
      <c r="C185" s="233" t="s">
        <v>1</v>
      </c>
      <c r="D185" s="234">
        <v>732.23</v>
      </c>
    </row>
    <row r="186" spans="1:4" ht="13.5">
      <c r="A186" s="233">
        <v>92832</v>
      </c>
      <c r="B186" s="231" t="s">
        <v>7160</v>
      </c>
      <c r="C186" s="233" t="s">
        <v>1</v>
      </c>
      <c r="D186" s="234">
        <v>210.84</v>
      </c>
    </row>
    <row r="187" spans="1:4" ht="13.5">
      <c r="A187" s="233">
        <v>95565</v>
      </c>
      <c r="B187" s="231" t="s">
        <v>7161</v>
      </c>
      <c r="C187" s="233" t="s">
        <v>1</v>
      </c>
      <c r="D187" s="234">
        <v>89.51</v>
      </c>
    </row>
    <row r="188" spans="1:4" ht="13.5">
      <c r="A188" s="233">
        <v>95566</v>
      </c>
      <c r="B188" s="231" t="s">
        <v>7162</v>
      </c>
      <c r="C188" s="233" t="s">
        <v>1</v>
      </c>
      <c r="D188" s="234">
        <v>95.88</v>
      </c>
    </row>
    <row r="189" spans="1:4" ht="13.5">
      <c r="A189" s="233">
        <v>95567</v>
      </c>
      <c r="B189" s="231" t="s">
        <v>7163</v>
      </c>
      <c r="C189" s="233" t="s">
        <v>1</v>
      </c>
      <c r="D189" s="234">
        <v>68.66</v>
      </c>
    </row>
    <row r="190" spans="1:4" ht="13.5">
      <c r="A190" s="233">
        <v>95568</v>
      </c>
      <c r="B190" s="231" t="s">
        <v>7164</v>
      </c>
      <c r="C190" s="233" t="s">
        <v>1</v>
      </c>
      <c r="D190" s="234">
        <v>84.41</v>
      </c>
    </row>
    <row r="191" spans="1:4" ht="13.5">
      <c r="A191" s="233">
        <v>95569</v>
      </c>
      <c r="B191" s="231" t="s">
        <v>7165</v>
      </c>
      <c r="C191" s="233" t="s">
        <v>1</v>
      </c>
      <c r="D191" s="234">
        <v>114.17</v>
      </c>
    </row>
    <row r="192" spans="1:4" ht="13.5">
      <c r="A192" s="233">
        <v>95570</v>
      </c>
      <c r="B192" s="231" t="s">
        <v>7166</v>
      </c>
      <c r="C192" s="233" t="s">
        <v>1</v>
      </c>
      <c r="D192" s="234">
        <v>75.03</v>
      </c>
    </row>
    <row r="193" spans="1:4" ht="13.5">
      <c r="A193" s="233">
        <v>95571</v>
      </c>
      <c r="B193" s="231" t="s">
        <v>7167</v>
      </c>
      <c r="C193" s="233" t="s">
        <v>1</v>
      </c>
      <c r="D193" s="234">
        <v>92.55</v>
      </c>
    </row>
    <row r="194" spans="1:4" ht="13.5">
      <c r="A194" s="233">
        <v>95572</v>
      </c>
      <c r="B194" s="231" t="s">
        <v>7168</v>
      </c>
      <c r="C194" s="233" t="s">
        <v>1</v>
      </c>
      <c r="D194" s="234">
        <v>124.23</v>
      </c>
    </row>
    <row r="195" spans="1:4" ht="13.5">
      <c r="A195" s="233">
        <v>97127</v>
      </c>
      <c r="B195" s="231" t="s">
        <v>7169</v>
      </c>
      <c r="C195" s="233" t="s">
        <v>1</v>
      </c>
      <c r="D195" s="234">
        <v>4.82</v>
      </c>
    </row>
    <row r="196" spans="1:4" ht="13.5">
      <c r="A196" s="233">
        <v>97128</v>
      </c>
      <c r="B196" s="231" t="s">
        <v>7170</v>
      </c>
      <c r="C196" s="233" t="s">
        <v>1</v>
      </c>
      <c r="D196" s="234">
        <v>9.16</v>
      </c>
    </row>
    <row r="197" spans="1:4" ht="13.5">
      <c r="A197" s="233">
        <v>97129</v>
      </c>
      <c r="B197" s="231" t="s">
        <v>7171</v>
      </c>
      <c r="C197" s="233" t="s">
        <v>1</v>
      </c>
      <c r="D197" s="234">
        <v>11.26</v>
      </c>
    </row>
    <row r="198" spans="1:4" ht="13.5">
      <c r="A198" s="233">
        <v>97130</v>
      </c>
      <c r="B198" s="231" t="s">
        <v>7172</v>
      </c>
      <c r="C198" s="233" t="s">
        <v>1</v>
      </c>
      <c r="D198" s="234">
        <v>13.36</v>
      </c>
    </row>
    <row r="199" spans="1:4" ht="13.5">
      <c r="A199" s="233">
        <v>97131</v>
      </c>
      <c r="B199" s="231" t="s">
        <v>7173</v>
      </c>
      <c r="C199" s="233" t="s">
        <v>1</v>
      </c>
      <c r="D199" s="234">
        <v>15.46</v>
      </c>
    </row>
    <row r="200" spans="1:4" ht="13.5">
      <c r="A200" s="233">
        <v>97132</v>
      </c>
      <c r="B200" s="231" t="s">
        <v>7174</v>
      </c>
      <c r="C200" s="233" t="s">
        <v>1</v>
      </c>
      <c r="D200" s="234">
        <v>17.55</v>
      </c>
    </row>
    <row r="201" spans="1:4" ht="13.5">
      <c r="A201" s="233">
        <v>97133</v>
      </c>
      <c r="B201" s="231" t="s">
        <v>7175</v>
      </c>
      <c r="C201" s="233" t="s">
        <v>1</v>
      </c>
      <c r="D201" s="234">
        <v>21.78</v>
      </c>
    </row>
    <row r="202" spans="1:4" ht="13.5">
      <c r="A202" s="233">
        <v>97134</v>
      </c>
      <c r="B202" s="231" t="s">
        <v>7176</v>
      </c>
      <c r="C202" s="233" t="s">
        <v>1</v>
      </c>
      <c r="D202" s="234">
        <v>2.2000000000000002</v>
      </c>
    </row>
    <row r="203" spans="1:4" ht="13.5">
      <c r="A203" s="233">
        <v>97135</v>
      </c>
      <c r="B203" s="231" t="s">
        <v>7177</v>
      </c>
      <c r="C203" s="233" t="s">
        <v>1</v>
      </c>
      <c r="D203" s="234">
        <v>4.5599999999999996</v>
      </c>
    </row>
    <row r="204" spans="1:4" ht="13.5">
      <c r="A204" s="233">
        <v>97136</v>
      </c>
      <c r="B204" s="231" t="s">
        <v>7178</v>
      </c>
      <c r="C204" s="233" t="s">
        <v>1</v>
      </c>
      <c r="D204" s="234">
        <v>5.61</v>
      </c>
    </row>
    <row r="205" spans="1:4" ht="13.5">
      <c r="A205" s="233">
        <v>97137</v>
      </c>
      <c r="B205" s="231" t="s">
        <v>7179</v>
      </c>
      <c r="C205" s="233" t="s">
        <v>1</v>
      </c>
      <c r="D205" s="234">
        <v>6.67</v>
      </c>
    </row>
    <row r="206" spans="1:4" ht="13.5">
      <c r="A206" s="233">
        <v>97138</v>
      </c>
      <c r="B206" s="231" t="s">
        <v>7180</v>
      </c>
      <c r="C206" s="233" t="s">
        <v>1</v>
      </c>
      <c r="D206" s="234">
        <v>7.72</v>
      </c>
    </row>
    <row r="207" spans="1:4" ht="13.5">
      <c r="A207" s="233">
        <v>97139</v>
      </c>
      <c r="B207" s="231" t="s">
        <v>7181</v>
      </c>
      <c r="C207" s="233" t="s">
        <v>1</v>
      </c>
      <c r="D207" s="234">
        <v>8.75</v>
      </c>
    </row>
    <row r="208" spans="1:4" ht="13.5">
      <c r="A208" s="233">
        <v>97140</v>
      </c>
      <c r="B208" s="231" t="s">
        <v>7182</v>
      </c>
      <c r="C208" s="233" t="s">
        <v>1</v>
      </c>
      <c r="D208" s="234">
        <v>10.87</v>
      </c>
    </row>
    <row r="209" spans="1:4" ht="13.5">
      <c r="A209" s="233">
        <v>93206</v>
      </c>
      <c r="B209" s="231" t="s">
        <v>7183</v>
      </c>
      <c r="C209" s="233" t="s">
        <v>4</v>
      </c>
      <c r="D209" s="234">
        <v>958.41</v>
      </c>
    </row>
    <row r="210" spans="1:4" ht="13.5">
      <c r="A210" s="233">
        <v>93207</v>
      </c>
      <c r="B210" s="231" t="s">
        <v>7184</v>
      </c>
      <c r="C210" s="233" t="s">
        <v>4</v>
      </c>
      <c r="D210" s="234">
        <v>965.42</v>
      </c>
    </row>
    <row r="211" spans="1:4" ht="13.5">
      <c r="A211" s="233">
        <v>93208</v>
      </c>
      <c r="B211" s="231" t="s">
        <v>7185</v>
      </c>
      <c r="C211" s="233" t="s">
        <v>4</v>
      </c>
      <c r="D211" s="234">
        <v>800.61</v>
      </c>
    </row>
    <row r="212" spans="1:4" ht="13.5">
      <c r="A212" s="233">
        <v>93209</v>
      </c>
      <c r="B212" s="231" t="s">
        <v>7186</v>
      </c>
      <c r="C212" s="233" t="s">
        <v>4</v>
      </c>
      <c r="D212" s="234">
        <v>806.1</v>
      </c>
    </row>
    <row r="213" spans="1:4" ht="13.5">
      <c r="A213" s="233">
        <v>93210</v>
      </c>
      <c r="B213" s="231" t="s">
        <v>7187</v>
      </c>
      <c r="C213" s="233" t="s">
        <v>4</v>
      </c>
      <c r="D213" s="234">
        <v>522.89</v>
      </c>
    </row>
    <row r="214" spans="1:4" ht="13.5">
      <c r="A214" s="233">
        <v>93211</v>
      </c>
      <c r="B214" s="231" t="s">
        <v>7188</v>
      </c>
      <c r="C214" s="233" t="s">
        <v>4</v>
      </c>
      <c r="D214" s="234">
        <v>512.79999999999995</v>
      </c>
    </row>
    <row r="215" spans="1:4" ht="13.5">
      <c r="A215" s="233">
        <v>93212</v>
      </c>
      <c r="B215" s="231" t="s">
        <v>7189</v>
      </c>
      <c r="C215" s="233" t="s">
        <v>4</v>
      </c>
      <c r="D215" s="234">
        <v>854.57</v>
      </c>
    </row>
    <row r="216" spans="1:4" ht="13.5">
      <c r="A216" s="233">
        <v>93213</v>
      </c>
      <c r="B216" s="231" t="s">
        <v>7190</v>
      </c>
      <c r="C216" s="233" t="s">
        <v>4</v>
      </c>
      <c r="D216" s="234">
        <v>851.26</v>
      </c>
    </row>
    <row r="217" spans="1:4" ht="13.5">
      <c r="A217" s="233">
        <v>93214</v>
      </c>
      <c r="B217" s="231" t="s">
        <v>7191</v>
      </c>
      <c r="C217" s="233" t="s">
        <v>2</v>
      </c>
      <c r="D217" s="234">
        <v>5232.3500000000004</v>
      </c>
    </row>
    <row r="218" spans="1:4" ht="13.5">
      <c r="A218" s="233">
        <v>93243</v>
      </c>
      <c r="B218" s="231" t="s">
        <v>7192</v>
      </c>
      <c r="C218" s="233" t="s">
        <v>2</v>
      </c>
      <c r="D218" s="234">
        <v>7995.74</v>
      </c>
    </row>
    <row r="219" spans="1:4" ht="13.5">
      <c r="A219" s="233">
        <v>93582</v>
      </c>
      <c r="B219" s="231" t="s">
        <v>7193</v>
      </c>
      <c r="C219" s="233" t="s">
        <v>4</v>
      </c>
      <c r="D219" s="234">
        <v>236.24</v>
      </c>
    </row>
    <row r="220" spans="1:4" ht="13.5">
      <c r="A220" s="233">
        <v>93583</v>
      </c>
      <c r="B220" s="231" t="s">
        <v>7194</v>
      </c>
      <c r="C220" s="233" t="s">
        <v>4</v>
      </c>
      <c r="D220" s="234">
        <v>380.84</v>
      </c>
    </row>
    <row r="221" spans="1:4" ht="13.5">
      <c r="A221" s="233">
        <v>93584</v>
      </c>
      <c r="B221" s="231" t="s">
        <v>7195</v>
      </c>
      <c r="C221" s="233" t="s">
        <v>4</v>
      </c>
      <c r="D221" s="234">
        <v>767.65</v>
      </c>
    </row>
    <row r="222" spans="1:4" ht="13.5">
      <c r="A222" s="233">
        <v>93585</v>
      </c>
      <c r="B222" s="231" t="s">
        <v>7196</v>
      </c>
      <c r="C222" s="233" t="s">
        <v>4</v>
      </c>
      <c r="D222" s="234">
        <v>1009.28</v>
      </c>
    </row>
    <row r="223" spans="1:4" ht="13.5">
      <c r="A223" s="233">
        <v>98441</v>
      </c>
      <c r="B223" s="231" t="s">
        <v>7197</v>
      </c>
      <c r="C223" s="233" t="s">
        <v>4</v>
      </c>
      <c r="D223" s="234">
        <v>126.63</v>
      </c>
    </row>
    <row r="224" spans="1:4" ht="13.5">
      <c r="A224" s="233">
        <v>98442</v>
      </c>
      <c r="B224" s="231" t="s">
        <v>7198</v>
      </c>
      <c r="C224" s="233" t="s">
        <v>4</v>
      </c>
      <c r="D224" s="234">
        <v>129.49</v>
      </c>
    </row>
    <row r="225" spans="1:4" ht="13.5">
      <c r="A225" s="233">
        <v>98443</v>
      </c>
      <c r="B225" s="231" t="s">
        <v>7199</v>
      </c>
      <c r="C225" s="233" t="s">
        <v>4</v>
      </c>
      <c r="D225" s="234">
        <v>109.44</v>
      </c>
    </row>
    <row r="226" spans="1:4" ht="13.5">
      <c r="A226" s="233">
        <v>98444</v>
      </c>
      <c r="B226" s="231" t="s">
        <v>7200</v>
      </c>
      <c r="C226" s="233" t="s">
        <v>4</v>
      </c>
      <c r="D226" s="234">
        <v>111.49</v>
      </c>
    </row>
    <row r="227" spans="1:4" ht="13.5">
      <c r="A227" s="233">
        <v>98445</v>
      </c>
      <c r="B227" s="231" t="s">
        <v>7201</v>
      </c>
      <c r="C227" s="233" t="s">
        <v>4</v>
      </c>
      <c r="D227" s="234">
        <v>155.86000000000001</v>
      </c>
    </row>
    <row r="228" spans="1:4" ht="13.5">
      <c r="A228" s="233">
        <v>98446</v>
      </c>
      <c r="B228" s="231" t="s">
        <v>7202</v>
      </c>
      <c r="C228" s="233" t="s">
        <v>4</v>
      </c>
      <c r="D228" s="234">
        <v>204.06</v>
      </c>
    </row>
    <row r="229" spans="1:4" ht="13.5">
      <c r="A229" s="233">
        <v>98447</v>
      </c>
      <c r="B229" s="231" t="s">
        <v>7203</v>
      </c>
      <c r="C229" s="233" t="s">
        <v>4</v>
      </c>
      <c r="D229" s="234">
        <v>131.86000000000001</v>
      </c>
    </row>
    <row r="230" spans="1:4" ht="13.5">
      <c r="A230" s="233">
        <v>98448</v>
      </c>
      <c r="B230" s="231" t="s">
        <v>7204</v>
      </c>
      <c r="C230" s="233" t="s">
        <v>4</v>
      </c>
      <c r="D230" s="234">
        <v>169.55</v>
      </c>
    </row>
    <row r="231" spans="1:4" ht="13.5">
      <c r="A231" s="233">
        <v>98449</v>
      </c>
      <c r="B231" s="231" t="s">
        <v>7205</v>
      </c>
      <c r="C231" s="233" t="s">
        <v>4</v>
      </c>
      <c r="D231" s="234">
        <v>149.91999999999999</v>
      </c>
    </row>
    <row r="232" spans="1:4" ht="13.5">
      <c r="A232" s="233">
        <v>98450</v>
      </c>
      <c r="B232" s="231" t="s">
        <v>7206</v>
      </c>
      <c r="C232" s="233" t="s">
        <v>4</v>
      </c>
      <c r="D232" s="234">
        <v>154.09</v>
      </c>
    </row>
    <row r="233" spans="1:4" ht="13.5">
      <c r="A233" s="233">
        <v>98451</v>
      </c>
      <c r="B233" s="231" t="s">
        <v>7207</v>
      </c>
      <c r="C233" s="233" t="s">
        <v>4</v>
      </c>
      <c r="D233" s="234">
        <v>130.27000000000001</v>
      </c>
    </row>
    <row r="234" spans="1:4" ht="13.5">
      <c r="A234" s="233">
        <v>98452</v>
      </c>
      <c r="B234" s="231" t="s">
        <v>7208</v>
      </c>
      <c r="C234" s="233" t="s">
        <v>4</v>
      </c>
      <c r="D234" s="234">
        <v>132.79</v>
      </c>
    </row>
    <row r="235" spans="1:4" ht="13.5">
      <c r="A235" s="233">
        <v>98453</v>
      </c>
      <c r="B235" s="231" t="s">
        <v>7209</v>
      </c>
      <c r="C235" s="233" t="s">
        <v>4</v>
      </c>
      <c r="D235" s="234">
        <v>184.16</v>
      </c>
    </row>
    <row r="236" spans="1:4" ht="13.5">
      <c r="A236" s="233">
        <v>98454</v>
      </c>
      <c r="B236" s="231" t="s">
        <v>7210</v>
      </c>
      <c r="C236" s="233" t="s">
        <v>4</v>
      </c>
      <c r="D236" s="234">
        <v>244.47</v>
      </c>
    </row>
    <row r="237" spans="1:4" ht="13.5">
      <c r="A237" s="233">
        <v>98455</v>
      </c>
      <c r="B237" s="231" t="s">
        <v>7211</v>
      </c>
      <c r="C237" s="233" t="s">
        <v>4</v>
      </c>
      <c r="D237" s="234">
        <v>157.68</v>
      </c>
    </row>
    <row r="238" spans="1:4" ht="13.5">
      <c r="A238" s="233">
        <v>98456</v>
      </c>
      <c r="B238" s="231" t="s">
        <v>7212</v>
      </c>
      <c r="C238" s="233" t="s">
        <v>4</v>
      </c>
      <c r="D238" s="234">
        <v>206.65</v>
      </c>
    </row>
    <row r="239" spans="1:4" ht="13.5">
      <c r="A239" s="233">
        <v>98458</v>
      </c>
      <c r="B239" s="231" t="s">
        <v>7213</v>
      </c>
      <c r="C239" s="233" t="s">
        <v>4</v>
      </c>
      <c r="D239" s="234">
        <v>121.64</v>
      </c>
    </row>
    <row r="240" spans="1:4" ht="13.5">
      <c r="A240" s="233">
        <v>98459</v>
      </c>
      <c r="B240" s="231" t="s">
        <v>7214</v>
      </c>
      <c r="C240" s="233" t="s">
        <v>4</v>
      </c>
      <c r="D240" s="234">
        <v>116.82</v>
      </c>
    </row>
    <row r="241" spans="1:4" ht="13.5">
      <c r="A241" s="233">
        <v>98460</v>
      </c>
      <c r="B241" s="231" t="s">
        <v>7215</v>
      </c>
      <c r="C241" s="233" t="s">
        <v>4</v>
      </c>
      <c r="D241" s="234">
        <v>148.56</v>
      </c>
    </row>
    <row r="242" spans="1:4" ht="13.5">
      <c r="A242" s="233">
        <v>98461</v>
      </c>
      <c r="B242" s="231" t="s">
        <v>23994</v>
      </c>
      <c r="C242" s="233" t="s">
        <v>2</v>
      </c>
      <c r="D242" s="234">
        <v>4514.5</v>
      </c>
    </row>
    <row r="243" spans="1:4" ht="13.5">
      <c r="A243" s="233">
        <v>98462</v>
      </c>
      <c r="B243" s="231" t="s">
        <v>23995</v>
      </c>
      <c r="C243" s="233" t="s">
        <v>2</v>
      </c>
      <c r="D243" s="234">
        <v>6749.16</v>
      </c>
    </row>
    <row r="244" spans="1:4" ht="13.5">
      <c r="A244" s="233">
        <v>5631</v>
      </c>
      <c r="B244" s="231" t="s">
        <v>7216</v>
      </c>
      <c r="C244" s="233" t="s">
        <v>7217</v>
      </c>
      <c r="D244" s="234">
        <v>152.69999999999999</v>
      </c>
    </row>
    <row r="245" spans="1:4" ht="13.5">
      <c r="A245" s="233">
        <v>5678</v>
      </c>
      <c r="B245" s="231" t="s">
        <v>7218</v>
      </c>
      <c r="C245" s="233" t="s">
        <v>7217</v>
      </c>
      <c r="D245" s="234">
        <v>105.42</v>
      </c>
    </row>
    <row r="246" spans="1:4" ht="13.5">
      <c r="A246" s="233">
        <v>5680</v>
      </c>
      <c r="B246" s="231" t="s">
        <v>7219</v>
      </c>
      <c r="C246" s="233" t="s">
        <v>7217</v>
      </c>
      <c r="D246" s="234">
        <v>97.95</v>
      </c>
    </row>
    <row r="247" spans="1:4" ht="13.5">
      <c r="A247" s="233">
        <v>5684</v>
      </c>
      <c r="B247" s="231" t="s">
        <v>7220</v>
      </c>
      <c r="C247" s="233" t="s">
        <v>7217</v>
      </c>
      <c r="D247" s="234">
        <v>100.7</v>
      </c>
    </row>
    <row r="248" spans="1:4" ht="13.5">
      <c r="A248" s="233">
        <v>5689</v>
      </c>
      <c r="B248" s="231" t="s">
        <v>7221</v>
      </c>
      <c r="C248" s="233" t="s">
        <v>7217</v>
      </c>
      <c r="D248" s="234">
        <v>4.05</v>
      </c>
    </row>
    <row r="249" spans="1:4" ht="13.5">
      <c r="A249" s="233">
        <v>5795</v>
      </c>
      <c r="B249" s="231" t="s">
        <v>7222</v>
      </c>
      <c r="C249" s="233" t="s">
        <v>7217</v>
      </c>
      <c r="D249" s="234">
        <v>17.27</v>
      </c>
    </row>
    <row r="250" spans="1:4" ht="13.5">
      <c r="A250" s="233">
        <v>5811</v>
      </c>
      <c r="B250" s="231" t="s">
        <v>7223</v>
      </c>
      <c r="C250" s="233" t="s">
        <v>7217</v>
      </c>
      <c r="D250" s="234">
        <v>133.83000000000001</v>
      </c>
    </row>
    <row r="251" spans="1:4" ht="13.5">
      <c r="A251" s="233">
        <v>5823</v>
      </c>
      <c r="B251" s="231" t="s">
        <v>7224</v>
      </c>
      <c r="C251" s="233" t="s">
        <v>7217</v>
      </c>
      <c r="D251" s="234">
        <v>180.52</v>
      </c>
    </row>
    <row r="252" spans="1:4" ht="13.5">
      <c r="A252" s="233">
        <v>5824</v>
      </c>
      <c r="B252" s="231" t="s">
        <v>7225</v>
      </c>
      <c r="C252" s="233" t="s">
        <v>7217</v>
      </c>
      <c r="D252" s="234">
        <v>127.46</v>
      </c>
    </row>
    <row r="253" spans="1:4" ht="13.5">
      <c r="A253" s="233">
        <v>5835</v>
      </c>
      <c r="B253" s="231" t="s">
        <v>7226</v>
      </c>
      <c r="C253" s="233" t="s">
        <v>7217</v>
      </c>
      <c r="D253" s="234">
        <v>250.53</v>
      </c>
    </row>
    <row r="254" spans="1:4" ht="13.5">
      <c r="A254" s="233">
        <v>5839</v>
      </c>
      <c r="B254" s="231" t="s">
        <v>7227</v>
      </c>
      <c r="C254" s="233" t="s">
        <v>7217</v>
      </c>
      <c r="D254" s="234">
        <v>6.08</v>
      </c>
    </row>
    <row r="255" spans="1:4" ht="13.5">
      <c r="A255" s="233">
        <v>5843</v>
      </c>
      <c r="B255" s="231" t="s">
        <v>7228</v>
      </c>
      <c r="C255" s="233" t="s">
        <v>7217</v>
      </c>
      <c r="D255" s="234">
        <v>166.09</v>
      </c>
    </row>
    <row r="256" spans="1:4" ht="13.5">
      <c r="A256" s="233">
        <v>5847</v>
      </c>
      <c r="B256" s="231" t="s">
        <v>7229</v>
      </c>
      <c r="C256" s="233" t="s">
        <v>7217</v>
      </c>
      <c r="D256" s="234">
        <v>178.27</v>
      </c>
    </row>
    <row r="257" spans="1:4" ht="13.5">
      <c r="A257" s="233">
        <v>5851</v>
      </c>
      <c r="B257" s="231" t="s">
        <v>7230</v>
      </c>
      <c r="C257" s="233" t="s">
        <v>7217</v>
      </c>
      <c r="D257" s="234">
        <v>170.76</v>
      </c>
    </row>
    <row r="258" spans="1:4" ht="13.5">
      <c r="A258" s="233">
        <v>5855</v>
      </c>
      <c r="B258" s="231" t="s">
        <v>7231</v>
      </c>
      <c r="C258" s="233" t="s">
        <v>7217</v>
      </c>
      <c r="D258" s="234">
        <v>437.17</v>
      </c>
    </row>
    <row r="259" spans="1:4" ht="13.5">
      <c r="A259" s="233">
        <v>5863</v>
      </c>
      <c r="B259" s="231" t="s">
        <v>7232</v>
      </c>
      <c r="C259" s="233" t="s">
        <v>7217</v>
      </c>
      <c r="D259" s="234">
        <v>13.03</v>
      </c>
    </row>
    <row r="260" spans="1:4" ht="13.5">
      <c r="A260" s="233">
        <v>5867</v>
      </c>
      <c r="B260" s="231" t="s">
        <v>7233</v>
      </c>
      <c r="C260" s="233" t="s">
        <v>7217</v>
      </c>
      <c r="D260" s="234">
        <v>100.48</v>
      </c>
    </row>
    <row r="261" spans="1:4" ht="13.5">
      <c r="A261" s="233">
        <v>5875</v>
      </c>
      <c r="B261" s="231" t="s">
        <v>7234</v>
      </c>
      <c r="C261" s="233" t="s">
        <v>7217</v>
      </c>
      <c r="D261" s="234">
        <v>98.66</v>
      </c>
    </row>
    <row r="262" spans="1:4" ht="13.5">
      <c r="A262" s="233">
        <v>5879</v>
      </c>
      <c r="B262" s="231" t="s">
        <v>7235</v>
      </c>
      <c r="C262" s="233" t="s">
        <v>7217</v>
      </c>
      <c r="D262" s="234">
        <v>87.62</v>
      </c>
    </row>
    <row r="263" spans="1:4" ht="13.5">
      <c r="A263" s="233">
        <v>5882</v>
      </c>
      <c r="B263" s="231" t="s">
        <v>7236</v>
      </c>
      <c r="C263" s="233" t="s">
        <v>7217</v>
      </c>
      <c r="D263" s="234">
        <v>79.040000000000006</v>
      </c>
    </row>
    <row r="264" spans="1:4" ht="13.5">
      <c r="A264" s="233">
        <v>5890</v>
      </c>
      <c r="B264" s="231" t="s">
        <v>7237</v>
      </c>
      <c r="C264" s="233" t="s">
        <v>7217</v>
      </c>
      <c r="D264" s="234">
        <v>129.52000000000001</v>
      </c>
    </row>
    <row r="265" spans="1:4" ht="13.5">
      <c r="A265" s="233">
        <v>5894</v>
      </c>
      <c r="B265" s="231" t="s">
        <v>7238</v>
      </c>
      <c r="C265" s="233" t="s">
        <v>7217</v>
      </c>
      <c r="D265" s="234">
        <v>125.83</v>
      </c>
    </row>
    <row r="266" spans="1:4" ht="13.5">
      <c r="A266" s="233">
        <v>5901</v>
      </c>
      <c r="B266" s="231" t="s">
        <v>7239</v>
      </c>
      <c r="C266" s="233" t="s">
        <v>7217</v>
      </c>
      <c r="D266" s="234">
        <v>194.32</v>
      </c>
    </row>
    <row r="267" spans="1:4" ht="13.5">
      <c r="A267" s="233">
        <v>5909</v>
      </c>
      <c r="B267" s="231" t="s">
        <v>7240</v>
      </c>
      <c r="C267" s="233" t="s">
        <v>7217</v>
      </c>
      <c r="D267" s="234">
        <v>24.94</v>
      </c>
    </row>
    <row r="268" spans="1:4" ht="13.5">
      <c r="A268" s="233">
        <v>5921</v>
      </c>
      <c r="B268" s="231" t="s">
        <v>7241</v>
      </c>
      <c r="C268" s="233" t="s">
        <v>7217</v>
      </c>
      <c r="D268" s="234">
        <v>3.17</v>
      </c>
    </row>
    <row r="269" spans="1:4" ht="13.5">
      <c r="A269" s="233">
        <v>5928</v>
      </c>
      <c r="B269" s="231" t="s">
        <v>7242</v>
      </c>
      <c r="C269" s="233" t="s">
        <v>7217</v>
      </c>
      <c r="D269" s="234">
        <v>164.63</v>
      </c>
    </row>
    <row r="270" spans="1:4" ht="13.5">
      <c r="A270" s="233">
        <v>5932</v>
      </c>
      <c r="B270" s="231" t="s">
        <v>7243</v>
      </c>
      <c r="C270" s="233" t="s">
        <v>7217</v>
      </c>
      <c r="D270" s="234">
        <v>164.82</v>
      </c>
    </row>
    <row r="271" spans="1:4" ht="13.5">
      <c r="A271" s="233">
        <v>5940</v>
      </c>
      <c r="B271" s="231" t="s">
        <v>7244</v>
      </c>
      <c r="C271" s="233" t="s">
        <v>7217</v>
      </c>
      <c r="D271" s="234">
        <v>142.19</v>
      </c>
    </row>
    <row r="272" spans="1:4" ht="13.5">
      <c r="A272" s="233">
        <v>5944</v>
      </c>
      <c r="B272" s="231" t="s">
        <v>7245</v>
      </c>
      <c r="C272" s="233" t="s">
        <v>7217</v>
      </c>
      <c r="D272" s="234">
        <v>161.58000000000001</v>
      </c>
    </row>
    <row r="273" spans="1:4" ht="13.5">
      <c r="A273" s="233">
        <v>5953</v>
      </c>
      <c r="B273" s="231" t="s">
        <v>7246</v>
      </c>
      <c r="C273" s="233" t="s">
        <v>7217</v>
      </c>
      <c r="D273" s="234">
        <v>37.18</v>
      </c>
    </row>
    <row r="274" spans="1:4" ht="13.5">
      <c r="A274" s="233">
        <v>6259</v>
      </c>
      <c r="B274" s="231" t="s">
        <v>7247</v>
      </c>
      <c r="C274" s="233" t="s">
        <v>7217</v>
      </c>
      <c r="D274" s="234">
        <v>161.76</v>
      </c>
    </row>
    <row r="275" spans="1:4" ht="13.5">
      <c r="A275" s="233">
        <v>6879</v>
      </c>
      <c r="B275" s="231" t="s">
        <v>7248</v>
      </c>
      <c r="C275" s="233" t="s">
        <v>7217</v>
      </c>
      <c r="D275" s="234">
        <v>129.69</v>
      </c>
    </row>
    <row r="276" spans="1:4" ht="13.5">
      <c r="A276" s="233">
        <v>7030</v>
      </c>
      <c r="B276" s="231" t="s">
        <v>7249</v>
      </c>
      <c r="C276" s="233" t="s">
        <v>7217</v>
      </c>
      <c r="D276" s="234">
        <v>147.5</v>
      </c>
    </row>
    <row r="277" spans="1:4" ht="13.5">
      <c r="A277" s="233">
        <v>7042</v>
      </c>
      <c r="B277" s="231" t="s">
        <v>7250</v>
      </c>
      <c r="C277" s="233" t="s">
        <v>7217</v>
      </c>
      <c r="D277" s="234">
        <v>8.7899999999999991</v>
      </c>
    </row>
    <row r="278" spans="1:4" ht="13.5">
      <c r="A278" s="233">
        <v>7049</v>
      </c>
      <c r="B278" s="231" t="s">
        <v>7251</v>
      </c>
      <c r="C278" s="233" t="s">
        <v>7217</v>
      </c>
      <c r="D278" s="234">
        <v>137.96</v>
      </c>
    </row>
    <row r="279" spans="1:4" ht="13.5">
      <c r="A279" s="233">
        <v>67826</v>
      </c>
      <c r="B279" s="231" t="s">
        <v>7252</v>
      </c>
      <c r="C279" s="233" t="s">
        <v>7217</v>
      </c>
      <c r="D279" s="234">
        <v>118.96</v>
      </c>
    </row>
    <row r="280" spans="1:4" ht="13.5">
      <c r="A280" s="233">
        <v>73417</v>
      </c>
      <c r="B280" s="231" t="s">
        <v>7253</v>
      </c>
      <c r="C280" s="233" t="s">
        <v>7217</v>
      </c>
      <c r="D280" s="234">
        <v>121.62</v>
      </c>
    </row>
    <row r="281" spans="1:4" ht="13.5">
      <c r="A281" s="233">
        <v>73436</v>
      </c>
      <c r="B281" s="231" t="s">
        <v>7254</v>
      </c>
      <c r="C281" s="233" t="s">
        <v>7217</v>
      </c>
      <c r="D281" s="234">
        <v>144.25</v>
      </c>
    </row>
    <row r="282" spans="1:4" ht="13.5">
      <c r="A282" s="233">
        <v>73467</v>
      </c>
      <c r="B282" s="231" t="s">
        <v>7255</v>
      </c>
      <c r="C282" s="233" t="s">
        <v>7217</v>
      </c>
      <c r="D282" s="234">
        <v>110.8</v>
      </c>
    </row>
    <row r="283" spans="1:4" ht="13.5">
      <c r="A283" s="233">
        <v>73536</v>
      </c>
      <c r="B283" s="231" t="s">
        <v>7256</v>
      </c>
      <c r="C283" s="233" t="s">
        <v>7217</v>
      </c>
      <c r="D283" s="234">
        <v>7.46</v>
      </c>
    </row>
    <row r="284" spans="1:4" ht="13.5">
      <c r="A284" s="233">
        <v>83362</v>
      </c>
      <c r="B284" s="231" t="s">
        <v>7257</v>
      </c>
      <c r="C284" s="233" t="s">
        <v>7217</v>
      </c>
      <c r="D284" s="234">
        <v>192.47</v>
      </c>
    </row>
    <row r="285" spans="1:4" ht="13.5">
      <c r="A285" s="233">
        <v>83765</v>
      </c>
      <c r="B285" s="231" t="s">
        <v>7258</v>
      </c>
      <c r="C285" s="233" t="s">
        <v>7217</v>
      </c>
      <c r="D285" s="234">
        <v>77.56</v>
      </c>
    </row>
    <row r="286" spans="1:4" ht="13.5">
      <c r="A286" s="233">
        <v>87445</v>
      </c>
      <c r="B286" s="231" t="s">
        <v>7259</v>
      </c>
      <c r="C286" s="233" t="s">
        <v>7217</v>
      </c>
      <c r="D286" s="234">
        <v>3.26</v>
      </c>
    </row>
    <row r="287" spans="1:4" ht="13.5">
      <c r="A287" s="233">
        <v>88386</v>
      </c>
      <c r="B287" s="231" t="s">
        <v>7260</v>
      </c>
      <c r="C287" s="233" t="s">
        <v>7217</v>
      </c>
      <c r="D287" s="234">
        <v>3.78</v>
      </c>
    </row>
    <row r="288" spans="1:4" ht="13.5">
      <c r="A288" s="233">
        <v>88393</v>
      </c>
      <c r="B288" s="231" t="s">
        <v>7261</v>
      </c>
      <c r="C288" s="233" t="s">
        <v>7217</v>
      </c>
      <c r="D288" s="234">
        <v>5.28</v>
      </c>
    </row>
    <row r="289" spans="1:4" ht="13.5">
      <c r="A289" s="233">
        <v>88399</v>
      </c>
      <c r="B289" s="231" t="s">
        <v>7262</v>
      </c>
      <c r="C289" s="233" t="s">
        <v>7217</v>
      </c>
      <c r="D289" s="234">
        <v>2.71</v>
      </c>
    </row>
    <row r="290" spans="1:4" ht="13.5">
      <c r="A290" s="233">
        <v>88418</v>
      </c>
      <c r="B290" s="231" t="s">
        <v>7263</v>
      </c>
      <c r="C290" s="233" t="s">
        <v>7217</v>
      </c>
      <c r="D290" s="234">
        <v>11.13</v>
      </c>
    </row>
    <row r="291" spans="1:4" ht="13.5">
      <c r="A291" s="233">
        <v>88433</v>
      </c>
      <c r="B291" s="231" t="s">
        <v>7264</v>
      </c>
      <c r="C291" s="233" t="s">
        <v>7217</v>
      </c>
      <c r="D291" s="234">
        <v>13.49</v>
      </c>
    </row>
    <row r="292" spans="1:4" ht="13.5">
      <c r="A292" s="233">
        <v>88830</v>
      </c>
      <c r="B292" s="231" t="s">
        <v>7265</v>
      </c>
      <c r="C292" s="233" t="s">
        <v>7217</v>
      </c>
      <c r="D292" s="234">
        <v>1.41</v>
      </c>
    </row>
    <row r="293" spans="1:4" ht="13.5">
      <c r="A293" s="233">
        <v>88843</v>
      </c>
      <c r="B293" s="231" t="s">
        <v>7266</v>
      </c>
      <c r="C293" s="233" t="s">
        <v>7217</v>
      </c>
      <c r="D293" s="234">
        <v>144.88</v>
      </c>
    </row>
    <row r="294" spans="1:4" ht="13.5">
      <c r="A294" s="233">
        <v>88907</v>
      </c>
      <c r="B294" s="231" t="s">
        <v>7267</v>
      </c>
      <c r="C294" s="233" t="s">
        <v>7217</v>
      </c>
      <c r="D294" s="234">
        <v>178.48</v>
      </c>
    </row>
    <row r="295" spans="1:4" ht="13.5">
      <c r="A295" s="233">
        <v>89021</v>
      </c>
      <c r="B295" s="231" t="s">
        <v>7268</v>
      </c>
      <c r="C295" s="233" t="s">
        <v>7217</v>
      </c>
      <c r="D295" s="234">
        <v>1.95</v>
      </c>
    </row>
    <row r="296" spans="1:4" ht="13.5">
      <c r="A296" s="233">
        <v>89028</v>
      </c>
      <c r="B296" s="231" t="s">
        <v>7269</v>
      </c>
      <c r="C296" s="233" t="s">
        <v>7217</v>
      </c>
      <c r="D296" s="234">
        <v>136.16</v>
      </c>
    </row>
    <row r="297" spans="1:4" ht="13.5">
      <c r="A297" s="233">
        <v>89032</v>
      </c>
      <c r="B297" s="231" t="s">
        <v>7270</v>
      </c>
      <c r="C297" s="233" t="s">
        <v>7217</v>
      </c>
      <c r="D297" s="234">
        <v>131.88999999999999</v>
      </c>
    </row>
    <row r="298" spans="1:4" ht="13.5">
      <c r="A298" s="233">
        <v>89035</v>
      </c>
      <c r="B298" s="231" t="s">
        <v>7271</v>
      </c>
      <c r="C298" s="233" t="s">
        <v>7217</v>
      </c>
      <c r="D298" s="234">
        <v>125.31</v>
      </c>
    </row>
    <row r="299" spans="1:4" ht="13.5">
      <c r="A299" s="233">
        <v>89225</v>
      </c>
      <c r="B299" s="231" t="s">
        <v>7272</v>
      </c>
      <c r="C299" s="233" t="s">
        <v>7217</v>
      </c>
      <c r="D299" s="234">
        <v>3.7</v>
      </c>
    </row>
    <row r="300" spans="1:4" ht="13.5">
      <c r="A300" s="233">
        <v>89234</v>
      </c>
      <c r="B300" s="231" t="s">
        <v>7273</v>
      </c>
      <c r="C300" s="233" t="s">
        <v>7217</v>
      </c>
      <c r="D300" s="234">
        <v>379.49</v>
      </c>
    </row>
    <row r="301" spans="1:4" ht="13.5">
      <c r="A301" s="233">
        <v>89242</v>
      </c>
      <c r="B301" s="231" t="s">
        <v>7274</v>
      </c>
      <c r="C301" s="233" t="s">
        <v>7217</v>
      </c>
      <c r="D301" s="234">
        <v>884.37</v>
      </c>
    </row>
    <row r="302" spans="1:4" ht="13.5">
      <c r="A302" s="233">
        <v>89250</v>
      </c>
      <c r="B302" s="231" t="s">
        <v>7275</v>
      </c>
      <c r="C302" s="233" t="s">
        <v>7217</v>
      </c>
      <c r="D302" s="234">
        <v>767.23</v>
      </c>
    </row>
    <row r="303" spans="1:4" ht="13.5">
      <c r="A303" s="233">
        <v>89257</v>
      </c>
      <c r="B303" s="231" t="s">
        <v>7276</v>
      </c>
      <c r="C303" s="233" t="s">
        <v>7217</v>
      </c>
      <c r="D303" s="234">
        <v>217.6</v>
      </c>
    </row>
    <row r="304" spans="1:4" ht="13.5">
      <c r="A304" s="233">
        <v>89272</v>
      </c>
      <c r="B304" s="231" t="s">
        <v>7277</v>
      </c>
      <c r="C304" s="233" t="s">
        <v>7217</v>
      </c>
      <c r="D304" s="234">
        <v>142.11000000000001</v>
      </c>
    </row>
    <row r="305" spans="1:4" ht="13.5">
      <c r="A305" s="233">
        <v>89278</v>
      </c>
      <c r="B305" s="231" t="s">
        <v>7278</v>
      </c>
      <c r="C305" s="233" t="s">
        <v>7217</v>
      </c>
      <c r="D305" s="234">
        <v>7.46</v>
      </c>
    </row>
    <row r="306" spans="1:4" ht="13.5">
      <c r="A306" s="233">
        <v>89843</v>
      </c>
      <c r="B306" s="231" t="s">
        <v>7279</v>
      </c>
      <c r="C306" s="233" t="s">
        <v>7217</v>
      </c>
      <c r="D306" s="234">
        <v>150.1</v>
      </c>
    </row>
    <row r="307" spans="1:4" ht="13.5">
      <c r="A307" s="233">
        <v>89876</v>
      </c>
      <c r="B307" s="231" t="s">
        <v>7280</v>
      </c>
      <c r="C307" s="233" t="s">
        <v>7217</v>
      </c>
      <c r="D307" s="234">
        <v>203.56</v>
      </c>
    </row>
    <row r="308" spans="1:4" ht="13.5">
      <c r="A308" s="233">
        <v>89883</v>
      </c>
      <c r="B308" s="231" t="s">
        <v>7281</v>
      </c>
      <c r="C308" s="233" t="s">
        <v>7217</v>
      </c>
      <c r="D308" s="234">
        <v>224.02</v>
      </c>
    </row>
    <row r="309" spans="1:4" ht="13.5">
      <c r="A309" s="233">
        <v>90586</v>
      </c>
      <c r="B309" s="231" t="s">
        <v>7282</v>
      </c>
      <c r="C309" s="233" t="s">
        <v>7217</v>
      </c>
      <c r="D309" s="234">
        <v>1.4</v>
      </c>
    </row>
    <row r="310" spans="1:4" ht="13.5">
      <c r="A310" s="233">
        <v>90625</v>
      </c>
      <c r="B310" s="231" t="s">
        <v>7283</v>
      </c>
      <c r="C310" s="233" t="s">
        <v>7217</v>
      </c>
      <c r="D310" s="234">
        <v>5.42</v>
      </c>
    </row>
    <row r="311" spans="1:4" ht="13.5">
      <c r="A311" s="233">
        <v>90631</v>
      </c>
      <c r="B311" s="231" t="s">
        <v>7284</v>
      </c>
      <c r="C311" s="233" t="s">
        <v>7217</v>
      </c>
      <c r="D311" s="234">
        <v>122.29</v>
      </c>
    </row>
    <row r="312" spans="1:4" ht="13.5">
      <c r="A312" s="233">
        <v>90637</v>
      </c>
      <c r="B312" s="231" t="s">
        <v>7285</v>
      </c>
      <c r="C312" s="233" t="s">
        <v>7217</v>
      </c>
      <c r="D312" s="234">
        <v>10.67</v>
      </c>
    </row>
    <row r="313" spans="1:4" ht="13.5">
      <c r="A313" s="233">
        <v>90643</v>
      </c>
      <c r="B313" s="231" t="s">
        <v>7286</v>
      </c>
      <c r="C313" s="233" t="s">
        <v>7217</v>
      </c>
      <c r="D313" s="234">
        <v>14.24</v>
      </c>
    </row>
    <row r="314" spans="1:4" ht="13.5">
      <c r="A314" s="233">
        <v>90650</v>
      </c>
      <c r="B314" s="231" t="s">
        <v>7287</v>
      </c>
      <c r="C314" s="233" t="s">
        <v>7217</v>
      </c>
      <c r="D314" s="234">
        <v>9.2799999999999994</v>
      </c>
    </row>
    <row r="315" spans="1:4" ht="13.5">
      <c r="A315" s="233">
        <v>90656</v>
      </c>
      <c r="B315" s="231" t="s">
        <v>7288</v>
      </c>
      <c r="C315" s="233" t="s">
        <v>7217</v>
      </c>
      <c r="D315" s="234">
        <v>10.63</v>
      </c>
    </row>
    <row r="316" spans="1:4" ht="13.5">
      <c r="A316" s="233">
        <v>90662</v>
      </c>
      <c r="B316" s="231" t="s">
        <v>7289</v>
      </c>
      <c r="C316" s="233" t="s">
        <v>7217</v>
      </c>
      <c r="D316" s="234">
        <v>11.01</v>
      </c>
    </row>
    <row r="317" spans="1:4" ht="13.5">
      <c r="A317" s="233">
        <v>90668</v>
      </c>
      <c r="B317" s="231" t="s">
        <v>7290</v>
      </c>
      <c r="C317" s="233" t="s">
        <v>7217</v>
      </c>
      <c r="D317" s="234">
        <v>20.010000000000002</v>
      </c>
    </row>
    <row r="318" spans="1:4" ht="13.5">
      <c r="A318" s="233">
        <v>90674</v>
      </c>
      <c r="B318" s="231" t="s">
        <v>7291</v>
      </c>
      <c r="C318" s="233" t="s">
        <v>7217</v>
      </c>
      <c r="D318" s="234">
        <v>496.57</v>
      </c>
    </row>
    <row r="319" spans="1:4" ht="13.5">
      <c r="A319" s="233">
        <v>90680</v>
      </c>
      <c r="B319" s="231" t="s">
        <v>7292</v>
      </c>
      <c r="C319" s="233" t="s">
        <v>7217</v>
      </c>
      <c r="D319" s="234">
        <v>287.14</v>
      </c>
    </row>
    <row r="320" spans="1:4" ht="13.5">
      <c r="A320" s="233">
        <v>90686</v>
      </c>
      <c r="B320" s="231" t="s">
        <v>7293</v>
      </c>
      <c r="C320" s="233" t="s">
        <v>7217</v>
      </c>
      <c r="D320" s="234">
        <v>113.98</v>
      </c>
    </row>
    <row r="321" spans="1:4" ht="13.5">
      <c r="A321" s="233">
        <v>90692</v>
      </c>
      <c r="B321" s="231" t="s">
        <v>7294</v>
      </c>
      <c r="C321" s="233" t="s">
        <v>7217</v>
      </c>
      <c r="D321" s="234">
        <v>85.99</v>
      </c>
    </row>
    <row r="322" spans="1:4" ht="13.5">
      <c r="A322" s="233">
        <v>90964</v>
      </c>
      <c r="B322" s="231" t="s">
        <v>7295</v>
      </c>
      <c r="C322" s="233" t="s">
        <v>7217</v>
      </c>
      <c r="D322" s="234">
        <v>18.940000000000001</v>
      </c>
    </row>
    <row r="323" spans="1:4" ht="13.5">
      <c r="A323" s="233">
        <v>90972</v>
      </c>
      <c r="B323" s="231" t="s">
        <v>7296</v>
      </c>
      <c r="C323" s="233" t="s">
        <v>7217</v>
      </c>
      <c r="D323" s="234">
        <v>48.18</v>
      </c>
    </row>
    <row r="324" spans="1:4" ht="13.5">
      <c r="A324" s="233">
        <v>90979</v>
      </c>
      <c r="B324" s="231" t="s">
        <v>7297</v>
      </c>
      <c r="C324" s="233" t="s">
        <v>7217</v>
      </c>
      <c r="D324" s="234">
        <v>124.52</v>
      </c>
    </row>
    <row r="325" spans="1:4" ht="13.5">
      <c r="A325" s="233">
        <v>90991</v>
      </c>
      <c r="B325" s="231" t="s">
        <v>7298</v>
      </c>
      <c r="C325" s="233" t="s">
        <v>7217</v>
      </c>
      <c r="D325" s="234">
        <v>148.44999999999999</v>
      </c>
    </row>
    <row r="326" spans="1:4" ht="13.5">
      <c r="A326" s="233">
        <v>90999</v>
      </c>
      <c r="B326" s="231" t="s">
        <v>7299</v>
      </c>
      <c r="C326" s="233" t="s">
        <v>7217</v>
      </c>
      <c r="D326" s="234">
        <v>63.84</v>
      </c>
    </row>
    <row r="327" spans="1:4" ht="13.5">
      <c r="A327" s="233">
        <v>91031</v>
      </c>
      <c r="B327" s="231" t="s">
        <v>7300</v>
      </c>
      <c r="C327" s="233" t="s">
        <v>7217</v>
      </c>
      <c r="D327" s="234">
        <v>156.66999999999999</v>
      </c>
    </row>
    <row r="328" spans="1:4" ht="13.5">
      <c r="A328" s="233">
        <v>91277</v>
      </c>
      <c r="B328" s="231" t="s">
        <v>7301</v>
      </c>
      <c r="C328" s="233" t="s">
        <v>7217</v>
      </c>
      <c r="D328" s="234">
        <v>8.19</v>
      </c>
    </row>
    <row r="329" spans="1:4" ht="13.5">
      <c r="A329" s="233">
        <v>91283</v>
      </c>
      <c r="B329" s="231" t="s">
        <v>7302</v>
      </c>
      <c r="C329" s="233" t="s">
        <v>7217</v>
      </c>
      <c r="D329" s="234">
        <v>18.88</v>
      </c>
    </row>
    <row r="330" spans="1:4" ht="13.5">
      <c r="A330" s="233">
        <v>91386</v>
      </c>
      <c r="B330" s="231" t="s">
        <v>7303</v>
      </c>
      <c r="C330" s="233" t="s">
        <v>7217</v>
      </c>
      <c r="D330" s="234">
        <v>165.54</v>
      </c>
    </row>
    <row r="331" spans="1:4" ht="13.5">
      <c r="A331" s="233">
        <v>91533</v>
      </c>
      <c r="B331" s="231" t="s">
        <v>7304</v>
      </c>
      <c r="C331" s="233" t="s">
        <v>7217</v>
      </c>
      <c r="D331" s="234">
        <v>32.85</v>
      </c>
    </row>
    <row r="332" spans="1:4" ht="13.5">
      <c r="A332" s="233">
        <v>91634</v>
      </c>
      <c r="B332" s="231" t="s">
        <v>7305</v>
      </c>
      <c r="C332" s="233" t="s">
        <v>7217</v>
      </c>
      <c r="D332" s="234">
        <v>146.47999999999999</v>
      </c>
    </row>
    <row r="333" spans="1:4" ht="13.5">
      <c r="A333" s="233">
        <v>91645</v>
      </c>
      <c r="B333" s="231" t="s">
        <v>7306</v>
      </c>
      <c r="C333" s="233" t="s">
        <v>7217</v>
      </c>
      <c r="D333" s="234">
        <v>300.02999999999997</v>
      </c>
    </row>
    <row r="334" spans="1:4" ht="13.5">
      <c r="A334" s="233">
        <v>91692</v>
      </c>
      <c r="B334" s="231" t="s">
        <v>7307</v>
      </c>
      <c r="C334" s="233" t="s">
        <v>7217</v>
      </c>
      <c r="D334" s="234">
        <v>28.81</v>
      </c>
    </row>
    <row r="335" spans="1:4" ht="13.5">
      <c r="A335" s="233">
        <v>92043</v>
      </c>
      <c r="B335" s="231" t="s">
        <v>7308</v>
      </c>
      <c r="C335" s="233" t="s">
        <v>7217</v>
      </c>
      <c r="D335" s="234">
        <v>8</v>
      </c>
    </row>
    <row r="336" spans="1:4" ht="13.5">
      <c r="A336" s="233">
        <v>92106</v>
      </c>
      <c r="B336" s="231" t="s">
        <v>7309</v>
      </c>
      <c r="C336" s="233" t="s">
        <v>7217</v>
      </c>
      <c r="D336" s="234">
        <v>198.48</v>
      </c>
    </row>
    <row r="337" spans="1:4" ht="13.5">
      <c r="A337" s="233">
        <v>92112</v>
      </c>
      <c r="B337" s="231" t="s">
        <v>7310</v>
      </c>
      <c r="C337" s="233" t="s">
        <v>7217</v>
      </c>
      <c r="D337" s="234">
        <v>2.13</v>
      </c>
    </row>
    <row r="338" spans="1:4" ht="13.5">
      <c r="A338" s="233">
        <v>92118</v>
      </c>
      <c r="B338" s="231" t="s">
        <v>7311</v>
      </c>
      <c r="C338" s="233" t="s">
        <v>7217</v>
      </c>
      <c r="D338" s="234">
        <v>0.14000000000000001</v>
      </c>
    </row>
    <row r="339" spans="1:4" ht="13.5">
      <c r="A339" s="233">
        <v>92138</v>
      </c>
      <c r="B339" s="231" t="s">
        <v>7312</v>
      </c>
      <c r="C339" s="233" t="s">
        <v>7217</v>
      </c>
      <c r="D339" s="234">
        <v>69.41</v>
      </c>
    </row>
    <row r="340" spans="1:4" ht="13.5">
      <c r="A340" s="233">
        <v>92145</v>
      </c>
      <c r="B340" s="231" t="s">
        <v>7313</v>
      </c>
      <c r="C340" s="233" t="s">
        <v>7217</v>
      </c>
      <c r="D340" s="234">
        <v>62.37</v>
      </c>
    </row>
    <row r="341" spans="1:4" ht="13.5">
      <c r="A341" s="233">
        <v>92242</v>
      </c>
      <c r="B341" s="231" t="s">
        <v>7314</v>
      </c>
      <c r="C341" s="233" t="s">
        <v>7217</v>
      </c>
      <c r="D341" s="234">
        <v>263.04000000000002</v>
      </c>
    </row>
    <row r="342" spans="1:4" ht="13.5">
      <c r="A342" s="233">
        <v>92716</v>
      </c>
      <c r="B342" s="231" t="s">
        <v>7315</v>
      </c>
      <c r="C342" s="233" t="s">
        <v>7217</v>
      </c>
      <c r="D342" s="234">
        <v>21.66</v>
      </c>
    </row>
    <row r="343" spans="1:4" ht="13.5">
      <c r="A343" s="233">
        <v>92960</v>
      </c>
      <c r="B343" s="231" t="s">
        <v>7316</v>
      </c>
      <c r="C343" s="233" t="s">
        <v>7217</v>
      </c>
      <c r="D343" s="234">
        <v>12.63</v>
      </c>
    </row>
    <row r="344" spans="1:4" ht="13.5">
      <c r="A344" s="233">
        <v>92966</v>
      </c>
      <c r="B344" s="231" t="s">
        <v>7317</v>
      </c>
      <c r="C344" s="233" t="s">
        <v>7217</v>
      </c>
      <c r="D344" s="234">
        <v>17.350000000000001</v>
      </c>
    </row>
    <row r="345" spans="1:4" ht="13.5">
      <c r="A345" s="233">
        <v>93224</v>
      </c>
      <c r="B345" s="231" t="s">
        <v>7318</v>
      </c>
      <c r="C345" s="233" t="s">
        <v>7217</v>
      </c>
      <c r="D345" s="234">
        <v>738.6</v>
      </c>
    </row>
    <row r="346" spans="1:4" ht="13.5">
      <c r="A346" s="233">
        <v>93233</v>
      </c>
      <c r="B346" s="231" t="s">
        <v>7319</v>
      </c>
      <c r="C346" s="233" t="s">
        <v>7217</v>
      </c>
      <c r="D346" s="234">
        <v>7.68</v>
      </c>
    </row>
    <row r="347" spans="1:4" ht="13.5">
      <c r="A347" s="233">
        <v>93272</v>
      </c>
      <c r="B347" s="231" t="s">
        <v>7320</v>
      </c>
      <c r="C347" s="233" t="s">
        <v>7217</v>
      </c>
      <c r="D347" s="234">
        <v>106.28</v>
      </c>
    </row>
    <row r="348" spans="1:4" ht="13.5">
      <c r="A348" s="233">
        <v>93281</v>
      </c>
      <c r="B348" s="231" t="s">
        <v>7321</v>
      </c>
      <c r="C348" s="233" t="s">
        <v>7217</v>
      </c>
      <c r="D348" s="234">
        <v>23.87</v>
      </c>
    </row>
    <row r="349" spans="1:4" ht="13.5">
      <c r="A349" s="233">
        <v>93287</v>
      </c>
      <c r="B349" s="231" t="s">
        <v>7322</v>
      </c>
      <c r="C349" s="233" t="s">
        <v>7217</v>
      </c>
      <c r="D349" s="234">
        <v>381.8</v>
      </c>
    </row>
    <row r="350" spans="1:4" ht="13.5">
      <c r="A350" s="233">
        <v>93402</v>
      </c>
      <c r="B350" s="231" t="s">
        <v>7323</v>
      </c>
      <c r="C350" s="233" t="s">
        <v>7217</v>
      </c>
      <c r="D350" s="234">
        <v>162.03</v>
      </c>
    </row>
    <row r="351" spans="1:4" ht="13.5">
      <c r="A351" s="233">
        <v>93408</v>
      </c>
      <c r="B351" s="231" t="s">
        <v>7324</v>
      </c>
      <c r="C351" s="233" t="s">
        <v>7217</v>
      </c>
      <c r="D351" s="234">
        <v>68.099999999999994</v>
      </c>
    </row>
    <row r="352" spans="1:4" ht="13.5">
      <c r="A352" s="233">
        <v>93415</v>
      </c>
      <c r="B352" s="231" t="s">
        <v>7325</v>
      </c>
      <c r="C352" s="233" t="s">
        <v>7217</v>
      </c>
      <c r="D352" s="234">
        <v>12.75</v>
      </c>
    </row>
    <row r="353" spans="1:4" ht="13.5">
      <c r="A353" s="233">
        <v>93421</v>
      </c>
      <c r="B353" s="231" t="s">
        <v>7326</v>
      </c>
      <c r="C353" s="233" t="s">
        <v>7217</v>
      </c>
      <c r="D353" s="234">
        <v>48.17</v>
      </c>
    </row>
    <row r="354" spans="1:4" ht="13.5">
      <c r="A354" s="233">
        <v>93427</v>
      </c>
      <c r="B354" s="231" t="s">
        <v>7327</v>
      </c>
      <c r="C354" s="233" t="s">
        <v>7217</v>
      </c>
      <c r="D354" s="234">
        <v>110.01</v>
      </c>
    </row>
    <row r="355" spans="1:4" ht="13.5">
      <c r="A355" s="233">
        <v>93433</v>
      </c>
      <c r="B355" s="231" t="s">
        <v>7328</v>
      </c>
      <c r="C355" s="233" t="s">
        <v>7217</v>
      </c>
      <c r="D355" s="234">
        <v>2106.02</v>
      </c>
    </row>
    <row r="356" spans="1:4" ht="13.5">
      <c r="A356" s="233">
        <v>93439</v>
      </c>
      <c r="B356" s="231" t="s">
        <v>7329</v>
      </c>
      <c r="C356" s="233" t="s">
        <v>7217</v>
      </c>
      <c r="D356" s="234">
        <v>118.89</v>
      </c>
    </row>
    <row r="357" spans="1:4" ht="13.5">
      <c r="A357" s="233">
        <v>95121</v>
      </c>
      <c r="B357" s="231" t="s">
        <v>7330</v>
      </c>
      <c r="C357" s="233" t="s">
        <v>7217</v>
      </c>
      <c r="D357" s="234">
        <v>221.06</v>
      </c>
    </row>
    <row r="358" spans="1:4" ht="13.5">
      <c r="A358" s="233">
        <v>95127</v>
      </c>
      <c r="B358" s="231" t="s">
        <v>7331</v>
      </c>
      <c r="C358" s="233" t="s">
        <v>7217</v>
      </c>
      <c r="D358" s="234">
        <v>145.97</v>
      </c>
    </row>
    <row r="359" spans="1:4" ht="13.5">
      <c r="A359" s="233">
        <v>95133</v>
      </c>
      <c r="B359" s="231" t="s">
        <v>7332</v>
      </c>
      <c r="C359" s="233" t="s">
        <v>7217</v>
      </c>
      <c r="D359" s="234">
        <v>107.7</v>
      </c>
    </row>
    <row r="360" spans="1:4" ht="13.5">
      <c r="A360" s="233">
        <v>95139</v>
      </c>
      <c r="B360" s="231" t="s">
        <v>7333</v>
      </c>
      <c r="C360" s="233" t="s">
        <v>7217</v>
      </c>
      <c r="D360" s="234">
        <v>0.06</v>
      </c>
    </row>
    <row r="361" spans="1:4" ht="13.5">
      <c r="A361" s="233">
        <v>95212</v>
      </c>
      <c r="B361" s="231" t="s">
        <v>7334</v>
      </c>
      <c r="C361" s="233" t="s">
        <v>7217</v>
      </c>
      <c r="D361" s="234">
        <v>114.3</v>
      </c>
    </row>
    <row r="362" spans="1:4" ht="13.5">
      <c r="A362" s="233">
        <v>95218</v>
      </c>
      <c r="B362" s="231" t="s">
        <v>7335</v>
      </c>
      <c r="C362" s="233" t="s">
        <v>7217</v>
      </c>
      <c r="D362" s="234">
        <v>25.26</v>
      </c>
    </row>
    <row r="363" spans="1:4" ht="13.5">
      <c r="A363" s="233">
        <v>95258</v>
      </c>
      <c r="B363" s="231" t="s">
        <v>7336</v>
      </c>
      <c r="C363" s="233" t="s">
        <v>7217</v>
      </c>
      <c r="D363" s="234">
        <v>17.04</v>
      </c>
    </row>
    <row r="364" spans="1:4" ht="13.5">
      <c r="A364" s="233">
        <v>95264</v>
      </c>
      <c r="B364" s="231" t="s">
        <v>7337</v>
      </c>
      <c r="C364" s="233" t="s">
        <v>7217</v>
      </c>
      <c r="D364" s="234">
        <v>5.33</v>
      </c>
    </row>
    <row r="365" spans="1:4" ht="13.5">
      <c r="A365" s="233">
        <v>95270</v>
      </c>
      <c r="B365" s="231" t="s">
        <v>7338</v>
      </c>
      <c r="C365" s="233" t="s">
        <v>7217</v>
      </c>
      <c r="D365" s="234">
        <v>8.02</v>
      </c>
    </row>
    <row r="366" spans="1:4" ht="13.5">
      <c r="A366" s="233">
        <v>95276</v>
      </c>
      <c r="B366" s="231" t="s">
        <v>7339</v>
      </c>
      <c r="C366" s="233" t="s">
        <v>7217</v>
      </c>
      <c r="D366" s="234">
        <v>2.8</v>
      </c>
    </row>
    <row r="367" spans="1:4" ht="13.5">
      <c r="A367" s="233">
        <v>95282</v>
      </c>
      <c r="B367" s="231" t="s">
        <v>7340</v>
      </c>
      <c r="C367" s="233" t="s">
        <v>7217</v>
      </c>
      <c r="D367" s="234">
        <v>8</v>
      </c>
    </row>
    <row r="368" spans="1:4" ht="13.5">
      <c r="A368" s="233">
        <v>95620</v>
      </c>
      <c r="B368" s="231" t="s">
        <v>7341</v>
      </c>
      <c r="C368" s="233" t="s">
        <v>7217</v>
      </c>
      <c r="D368" s="234">
        <v>16.68</v>
      </c>
    </row>
    <row r="369" spans="1:4" ht="13.5">
      <c r="A369" s="233">
        <v>95631</v>
      </c>
      <c r="B369" s="231" t="s">
        <v>7342</v>
      </c>
      <c r="C369" s="233" t="s">
        <v>7217</v>
      </c>
      <c r="D369" s="234">
        <v>142.69</v>
      </c>
    </row>
    <row r="370" spans="1:4" ht="13.5">
      <c r="A370" s="233">
        <v>95702</v>
      </c>
      <c r="B370" s="231" t="s">
        <v>7343</v>
      </c>
      <c r="C370" s="233" t="s">
        <v>7217</v>
      </c>
      <c r="D370" s="234">
        <v>35.01</v>
      </c>
    </row>
    <row r="371" spans="1:4" ht="13.5">
      <c r="A371" s="233">
        <v>95708</v>
      </c>
      <c r="B371" s="231" t="s">
        <v>7344</v>
      </c>
      <c r="C371" s="233" t="s">
        <v>7217</v>
      </c>
      <c r="D371" s="234">
        <v>136.69</v>
      </c>
    </row>
    <row r="372" spans="1:4" ht="13.5">
      <c r="A372" s="233">
        <v>95714</v>
      </c>
      <c r="B372" s="231" t="s">
        <v>7345</v>
      </c>
      <c r="C372" s="233" t="s">
        <v>7217</v>
      </c>
      <c r="D372" s="234">
        <v>183.53</v>
      </c>
    </row>
    <row r="373" spans="1:4" ht="13.5">
      <c r="A373" s="233">
        <v>95720</v>
      </c>
      <c r="B373" s="231" t="s">
        <v>7346</v>
      </c>
      <c r="C373" s="233" t="s">
        <v>7217</v>
      </c>
      <c r="D373" s="234">
        <v>179.85</v>
      </c>
    </row>
    <row r="374" spans="1:4" ht="13.5">
      <c r="A374" s="233">
        <v>95872</v>
      </c>
      <c r="B374" s="231" t="s">
        <v>7347</v>
      </c>
      <c r="C374" s="233" t="s">
        <v>7217</v>
      </c>
      <c r="D374" s="234">
        <v>186.66</v>
      </c>
    </row>
    <row r="375" spans="1:4" ht="13.5">
      <c r="A375" s="233">
        <v>96013</v>
      </c>
      <c r="B375" s="231" t="s">
        <v>7348</v>
      </c>
      <c r="C375" s="233" t="s">
        <v>7217</v>
      </c>
      <c r="D375" s="234">
        <v>171.51</v>
      </c>
    </row>
    <row r="376" spans="1:4" ht="13.5">
      <c r="A376" s="233">
        <v>96020</v>
      </c>
      <c r="B376" s="231" t="s">
        <v>7349</v>
      </c>
      <c r="C376" s="233" t="s">
        <v>7217</v>
      </c>
      <c r="D376" s="234">
        <v>171.2</v>
      </c>
    </row>
    <row r="377" spans="1:4" ht="13.5">
      <c r="A377" s="233">
        <v>96028</v>
      </c>
      <c r="B377" s="231" t="s">
        <v>7350</v>
      </c>
      <c r="C377" s="233" t="s">
        <v>7217</v>
      </c>
      <c r="D377" s="234">
        <v>130.41999999999999</v>
      </c>
    </row>
    <row r="378" spans="1:4" ht="13.5">
      <c r="A378" s="233">
        <v>96035</v>
      </c>
      <c r="B378" s="231" t="s">
        <v>7351</v>
      </c>
      <c r="C378" s="233" t="s">
        <v>7217</v>
      </c>
      <c r="D378" s="234">
        <v>172.71</v>
      </c>
    </row>
    <row r="379" spans="1:4" ht="13.5">
      <c r="A379" s="233">
        <v>96157</v>
      </c>
      <c r="B379" s="231" t="s">
        <v>7352</v>
      </c>
      <c r="C379" s="233" t="s">
        <v>7217</v>
      </c>
      <c r="D379" s="234">
        <v>130.72999999999999</v>
      </c>
    </row>
    <row r="380" spans="1:4" ht="13.5">
      <c r="A380" s="233">
        <v>96158</v>
      </c>
      <c r="B380" s="231" t="s">
        <v>7353</v>
      </c>
      <c r="C380" s="233" t="s">
        <v>7217</v>
      </c>
      <c r="D380" s="234">
        <v>94.57</v>
      </c>
    </row>
    <row r="381" spans="1:4" ht="13.5">
      <c r="A381" s="233">
        <v>96245</v>
      </c>
      <c r="B381" s="231" t="s">
        <v>7354</v>
      </c>
      <c r="C381" s="233" t="s">
        <v>7217</v>
      </c>
      <c r="D381" s="234">
        <v>68.19</v>
      </c>
    </row>
    <row r="382" spans="1:4" ht="13.5">
      <c r="A382" s="233">
        <v>96303</v>
      </c>
      <c r="B382" s="231" t="s">
        <v>7355</v>
      </c>
      <c r="C382" s="233" t="s">
        <v>7217</v>
      </c>
      <c r="D382" s="234">
        <v>185.93</v>
      </c>
    </row>
    <row r="383" spans="1:4" ht="13.5">
      <c r="A383" s="233">
        <v>96309</v>
      </c>
      <c r="B383" s="231" t="s">
        <v>7356</v>
      </c>
      <c r="C383" s="233" t="s">
        <v>7217</v>
      </c>
      <c r="D383" s="234">
        <v>1.36</v>
      </c>
    </row>
    <row r="384" spans="1:4" ht="13.5">
      <c r="A384" s="233">
        <v>96463</v>
      </c>
      <c r="B384" s="231" t="s">
        <v>7357</v>
      </c>
      <c r="C384" s="233" t="s">
        <v>7217</v>
      </c>
      <c r="D384" s="234">
        <v>133.46</v>
      </c>
    </row>
    <row r="385" spans="1:4" ht="13.5">
      <c r="A385" s="233">
        <v>98764</v>
      </c>
      <c r="B385" s="231" t="s">
        <v>7358</v>
      </c>
      <c r="C385" s="233" t="s">
        <v>7217</v>
      </c>
      <c r="D385" s="234">
        <v>3.86</v>
      </c>
    </row>
    <row r="386" spans="1:4" ht="13.5">
      <c r="A386" s="233">
        <v>99833</v>
      </c>
      <c r="B386" s="231" t="s">
        <v>7359</v>
      </c>
      <c r="C386" s="233" t="s">
        <v>7217</v>
      </c>
      <c r="D386" s="234">
        <v>1.25</v>
      </c>
    </row>
    <row r="387" spans="1:4" ht="13.5">
      <c r="A387" s="233">
        <v>100641</v>
      </c>
      <c r="B387" s="231" t="s">
        <v>7360</v>
      </c>
      <c r="C387" s="233" t="s">
        <v>7217</v>
      </c>
      <c r="D387" s="234">
        <v>435.13</v>
      </c>
    </row>
    <row r="388" spans="1:4" ht="13.5">
      <c r="A388" s="233">
        <v>100647</v>
      </c>
      <c r="B388" s="231" t="s">
        <v>7361</v>
      </c>
      <c r="C388" s="233" t="s">
        <v>7217</v>
      </c>
      <c r="D388" s="234">
        <v>875.57</v>
      </c>
    </row>
    <row r="389" spans="1:4" ht="13.5">
      <c r="A389" s="233">
        <v>102275</v>
      </c>
      <c r="B389" s="231" t="s">
        <v>25626</v>
      </c>
      <c r="C389" s="233" t="s">
        <v>7217</v>
      </c>
      <c r="D389" s="234">
        <v>17.399999999999999</v>
      </c>
    </row>
    <row r="390" spans="1:4" ht="13.5">
      <c r="A390" s="233">
        <v>5632</v>
      </c>
      <c r="B390" s="231" t="s">
        <v>7362</v>
      </c>
      <c r="C390" s="233" t="s">
        <v>7363</v>
      </c>
      <c r="D390" s="234">
        <v>67.36</v>
      </c>
    </row>
    <row r="391" spans="1:4" ht="13.5">
      <c r="A391" s="233">
        <v>5679</v>
      </c>
      <c r="B391" s="231" t="s">
        <v>7364</v>
      </c>
      <c r="C391" s="233" t="s">
        <v>7363</v>
      </c>
      <c r="D391" s="234">
        <v>48.23</v>
      </c>
    </row>
    <row r="392" spans="1:4" ht="13.5">
      <c r="A392" s="233">
        <v>5681</v>
      </c>
      <c r="B392" s="231" t="s">
        <v>7365</v>
      </c>
      <c r="C392" s="233" t="s">
        <v>7363</v>
      </c>
      <c r="D392" s="234">
        <v>45.91</v>
      </c>
    </row>
    <row r="393" spans="1:4" ht="13.5">
      <c r="A393" s="233">
        <v>5685</v>
      </c>
      <c r="B393" s="231" t="s">
        <v>7366</v>
      </c>
      <c r="C393" s="233" t="s">
        <v>7363</v>
      </c>
      <c r="D393" s="234">
        <v>41.51</v>
      </c>
    </row>
    <row r="394" spans="1:4" ht="13.5">
      <c r="A394" s="233">
        <v>5690</v>
      </c>
      <c r="B394" s="231" t="s">
        <v>7367</v>
      </c>
      <c r="C394" s="233" t="s">
        <v>7363</v>
      </c>
      <c r="D394" s="234">
        <v>2.52</v>
      </c>
    </row>
    <row r="395" spans="1:4" ht="13.5">
      <c r="A395" s="233">
        <v>5806</v>
      </c>
      <c r="B395" s="231" t="s">
        <v>7368</v>
      </c>
      <c r="C395" s="233" t="s">
        <v>7363</v>
      </c>
      <c r="D395" s="234">
        <v>0.2</v>
      </c>
    </row>
    <row r="396" spans="1:4" ht="13.5">
      <c r="A396" s="233">
        <v>5826</v>
      </c>
      <c r="B396" s="231" t="s">
        <v>7369</v>
      </c>
      <c r="C396" s="233" t="s">
        <v>7363</v>
      </c>
      <c r="D396" s="234">
        <v>35.28</v>
      </c>
    </row>
    <row r="397" spans="1:4" ht="13.5">
      <c r="A397" s="233">
        <v>5829</v>
      </c>
      <c r="B397" s="231" t="s">
        <v>7370</v>
      </c>
      <c r="C397" s="233" t="s">
        <v>7363</v>
      </c>
      <c r="D397" s="234">
        <v>126.25</v>
      </c>
    </row>
    <row r="398" spans="1:4" ht="13.5">
      <c r="A398" s="233">
        <v>5837</v>
      </c>
      <c r="B398" s="231" t="s">
        <v>7371</v>
      </c>
      <c r="C398" s="233" t="s">
        <v>7363</v>
      </c>
      <c r="D398" s="234">
        <v>97.09</v>
      </c>
    </row>
    <row r="399" spans="1:4" ht="13.5">
      <c r="A399" s="233">
        <v>5841</v>
      </c>
      <c r="B399" s="231" t="s">
        <v>7372</v>
      </c>
      <c r="C399" s="233" t="s">
        <v>7363</v>
      </c>
      <c r="D399" s="234">
        <v>2.89</v>
      </c>
    </row>
    <row r="400" spans="1:4" ht="13.5">
      <c r="A400" s="233">
        <v>5845</v>
      </c>
      <c r="B400" s="231" t="s">
        <v>7373</v>
      </c>
      <c r="C400" s="233" t="s">
        <v>7363</v>
      </c>
      <c r="D400" s="234">
        <v>42.46</v>
      </c>
    </row>
    <row r="401" spans="1:4" ht="13.5">
      <c r="A401" s="233">
        <v>5849</v>
      </c>
      <c r="B401" s="231" t="s">
        <v>7374</v>
      </c>
      <c r="C401" s="233" t="s">
        <v>7363</v>
      </c>
      <c r="D401" s="234">
        <v>61.63</v>
      </c>
    </row>
    <row r="402" spans="1:4" ht="13.5">
      <c r="A402" s="233">
        <v>5853</v>
      </c>
      <c r="B402" s="231" t="s">
        <v>7375</v>
      </c>
      <c r="C402" s="233" t="s">
        <v>7363</v>
      </c>
      <c r="D402" s="234">
        <v>61.83</v>
      </c>
    </row>
    <row r="403" spans="1:4" ht="13.5">
      <c r="A403" s="233">
        <v>5857</v>
      </c>
      <c r="B403" s="231" t="s">
        <v>7376</v>
      </c>
      <c r="C403" s="233" t="s">
        <v>7363</v>
      </c>
      <c r="D403" s="234">
        <v>138.12</v>
      </c>
    </row>
    <row r="404" spans="1:4" ht="13.5">
      <c r="A404" s="233">
        <v>5865</v>
      </c>
      <c r="B404" s="231" t="s">
        <v>7377</v>
      </c>
      <c r="C404" s="233" t="s">
        <v>7363</v>
      </c>
      <c r="D404" s="234">
        <v>6.2</v>
      </c>
    </row>
    <row r="405" spans="1:4" ht="13.5">
      <c r="A405" s="233">
        <v>5869</v>
      </c>
      <c r="B405" s="231" t="s">
        <v>7378</v>
      </c>
      <c r="C405" s="233" t="s">
        <v>7363</v>
      </c>
      <c r="D405" s="234">
        <v>46.2</v>
      </c>
    </row>
    <row r="406" spans="1:4" ht="13.5">
      <c r="A406" s="233">
        <v>5877</v>
      </c>
      <c r="B406" s="231" t="s">
        <v>7379</v>
      </c>
      <c r="C406" s="233" t="s">
        <v>7363</v>
      </c>
      <c r="D406" s="234">
        <v>47.49</v>
      </c>
    </row>
    <row r="407" spans="1:4" ht="13.5">
      <c r="A407" s="233">
        <v>5881</v>
      </c>
      <c r="B407" s="231" t="s">
        <v>7380</v>
      </c>
      <c r="C407" s="233" t="s">
        <v>7363</v>
      </c>
      <c r="D407" s="234">
        <v>49.05</v>
      </c>
    </row>
    <row r="408" spans="1:4" ht="13.5">
      <c r="A408" s="233">
        <v>5884</v>
      </c>
      <c r="B408" s="231" t="s">
        <v>7381</v>
      </c>
      <c r="C408" s="233" t="s">
        <v>7363</v>
      </c>
      <c r="D408" s="234">
        <v>34.1</v>
      </c>
    </row>
    <row r="409" spans="1:4" ht="13.5">
      <c r="A409" s="233">
        <v>5892</v>
      </c>
      <c r="B409" s="231" t="s">
        <v>7382</v>
      </c>
      <c r="C409" s="233" t="s">
        <v>7363</v>
      </c>
      <c r="D409" s="234">
        <v>36.770000000000003</v>
      </c>
    </row>
    <row r="410" spans="1:4" ht="13.5">
      <c r="A410" s="233">
        <v>5896</v>
      </c>
      <c r="B410" s="231" t="s">
        <v>7383</v>
      </c>
      <c r="C410" s="233" t="s">
        <v>7363</v>
      </c>
      <c r="D410" s="234">
        <v>34.619999999999997</v>
      </c>
    </row>
    <row r="411" spans="1:4" ht="13.5">
      <c r="A411" s="233">
        <v>5903</v>
      </c>
      <c r="B411" s="231" t="s">
        <v>7384</v>
      </c>
      <c r="C411" s="233" t="s">
        <v>7363</v>
      </c>
      <c r="D411" s="234">
        <v>42.72</v>
      </c>
    </row>
    <row r="412" spans="1:4" ht="13.5">
      <c r="A412" s="233">
        <v>5911</v>
      </c>
      <c r="B412" s="231" t="s">
        <v>7385</v>
      </c>
      <c r="C412" s="233" t="s">
        <v>7363</v>
      </c>
      <c r="D412" s="234">
        <v>19.489999999999998</v>
      </c>
    </row>
    <row r="413" spans="1:4" ht="13.5">
      <c r="A413" s="233">
        <v>5923</v>
      </c>
      <c r="B413" s="231" t="s">
        <v>7386</v>
      </c>
      <c r="C413" s="233" t="s">
        <v>7363</v>
      </c>
      <c r="D413" s="234">
        <v>1.97</v>
      </c>
    </row>
    <row r="414" spans="1:4" ht="13.5">
      <c r="A414" s="233">
        <v>5930</v>
      </c>
      <c r="B414" s="231" t="s">
        <v>7387</v>
      </c>
      <c r="C414" s="233" t="s">
        <v>7363</v>
      </c>
      <c r="D414" s="234">
        <v>41.45</v>
      </c>
    </row>
    <row r="415" spans="1:4" ht="13.5">
      <c r="A415" s="233">
        <v>5934</v>
      </c>
      <c r="B415" s="231" t="s">
        <v>7388</v>
      </c>
      <c r="C415" s="233" t="s">
        <v>7363</v>
      </c>
      <c r="D415" s="234">
        <v>64.63</v>
      </c>
    </row>
    <row r="416" spans="1:4" ht="13.5">
      <c r="A416" s="233">
        <v>5942</v>
      </c>
      <c r="B416" s="231" t="s">
        <v>7389</v>
      </c>
      <c r="C416" s="233" t="s">
        <v>7363</v>
      </c>
      <c r="D416" s="234">
        <v>56.34</v>
      </c>
    </row>
    <row r="417" spans="1:4" ht="13.5">
      <c r="A417" s="233">
        <v>5946</v>
      </c>
      <c r="B417" s="231" t="s">
        <v>7390</v>
      </c>
      <c r="C417" s="233" t="s">
        <v>7363</v>
      </c>
      <c r="D417" s="234">
        <v>68.5</v>
      </c>
    </row>
    <row r="418" spans="1:4" ht="13.5">
      <c r="A418" s="233">
        <v>5952</v>
      </c>
      <c r="B418" s="231" t="s">
        <v>7391</v>
      </c>
      <c r="C418" s="233" t="s">
        <v>7363</v>
      </c>
      <c r="D418" s="234">
        <v>16.13</v>
      </c>
    </row>
    <row r="419" spans="1:4" ht="13.5">
      <c r="A419" s="233">
        <v>5954</v>
      </c>
      <c r="B419" s="231" t="s">
        <v>7392</v>
      </c>
      <c r="C419" s="233" t="s">
        <v>7363</v>
      </c>
      <c r="D419" s="234">
        <v>3.33</v>
      </c>
    </row>
    <row r="420" spans="1:4" ht="13.5">
      <c r="A420" s="233">
        <v>5961</v>
      </c>
      <c r="B420" s="231" t="s">
        <v>7393</v>
      </c>
      <c r="C420" s="233" t="s">
        <v>7363</v>
      </c>
      <c r="D420" s="234">
        <v>40.909999999999997</v>
      </c>
    </row>
    <row r="421" spans="1:4" ht="13.5">
      <c r="A421" s="233">
        <v>6260</v>
      </c>
      <c r="B421" s="231" t="s">
        <v>7394</v>
      </c>
      <c r="C421" s="233" t="s">
        <v>7363</v>
      </c>
      <c r="D421" s="234">
        <v>38.4</v>
      </c>
    </row>
    <row r="422" spans="1:4" ht="13.5">
      <c r="A422" s="233">
        <v>6880</v>
      </c>
      <c r="B422" s="231" t="s">
        <v>7395</v>
      </c>
      <c r="C422" s="233" t="s">
        <v>7363</v>
      </c>
      <c r="D422" s="234">
        <v>53.09</v>
      </c>
    </row>
    <row r="423" spans="1:4" ht="13.5">
      <c r="A423" s="233">
        <v>7031</v>
      </c>
      <c r="B423" s="231" t="s">
        <v>7396</v>
      </c>
      <c r="C423" s="233" t="s">
        <v>7363</v>
      </c>
      <c r="D423" s="234">
        <v>4.0999999999999996</v>
      </c>
    </row>
    <row r="424" spans="1:4" ht="13.5">
      <c r="A424" s="233">
        <v>7043</v>
      </c>
      <c r="B424" s="231" t="s">
        <v>7397</v>
      </c>
      <c r="C424" s="233" t="s">
        <v>7363</v>
      </c>
      <c r="D424" s="234">
        <v>0.24</v>
      </c>
    </row>
    <row r="425" spans="1:4" ht="13.5">
      <c r="A425" s="233">
        <v>7050</v>
      </c>
      <c r="B425" s="231" t="s">
        <v>7398</v>
      </c>
      <c r="C425" s="233" t="s">
        <v>7363</v>
      </c>
      <c r="D425" s="234">
        <v>49.46</v>
      </c>
    </row>
    <row r="426" spans="1:4" ht="13.5">
      <c r="A426" s="233">
        <v>67827</v>
      </c>
      <c r="B426" s="231" t="s">
        <v>7399</v>
      </c>
      <c r="C426" s="233" t="s">
        <v>7363</v>
      </c>
      <c r="D426" s="234">
        <v>40.03</v>
      </c>
    </row>
    <row r="427" spans="1:4" ht="13.5">
      <c r="A427" s="233">
        <v>73395</v>
      </c>
      <c r="B427" s="231" t="s">
        <v>7400</v>
      </c>
      <c r="C427" s="233" t="s">
        <v>7363</v>
      </c>
      <c r="D427" s="234">
        <v>4.74</v>
      </c>
    </row>
    <row r="428" spans="1:4" ht="13.5">
      <c r="A428" s="233">
        <v>83766</v>
      </c>
      <c r="B428" s="231" t="s">
        <v>7401</v>
      </c>
      <c r="C428" s="233" t="s">
        <v>7363</v>
      </c>
      <c r="D428" s="234">
        <v>34.71</v>
      </c>
    </row>
    <row r="429" spans="1:4" ht="13.5">
      <c r="A429" s="233">
        <v>84013</v>
      </c>
      <c r="B429" s="231" t="s">
        <v>7402</v>
      </c>
      <c r="C429" s="233" t="s">
        <v>7363</v>
      </c>
      <c r="D429" s="234">
        <v>65.52</v>
      </c>
    </row>
    <row r="430" spans="1:4" ht="13.5">
      <c r="A430" s="233">
        <v>87446</v>
      </c>
      <c r="B430" s="231" t="s">
        <v>7403</v>
      </c>
      <c r="C430" s="233" t="s">
        <v>7363</v>
      </c>
      <c r="D430" s="234">
        <v>0.3</v>
      </c>
    </row>
    <row r="431" spans="1:4" ht="13.5">
      <c r="A431" s="233">
        <v>88392</v>
      </c>
      <c r="B431" s="231" t="s">
        <v>7404</v>
      </c>
      <c r="C431" s="233" t="s">
        <v>7363</v>
      </c>
      <c r="D431" s="234">
        <v>0.59</v>
      </c>
    </row>
    <row r="432" spans="1:4" ht="13.5">
      <c r="A432" s="233">
        <v>88398</v>
      </c>
      <c r="B432" s="231" t="s">
        <v>7405</v>
      </c>
      <c r="C432" s="233" t="s">
        <v>7363</v>
      </c>
      <c r="D432" s="234">
        <v>0.7</v>
      </c>
    </row>
    <row r="433" spans="1:4" ht="13.5">
      <c r="A433" s="233">
        <v>88404</v>
      </c>
      <c r="B433" s="231" t="s">
        <v>7406</v>
      </c>
      <c r="C433" s="233" t="s">
        <v>7363</v>
      </c>
      <c r="D433" s="234">
        <v>0.56000000000000005</v>
      </c>
    </row>
    <row r="434" spans="1:4" ht="13.5">
      <c r="A434" s="233">
        <v>88430</v>
      </c>
      <c r="B434" s="231" t="s">
        <v>7407</v>
      </c>
      <c r="C434" s="233" t="s">
        <v>7363</v>
      </c>
      <c r="D434" s="234">
        <v>3.68</v>
      </c>
    </row>
    <row r="435" spans="1:4" ht="13.5">
      <c r="A435" s="233">
        <v>88438</v>
      </c>
      <c r="B435" s="231" t="s">
        <v>7408</v>
      </c>
      <c r="C435" s="233" t="s">
        <v>7363</v>
      </c>
      <c r="D435" s="234">
        <v>4.87</v>
      </c>
    </row>
    <row r="436" spans="1:4" ht="13.5">
      <c r="A436" s="233">
        <v>88831</v>
      </c>
      <c r="B436" s="231" t="s">
        <v>7409</v>
      </c>
      <c r="C436" s="233" t="s">
        <v>7363</v>
      </c>
      <c r="D436" s="234">
        <v>0.22</v>
      </c>
    </row>
    <row r="437" spans="1:4" ht="13.5">
      <c r="A437" s="233">
        <v>88844</v>
      </c>
      <c r="B437" s="231" t="s">
        <v>7410</v>
      </c>
      <c r="C437" s="233" t="s">
        <v>7363</v>
      </c>
      <c r="D437" s="234">
        <v>55.37</v>
      </c>
    </row>
    <row r="438" spans="1:4" ht="13.5">
      <c r="A438" s="233">
        <v>88908</v>
      </c>
      <c r="B438" s="231" t="s">
        <v>7411</v>
      </c>
      <c r="C438" s="233" t="s">
        <v>7363</v>
      </c>
      <c r="D438" s="234">
        <v>71.86</v>
      </c>
    </row>
    <row r="439" spans="1:4" ht="13.5">
      <c r="A439" s="233">
        <v>89022</v>
      </c>
      <c r="B439" s="231" t="s">
        <v>7412</v>
      </c>
      <c r="C439" s="233" t="s">
        <v>7363</v>
      </c>
      <c r="D439" s="234">
        <v>0.2</v>
      </c>
    </row>
    <row r="440" spans="1:4" ht="13.5">
      <c r="A440" s="233">
        <v>89027</v>
      </c>
      <c r="B440" s="231" t="s">
        <v>7413</v>
      </c>
      <c r="C440" s="233" t="s">
        <v>7363</v>
      </c>
      <c r="D440" s="234">
        <v>3.33</v>
      </c>
    </row>
    <row r="441" spans="1:4" ht="13.5">
      <c r="A441" s="233">
        <v>89031</v>
      </c>
      <c r="B441" s="231" t="s">
        <v>7414</v>
      </c>
      <c r="C441" s="233" t="s">
        <v>7363</v>
      </c>
      <c r="D441" s="234">
        <v>54.17</v>
      </c>
    </row>
    <row r="442" spans="1:4" ht="13.5">
      <c r="A442" s="233">
        <v>89036</v>
      </c>
      <c r="B442" s="231" t="s">
        <v>7415</v>
      </c>
      <c r="C442" s="233" t="s">
        <v>7363</v>
      </c>
      <c r="D442" s="234">
        <v>38.68</v>
      </c>
    </row>
    <row r="443" spans="1:4" ht="13.5">
      <c r="A443" s="233">
        <v>89218</v>
      </c>
      <c r="B443" s="231" t="s">
        <v>7416</v>
      </c>
      <c r="C443" s="233" t="s">
        <v>7363</v>
      </c>
      <c r="D443" s="234">
        <v>74.58</v>
      </c>
    </row>
    <row r="444" spans="1:4" ht="13.5">
      <c r="A444" s="233">
        <v>89226</v>
      </c>
      <c r="B444" s="231" t="s">
        <v>7417</v>
      </c>
      <c r="C444" s="233" t="s">
        <v>7363</v>
      </c>
      <c r="D444" s="234">
        <v>0.91</v>
      </c>
    </row>
    <row r="445" spans="1:4" ht="13.5">
      <c r="A445" s="233">
        <v>89235</v>
      </c>
      <c r="B445" s="231" t="s">
        <v>7418</v>
      </c>
      <c r="C445" s="233" t="s">
        <v>7363</v>
      </c>
      <c r="D445" s="234">
        <v>123.24</v>
      </c>
    </row>
    <row r="446" spans="1:4" ht="13.5">
      <c r="A446" s="233">
        <v>89243</v>
      </c>
      <c r="B446" s="231" t="s">
        <v>7419</v>
      </c>
      <c r="C446" s="233" t="s">
        <v>7363</v>
      </c>
      <c r="D446" s="234">
        <v>252.76</v>
      </c>
    </row>
    <row r="447" spans="1:4" ht="13.5">
      <c r="A447" s="233">
        <v>89251</v>
      </c>
      <c r="B447" s="231" t="s">
        <v>7420</v>
      </c>
      <c r="C447" s="233" t="s">
        <v>7363</v>
      </c>
      <c r="D447" s="234">
        <v>223.08</v>
      </c>
    </row>
    <row r="448" spans="1:4" ht="13.5">
      <c r="A448" s="233">
        <v>89258</v>
      </c>
      <c r="B448" s="231" t="s">
        <v>7421</v>
      </c>
      <c r="C448" s="233" t="s">
        <v>7363</v>
      </c>
      <c r="D448" s="234">
        <v>84.3</v>
      </c>
    </row>
    <row r="449" spans="1:4" ht="13.5">
      <c r="A449" s="233">
        <v>89273</v>
      </c>
      <c r="B449" s="231" t="s">
        <v>7422</v>
      </c>
      <c r="C449" s="233" t="s">
        <v>7363</v>
      </c>
      <c r="D449" s="234">
        <v>75.599999999999994</v>
      </c>
    </row>
    <row r="450" spans="1:4" ht="13.5">
      <c r="A450" s="233">
        <v>89279</v>
      </c>
      <c r="B450" s="231" t="s">
        <v>7423</v>
      </c>
      <c r="C450" s="233" t="s">
        <v>7363</v>
      </c>
      <c r="D450" s="234">
        <v>1.1000000000000001</v>
      </c>
    </row>
    <row r="451" spans="1:4" ht="13.5">
      <c r="A451" s="233">
        <v>89877</v>
      </c>
      <c r="B451" s="231" t="s">
        <v>7424</v>
      </c>
      <c r="C451" s="233" t="s">
        <v>7363</v>
      </c>
      <c r="D451" s="234">
        <v>49.62</v>
      </c>
    </row>
    <row r="452" spans="1:4" ht="13.5">
      <c r="A452" s="233">
        <v>89884</v>
      </c>
      <c r="B452" s="231" t="s">
        <v>7425</v>
      </c>
      <c r="C452" s="233" t="s">
        <v>7363</v>
      </c>
      <c r="D452" s="234">
        <v>50.86</v>
      </c>
    </row>
    <row r="453" spans="1:4" ht="13.5">
      <c r="A453" s="233">
        <v>90587</v>
      </c>
      <c r="B453" s="231" t="s">
        <v>7426</v>
      </c>
      <c r="C453" s="233" t="s">
        <v>7363</v>
      </c>
      <c r="D453" s="234">
        <v>0.23</v>
      </c>
    </row>
    <row r="454" spans="1:4" ht="13.5">
      <c r="A454" s="233">
        <v>90626</v>
      </c>
      <c r="B454" s="231" t="s">
        <v>7427</v>
      </c>
      <c r="C454" s="233" t="s">
        <v>7363</v>
      </c>
      <c r="D454" s="234">
        <v>1.36</v>
      </c>
    </row>
    <row r="455" spans="1:4" ht="13.5">
      <c r="A455" s="233">
        <v>90632</v>
      </c>
      <c r="B455" s="231" t="s">
        <v>7428</v>
      </c>
      <c r="C455" s="233" t="s">
        <v>7363</v>
      </c>
      <c r="D455" s="234">
        <v>67.09</v>
      </c>
    </row>
    <row r="456" spans="1:4" ht="13.5">
      <c r="A456" s="233">
        <v>90638</v>
      </c>
      <c r="B456" s="231" t="s">
        <v>7429</v>
      </c>
      <c r="C456" s="233" t="s">
        <v>7363</v>
      </c>
      <c r="D456" s="234">
        <v>2.83</v>
      </c>
    </row>
    <row r="457" spans="1:4" ht="13.5">
      <c r="A457" s="233">
        <v>90644</v>
      </c>
      <c r="B457" s="231" t="s">
        <v>7430</v>
      </c>
      <c r="C457" s="233" t="s">
        <v>7363</v>
      </c>
      <c r="D457" s="234">
        <v>4.22</v>
      </c>
    </row>
    <row r="458" spans="1:4" ht="13.5">
      <c r="A458" s="233">
        <v>90651</v>
      </c>
      <c r="B458" s="231" t="s">
        <v>7431</v>
      </c>
      <c r="C458" s="233" t="s">
        <v>7363</v>
      </c>
      <c r="D458" s="234">
        <v>0.7</v>
      </c>
    </row>
    <row r="459" spans="1:4" ht="13.5">
      <c r="A459" s="233">
        <v>90657</v>
      </c>
      <c r="B459" s="231" t="s">
        <v>7432</v>
      </c>
      <c r="C459" s="233" t="s">
        <v>7363</v>
      </c>
      <c r="D459" s="234">
        <v>2.75</v>
      </c>
    </row>
    <row r="460" spans="1:4" ht="13.5">
      <c r="A460" s="233">
        <v>90663</v>
      </c>
      <c r="B460" s="231" t="s">
        <v>7433</v>
      </c>
      <c r="C460" s="233" t="s">
        <v>7363</v>
      </c>
      <c r="D460" s="234">
        <v>2.94</v>
      </c>
    </row>
    <row r="461" spans="1:4" ht="13.5">
      <c r="A461" s="233">
        <v>90669</v>
      </c>
      <c r="B461" s="231" t="s">
        <v>7434</v>
      </c>
      <c r="C461" s="233" t="s">
        <v>7363</v>
      </c>
      <c r="D461" s="234">
        <v>5.27</v>
      </c>
    </row>
    <row r="462" spans="1:4" ht="13.5">
      <c r="A462" s="233">
        <v>90675</v>
      </c>
      <c r="B462" s="231" t="s">
        <v>7435</v>
      </c>
      <c r="C462" s="233" t="s">
        <v>7363</v>
      </c>
      <c r="D462" s="234">
        <v>213.74</v>
      </c>
    </row>
    <row r="463" spans="1:4" ht="13.5">
      <c r="A463" s="233">
        <v>90681</v>
      </c>
      <c r="B463" s="231" t="s">
        <v>7436</v>
      </c>
      <c r="C463" s="233" t="s">
        <v>7363</v>
      </c>
      <c r="D463" s="234">
        <v>124.83</v>
      </c>
    </row>
    <row r="464" spans="1:4" ht="13.5">
      <c r="A464" s="233">
        <v>90687</v>
      </c>
      <c r="B464" s="231" t="s">
        <v>7437</v>
      </c>
      <c r="C464" s="233" t="s">
        <v>7363</v>
      </c>
      <c r="D464" s="234">
        <v>51.5</v>
      </c>
    </row>
    <row r="465" spans="1:4" ht="13.5">
      <c r="A465" s="233">
        <v>90693</v>
      </c>
      <c r="B465" s="231" t="s">
        <v>7438</v>
      </c>
      <c r="C465" s="233" t="s">
        <v>7363</v>
      </c>
      <c r="D465" s="234">
        <v>37.770000000000003</v>
      </c>
    </row>
    <row r="466" spans="1:4" ht="13.5">
      <c r="A466" s="233">
        <v>90965</v>
      </c>
      <c r="B466" s="231" t="s">
        <v>7439</v>
      </c>
      <c r="C466" s="233" t="s">
        <v>7363</v>
      </c>
      <c r="D466" s="234">
        <v>4.46</v>
      </c>
    </row>
    <row r="467" spans="1:4" ht="13.5">
      <c r="A467" s="233">
        <v>90973</v>
      </c>
      <c r="B467" s="231" t="s">
        <v>7440</v>
      </c>
      <c r="C467" s="233" t="s">
        <v>7363</v>
      </c>
      <c r="D467" s="234">
        <v>4.47</v>
      </c>
    </row>
    <row r="468" spans="1:4" ht="13.5">
      <c r="A468" s="233">
        <v>90982</v>
      </c>
      <c r="B468" s="231" t="s">
        <v>7441</v>
      </c>
      <c r="C468" s="233" t="s">
        <v>7363</v>
      </c>
      <c r="D468" s="234">
        <v>11.37</v>
      </c>
    </row>
    <row r="469" spans="1:4" ht="13.5">
      <c r="A469" s="233">
        <v>91001</v>
      </c>
      <c r="B469" s="231" t="s">
        <v>7442</v>
      </c>
      <c r="C469" s="233" t="s">
        <v>7363</v>
      </c>
      <c r="D469" s="234">
        <v>5.3</v>
      </c>
    </row>
    <row r="470" spans="1:4" ht="13.5">
      <c r="A470" s="233">
        <v>91032</v>
      </c>
      <c r="B470" s="231" t="s">
        <v>7443</v>
      </c>
      <c r="C470" s="233" t="s">
        <v>7363</v>
      </c>
      <c r="D470" s="234">
        <v>40.42</v>
      </c>
    </row>
    <row r="471" spans="1:4" ht="13.5">
      <c r="A471" s="233">
        <v>91278</v>
      </c>
      <c r="B471" s="231" t="s">
        <v>7444</v>
      </c>
      <c r="C471" s="233" t="s">
        <v>7363</v>
      </c>
      <c r="D471" s="234">
        <v>0.53</v>
      </c>
    </row>
    <row r="472" spans="1:4" ht="13.5">
      <c r="A472" s="233">
        <v>91285</v>
      </c>
      <c r="B472" s="231" t="s">
        <v>7445</v>
      </c>
      <c r="C472" s="233" t="s">
        <v>7363</v>
      </c>
      <c r="D472" s="234">
        <v>0.93</v>
      </c>
    </row>
    <row r="473" spans="1:4" ht="13.5">
      <c r="A473" s="233">
        <v>91387</v>
      </c>
      <c r="B473" s="231" t="s">
        <v>7446</v>
      </c>
      <c r="C473" s="233" t="s">
        <v>7363</v>
      </c>
      <c r="D473" s="234">
        <v>43.23</v>
      </c>
    </row>
    <row r="474" spans="1:4" ht="13.5">
      <c r="A474" s="233">
        <v>91395</v>
      </c>
      <c r="B474" s="231" t="s">
        <v>7447</v>
      </c>
      <c r="C474" s="233" t="s">
        <v>7363</v>
      </c>
      <c r="D474" s="234">
        <v>37.619999999999997</v>
      </c>
    </row>
    <row r="475" spans="1:4" ht="13.5">
      <c r="A475" s="233">
        <v>91486</v>
      </c>
      <c r="B475" s="231" t="s">
        <v>7448</v>
      </c>
      <c r="C475" s="233" t="s">
        <v>7363</v>
      </c>
      <c r="D475" s="234">
        <v>43.02</v>
      </c>
    </row>
    <row r="476" spans="1:4" ht="13.5">
      <c r="A476" s="233">
        <v>91534</v>
      </c>
      <c r="B476" s="231" t="s">
        <v>7449</v>
      </c>
      <c r="C476" s="233" t="s">
        <v>7363</v>
      </c>
      <c r="D476" s="234">
        <v>26.85</v>
      </c>
    </row>
    <row r="477" spans="1:4" ht="13.5">
      <c r="A477" s="233">
        <v>91635</v>
      </c>
      <c r="B477" s="231" t="s">
        <v>7450</v>
      </c>
      <c r="C477" s="233" t="s">
        <v>7363</v>
      </c>
      <c r="D477" s="234">
        <v>40.39</v>
      </c>
    </row>
    <row r="478" spans="1:4" ht="13.5">
      <c r="A478" s="233">
        <v>91646</v>
      </c>
      <c r="B478" s="231" t="s">
        <v>7451</v>
      </c>
      <c r="C478" s="233" t="s">
        <v>7363</v>
      </c>
      <c r="D478" s="234">
        <v>61.14</v>
      </c>
    </row>
    <row r="479" spans="1:4" ht="13.5">
      <c r="A479" s="233">
        <v>91693</v>
      </c>
      <c r="B479" s="231" t="s">
        <v>7452</v>
      </c>
      <c r="C479" s="233" t="s">
        <v>7363</v>
      </c>
      <c r="D479" s="234">
        <v>26.18</v>
      </c>
    </row>
    <row r="480" spans="1:4" ht="13.5">
      <c r="A480" s="233">
        <v>92044</v>
      </c>
      <c r="B480" s="231" t="s">
        <v>7453</v>
      </c>
      <c r="C480" s="233" t="s">
        <v>7363</v>
      </c>
      <c r="D480" s="234">
        <v>4.5599999999999996</v>
      </c>
    </row>
    <row r="481" spans="1:4" ht="13.5">
      <c r="A481" s="233">
        <v>92107</v>
      </c>
      <c r="B481" s="231" t="s">
        <v>7454</v>
      </c>
      <c r="C481" s="233" t="s">
        <v>7363</v>
      </c>
      <c r="D481" s="234">
        <v>44.41</v>
      </c>
    </row>
    <row r="482" spans="1:4" ht="13.5">
      <c r="A482" s="233">
        <v>92113</v>
      </c>
      <c r="B482" s="231" t="s">
        <v>7455</v>
      </c>
      <c r="C482" s="233" t="s">
        <v>7363</v>
      </c>
      <c r="D482" s="234">
        <v>0.66</v>
      </c>
    </row>
    <row r="483" spans="1:4" ht="13.5">
      <c r="A483" s="233">
        <v>92119</v>
      </c>
      <c r="B483" s="231" t="s">
        <v>7456</v>
      </c>
      <c r="C483" s="233" t="s">
        <v>7363</v>
      </c>
      <c r="D483" s="234">
        <v>0.06</v>
      </c>
    </row>
    <row r="484" spans="1:4" ht="13.5">
      <c r="A484" s="233">
        <v>92139</v>
      </c>
      <c r="B484" s="231" t="s">
        <v>7457</v>
      </c>
      <c r="C484" s="233" t="s">
        <v>7363</v>
      </c>
      <c r="D484" s="234">
        <v>33.14</v>
      </c>
    </row>
    <row r="485" spans="1:4" ht="13.5">
      <c r="A485" s="233">
        <v>92146</v>
      </c>
      <c r="B485" s="231" t="s">
        <v>7458</v>
      </c>
      <c r="C485" s="233" t="s">
        <v>7363</v>
      </c>
      <c r="D485" s="234">
        <v>25.73</v>
      </c>
    </row>
    <row r="486" spans="1:4" ht="13.5">
      <c r="A486" s="233">
        <v>92243</v>
      </c>
      <c r="B486" s="231" t="s">
        <v>7459</v>
      </c>
      <c r="C486" s="233" t="s">
        <v>7363</v>
      </c>
      <c r="D486" s="234">
        <v>52.6</v>
      </c>
    </row>
    <row r="487" spans="1:4" ht="13.5">
      <c r="A487" s="233">
        <v>92717</v>
      </c>
      <c r="B487" s="231" t="s">
        <v>7460</v>
      </c>
      <c r="C487" s="233" t="s">
        <v>7363</v>
      </c>
      <c r="D487" s="234">
        <v>0.2</v>
      </c>
    </row>
    <row r="488" spans="1:4" ht="13.5">
      <c r="A488" s="233">
        <v>92961</v>
      </c>
      <c r="B488" s="231" t="s">
        <v>7461</v>
      </c>
      <c r="C488" s="233" t="s">
        <v>7363</v>
      </c>
      <c r="D488" s="234">
        <v>3.39</v>
      </c>
    </row>
    <row r="489" spans="1:4" ht="13.5">
      <c r="A489" s="233">
        <v>92967</v>
      </c>
      <c r="B489" s="231" t="s">
        <v>7462</v>
      </c>
      <c r="C489" s="233" t="s">
        <v>7363</v>
      </c>
      <c r="D489" s="234">
        <v>16.170000000000002</v>
      </c>
    </row>
    <row r="490" spans="1:4" ht="13.5">
      <c r="A490" s="233">
        <v>93225</v>
      </c>
      <c r="B490" s="231" t="s">
        <v>7463</v>
      </c>
      <c r="C490" s="233" t="s">
        <v>7363</v>
      </c>
      <c r="D490" s="234">
        <v>317.89</v>
      </c>
    </row>
    <row r="491" spans="1:4" ht="13.5">
      <c r="A491" s="233">
        <v>93234</v>
      </c>
      <c r="B491" s="231" t="s">
        <v>7464</v>
      </c>
      <c r="C491" s="233" t="s">
        <v>7363</v>
      </c>
      <c r="D491" s="234">
        <v>0.28000000000000003</v>
      </c>
    </row>
    <row r="492" spans="1:4" ht="13.5">
      <c r="A492" s="233">
        <v>93244</v>
      </c>
      <c r="B492" s="231" t="s">
        <v>7465</v>
      </c>
      <c r="C492" s="233" t="s">
        <v>7363</v>
      </c>
      <c r="D492" s="234">
        <v>42.32</v>
      </c>
    </row>
    <row r="493" spans="1:4" ht="13.5">
      <c r="A493" s="233">
        <v>93274</v>
      </c>
      <c r="B493" s="231" t="s">
        <v>7466</v>
      </c>
      <c r="C493" s="233" t="s">
        <v>7363</v>
      </c>
      <c r="D493" s="234">
        <v>68.87</v>
      </c>
    </row>
    <row r="494" spans="1:4" ht="13.5">
      <c r="A494" s="233">
        <v>93282</v>
      </c>
      <c r="B494" s="231" t="s">
        <v>7467</v>
      </c>
      <c r="C494" s="233" t="s">
        <v>7363</v>
      </c>
      <c r="D494" s="234">
        <v>22.96</v>
      </c>
    </row>
    <row r="495" spans="1:4" ht="13.5">
      <c r="A495" s="233">
        <v>93288</v>
      </c>
      <c r="B495" s="231" t="s">
        <v>7468</v>
      </c>
      <c r="C495" s="233" t="s">
        <v>7363</v>
      </c>
      <c r="D495" s="234">
        <v>110.59</v>
      </c>
    </row>
    <row r="496" spans="1:4" ht="13.5">
      <c r="A496" s="233">
        <v>93403</v>
      </c>
      <c r="B496" s="231" t="s">
        <v>7469</v>
      </c>
      <c r="C496" s="233" t="s">
        <v>7363</v>
      </c>
      <c r="D496" s="234">
        <v>40.39</v>
      </c>
    </row>
    <row r="497" spans="1:4" ht="13.5">
      <c r="A497" s="233">
        <v>93409</v>
      </c>
      <c r="B497" s="231" t="s">
        <v>7470</v>
      </c>
      <c r="C497" s="233" t="s">
        <v>7363</v>
      </c>
      <c r="D497" s="234">
        <v>31</v>
      </c>
    </row>
    <row r="498" spans="1:4" ht="13.5">
      <c r="A498" s="233">
        <v>93416</v>
      </c>
      <c r="B498" s="231" t="s">
        <v>7471</v>
      </c>
      <c r="C498" s="233" t="s">
        <v>7363</v>
      </c>
      <c r="D498" s="234">
        <v>0.22</v>
      </c>
    </row>
    <row r="499" spans="1:4" ht="13.5">
      <c r="A499" s="233">
        <v>93422</v>
      </c>
      <c r="B499" s="231" t="s">
        <v>7472</v>
      </c>
      <c r="C499" s="233" t="s">
        <v>7363</v>
      </c>
      <c r="D499" s="234">
        <v>2.98</v>
      </c>
    </row>
    <row r="500" spans="1:4" ht="13.5">
      <c r="A500" s="233">
        <v>93428</v>
      </c>
      <c r="B500" s="231" t="s">
        <v>7473</v>
      </c>
      <c r="C500" s="233" t="s">
        <v>7363</v>
      </c>
      <c r="D500" s="234">
        <v>4.22</v>
      </c>
    </row>
    <row r="501" spans="1:4" ht="13.5">
      <c r="A501" s="233">
        <v>93434</v>
      </c>
      <c r="B501" s="231" t="s">
        <v>7474</v>
      </c>
      <c r="C501" s="233" t="s">
        <v>7363</v>
      </c>
      <c r="D501" s="234">
        <v>164.74</v>
      </c>
    </row>
    <row r="502" spans="1:4" ht="13.5">
      <c r="A502" s="233">
        <v>93440</v>
      </c>
      <c r="B502" s="231" t="s">
        <v>7475</v>
      </c>
      <c r="C502" s="233" t="s">
        <v>7363</v>
      </c>
      <c r="D502" s="234">
        <v>93.4</v>
      </c>
    </row>
    <row r="503" spans="1:4" ht="13.5">
      <c r="A503" s="233">
        <v>95122</v>
      </c>
      <c r="B503" s="231" t="s">
        <v>7476</v>
      </c>
      <c r="C503" s="233" t="s">
        <v>7363</v>
      </c>
      <c r="D503" s="234">
        <v>128.16999999999999</v>
      </c>
    </row>
    <row r="504" spans="1:4" ht="13.5">
      <c r="A504" s="233">
        <v>95128</v>
      </c>
      <c r="B504" s="231" t="s">
        <v>7477</v>
      </c>
      <c r="C504" s="233" t="s">
        <v>7363</v>
      </c>
      <c r="D504" s="234">
        <v>39.25</v>
      </c>
    </row>
    <row r="505" spans="1:4" ht="13.5">
      <c r="A505" s="233">
        <v>95140</v>
      </c>
      <c r="B505" s="231" t="s">
        <v>7478</v>
      </c>
      <c r="C505" s="233" t="s">
        <v>7363</v>
      </c>
      <c r="D505" s="234">
        <v>0.04</v>
      </c>
    </row>
    <row r="506" spans="1:4" ht="13.5">
      <c r="A506" s="233">
        <v>95213</v>
      </c>
      <c r="B506" s="231" t="s">
        <v>7479</v>
      </c>
      <c r="C506" s="233" t="s">
        <v>7363</v>
      </c>
      <c r="D506" s="234">
        <v>72.92</v>
      </c>
    </row>
    <row r="507" spans="1:4" ht="13.5">
      <c r="A507" s="233">
        <v>95219</v>
      </c>
      <c r="B507" s="231" t="s">
        <v>7480</v>
      </c>
      <c r="C507" s="233" t="s">
        <v>7363</v>
      </c>
      <c r="D507" s="234">
        <v>24.6</v>
      </c>
    </row>
    <row r="508" spans="1:4" ht="13.5">
      <c r="A508" s="233">
        <v>95259</v>
      </c>
      <c r="B508" s="231" t="s">
        <v>7481</v>
      </c>
      <c r="C508" s="233" t="s">
        <v>7363</v>
      </c>
      <c r="D508" s="234">
        <v>16.02</v>
      </c>
    </row>
    <row r="509" spans="1:4" ht="13.5">
      <c r="A509" s="233">
        <v>95265</v>
      </c>
      <c r="B509" s="231" t="s">
        <v>7482</v>
      </c>
      <c r="C509" s="233" t="s">
        <v>7363</v>
      </c>
      <c r="D509" s="234">
        <v>0.65</v>
      </c>
    </row>
    <row r="510" spans="1:4" ht="13.5">
      <c r="A510" s="233">
        <v>95271</v>
      </c>
      <c r="B510" s="231" t="s">
        <v>7483</v>
      </c>
      <c r="C510" s="233" t="s">
        <v>7363</v>
      </c>
      <c r="D510" s="234">
        <v>0.45</v>
      </c>
    </row>
    <row r="511" spans="1:4" ht="13.5">
      <c r="A511" s="233">
        <v>95277</v>
      </c>
      <c r="B511" s="231" t="s">
        <v>7484</v>
      </c>
      <c r="C511" s="233" t="s">
        <v>7363</v>
      </c>
      <c r="D511" s="234">
        <v>0.44</v>
      </c>
    </row>
    <row r="512" spans="1:4" ht="13.5">
      <c r="A512" s="233">
        <v>95283</v>
      </c>
      <c r="B512" s="231" t="s">
        <v>7485</v>
      </c>
      <c r="C512" s="233" t="s">
        <v>7363</v>
      </c>
      <c r="D512" s="234">
        <v>0.49</v>
      </c>
    </row>
    <row r="513" spans="1:4" ht="13.5">
      <c r="A513" s="233">
        <v>95621</v>
      </c>
      <c r="B513" s="231" t="s">
        <v>7486</v>
      </c>
      <c r="C513" s="233" t="s">
        <v>7363</v>
      </c>
      <c r="D513" s="234">
        <v>15.85</v>
      </c>
    </row>
    <row r="514" spans="1:4" ht="13.5">
      <c r="A514" s="233">
        <v>95632</v>
      </c>
      <c r="B514" s="231" t="s">
        <v>7487</v>
      </c>
      <c r="C514" s="233" t="s">
        <v>7363</v>
      </c>
      <c r="D514" s="234">
        <v>51.71</v>
      </c>
    </row>
    <row r="515" spans="1:4" ht="13.5">
      <c r="A515" s="233">
        <v>95703</v>
      </c>
      <c r="B515" s="231" t="s">
        <v>7488</v>
      </c>
      <c r="C515" s="233" t="s">
        <v>7363</v>
      </c>
      <c r="D515" s="234">
        <v>29.09</v>
      </c>
    </row>
    <row r="516" spans="1:4" ht="13.5">
      <c r="A516" s="233">
        <v>95709</v>
      </c>
      <c r="B516" s="231" t="s">
        <v>7489</v>
      </c>
      <c r="C516" s="233" t="s">
        <v>7363</v>
      </c>
      <c r="D516" s="234">
        <v>65.37</v>
      </c>
    </row>
    <row r="517" spans="1:4" ht="13.5">
      <c r="A517" s="233">
        <v>95715</v>
      </c>
      <c r="B517" s="231" t="s">
        <v>7490</v>
      </c>
      <c r="C517" s="233" t="s">
        <v>7363</v>
      </c>
      <c r="D517" s="234">
        <v>74.27</v>
      </c>
    </row>
    <row r="518" spans="1:4" ht="13.5">
      <c r="A518" s="233">
        <v>95721</v>
      </c>
      <c r="B518" s="231" t="s">
        <v>7491</v>
      </c>
      <c r="C518" s="233" t="s">
        <v>7363</v>
      </c>
      <c r="D518" s="234">
        <v>72.52</v>
      </c>
    </row>
    <row r="519" spans="1:4" ht="13.5">
      <c r="A519" s="233">
        <v>95873</v>
      </c>
      <c r="B519" s="231" t="s">
        <v>7492</v>
      </c>
      <c r="C519" s="233" t="s">
        <v>7363</v>
      </c>
      <c r="D519" s="234">
        <v>6.75</v>
      </c>
    </row>
    <row r="520" spans="1:4" ht="13.5">
      <c r="A520" s="233">
        <v>96014</v>
      </c>
      <c r="B520" s="231" t="s">
        <v>7493</v>
      </c>
      <c r="C520" s="233" t="s">
        <v>7363</v>
      </c>
      <c r="D520" s="234">
        <v>45.22</v>
      </c>
    </row>
    <row r="521" spans="1:4" ht="13.5">
      <c r="A521" s="233">
        <v>96021</v>
      </c>
      <c r="B521" s="231" t="s">
        <v>7494</v>
      </c>
      <c r="C521" s="233" t="s">
        <v>7363</v>
      </c>
      <c r="D521" s="234">
        <v>45.06</v>
      </c>
    </row>
    <row r="522" spans="1:4" ht="13.5">
      <c r="A522" s="233">
        <v>96029</v>
      </c>
      <c r="B522" s="231" t="s">
        <v>7495</v>
      </c>
      <c r="C522" s="233" t="s">
        <v>7363</v>
      </c>
      <c r="D522" s="234">
        <v>41.28</v>
      </c>
    </row>
    <row r="523" spans="1:4" ht="13.5">
      <c r="A523" s="233">
        <v>96036</v>
      </c>
      <c r="B523" s="231" t="s">
        <v>7496</v>
      </c>
      <c r="C523" s="233" t="s">
        <v>7363</v>
      </c>
      <c r="D523" s="234">
        <v>46.1</v>
      </c>
    </row>
    <row r="524" spans="1:4" ht="13.5">
      <c r="A524" s="233">
        <v>96155</v>
      </c>
      <c r="B524" s="231" t="s">
        <v>7497</v>
      </c>
      <c r="C524" s="233" t="s">
        <v>7363</v>
      </c>
      <c r="D524" s="234">
        <v>41.44</v>
      </c>
    </row>
    <row r="525" spans="1:4" ht="13.5">
      <c r="A525" s="233">
        <v>96156</v>
      </c>
      <c r="B525" s="231" t="s">
        <v>7498</v>
      </c>
      <c r="C525" s="233" t="s">
        <v>7363</v>
      </c>
      <c r="D525" s="234">
        <v>41.79</v>
      </c>
    </row>
    <row r="526" spans="1:4" ht="13.5">
      <c r="A526" s="233">
        <v>96159</v>
      </c>
      <c r="B526" s="231" t="s">
        <v>7499</v>
      </c>
      <c r="C526" s="233" t="s">
        <v>7363</v>
      </c>
      <c r="D526" s="234">
        <v>49.12</v>
      </c>
    </row>
    <row r="527" spans="1:4" ht="13.5">
      <c r="A527" s="233">
        <v>96246</v>
      </c>
      <c r="B527" s="231" t="s">
        <v>7500</v>
      </c>
      <c r="C527" s="233" t="s">
        <v>7363</v>
      </c>
      <c r="D527" s="234">
        <v>41.46</v>
      </c>
    </row>
    <row r="528" spans="1:4" ht="13.5">
      <c r="A528" s="233">
        <v>96302</v>
      </c>
      <c r="B528" s="231" t="s">
        <v>7501</v>
      </c>
      <c r="C528" s="233" t="s">
        <v>7363</v>
      </c>
      <c r="D528" s="234">
        <v>87.25</v>
      </c>
    </row>
    <row r="529" spans="1:4" ht="13.5">
      <c r="A529" s="233">
        <v>96308</v>
      </c>
      <c r="B529" s="231" t="s">
        <v>7502</v>
      </c>
      <c r="C529" s="233" t="s">
        <v>7363</v>
      </c>
      <c r="D529" s="234">
        <v>0.16</v>
      </c>
    </row>
    <row r="530" spans="1:4" ht="13.5">
      <c r="A530" s="233">
        <v>96464</v>
      </c>
      <c r="B530" s="231" t="s">
        <v>7503</v>
      </c>
      <c r="C530" s="233" t="s">
        <v>7363</v>
      </c>
      <c r="D530" s="234">
        <v>55.07</v>
      </c>
    </row>
    <row r="531" spans="1:4" ht="13.5">
      <c r="A531" s="233">
        <v>98765</v>
      </c>
      <c r="B531" s="231" t="s">
        <v>7504</v>
      </c>
      <c r="C531" s="233" t="s">
        <v>7363</v>
      </c>
      <c r="D531" s="234">
        <v>7.0000000000000007E-2</v>
      </c>
    </row>
    <row r="532" spans="1:4" ht="13.5">
      <c r="A532" s="233">
        <v>99834</v>
      </c>
      <c r="B532" s="231" t="s">
        <v>7505</v>
      </c>
      <c r="C532" s="233" t="s">
        <v>7363</v>
      </c>
      <c r="D532" s="234">
        <v>0.13</v>
      </c>
    </row>
    <row r="533" spans="1:4" ht="13.5">
      <c r="A533" s="233">
        <v>100642</v>
      </c>
      <c r="B533" s="231" t="s">
        <v>7506</v>
      </c>
      <c r="C533" s="233" t="s">
        <v>7363</v>
      </c>
      <c r="D533" s="234">
        <v>115.98</v>
      </c>
    </row>
    <row r="534" spans="1:4" ht="13.5">
      <c r="A534" s="233">
        <v>100648</v>
      </c>
      <c r="B534" s="231" t="s">
        <v>7507</v>
      </c>
      <c r="C534" s="233" t="s">
        <v>7363</v>
      </c>
      <c r="D534" s="234">
        <v>267.45</v>
      </c>
    </row>
    <row r="535" spans="1:4" ht="13.5">
      <c r="A535" s="233">
        <v>102274</v>
      </c>
      <c r="B535" s="231" t="s">
        <v>25627</v>
      </c>
      <c r="C535" s="233" t="s">
        <v>7363</v>
      </c>
      <c r="D535" s="234">
        <v>15.72</v>
      </c>
    </row>
    <row r="536" spans="1:4" ht="13.5">
      <c r="A536" s="233">
        <v>5089</v>
      </c>
      <c r="B536" s="231" t="s">
        <v>7508</v>
      </c>
      <c r="C536" s="233" t="s">
        <v>5</v>
      </c>
      <c r="D536" s="234">
        <v>23.52</v>
      </c>
    </row>
    <row r="537" spans="1:4" ht="13.5">
      <c r="A537" s="233">
        <v>5627</v>
      </c>
      <c r="B537" s="231" t="s">
        <v>7509</v>
      </c>
      <c r="C537" s="233" t="s">
        <v>5</v>
      </c>
      <c r="D537" s="234">
        <v>35.28</v>
      </c>
    </row>
    <row r="538" spans="1:4" ht="13.5">
      <c r="A538" s="233">
        <v>5628</v>
      </c>
      <c r="B538" s="231" t="s">
        <v>7510</v>
      </c>
      <c r="C538" s="233" t="s">
        <v>5</v>
      </c>
      <c r="D538" s="234">
        <v>4.78</v>
      </c>
    </row>
    <row r="539" spans="1:4" ht="13.5">
      <c r="A539" s="233">
        <v>5629</v>
      </c>
      <c r="B539" s="231" t="s">
        <v>7511</v>
      </c>
      <c r="C539" s="233" t="s">
        <v>5</v>
      </c>
      <c r="D539" s="234">
        <v>44.1</v>
      </c>
    </row>
    <row r="540" spans="1:4" ht="13.5">
      <c r="A540" s="233">
        <v>5630</v>
      </c>
      <c r="B540" s="231" t="s">
        <v>7512</v>
      </c>
      <c r="C540" s="233" t="s">
        <v>5</v>
      </c>
      <c r="D540" s="234">
        <v>41.24</v>
      </c>
    </row>
    <row r="541" spans="1:4" ht="13.5">
      <c r="A541" s="233">
        <v>5658</v>
      </c>
      <c r="B541" s="231" t="s">
        <v>7513</v>
      </c>
      <c r="C541" s="233" t="s">
        <v>5</v>
      </c>
      <c r="D541" s="234">
        <v>1.53</v>
      </c>
    </row>
    <row r="542" spans="1:4" ht="13.5">
      <c r="A542" s="233">
        <v>5664</v>
      </c>
      <c r="B542" s="231" t="s">
        <v>7514</v>
      </c>
      <c r="C542" s="233" t="s">
        <v>5</v>
      </c>
      <c r="D542" s="234">
        <v>23.03</v>
      </c>
    </row>
    <row r="543" spans="1:4" ht="13.5">
      <c r="A543" s="233">
        <v>5667</v>
      </c>
      <c r="B543" s="231" t="s">
        <v>7515</v>
      </c>
      <c r="C543" s="233" t="s">
        <v>5</v>
      </c>
      <c r="D543" s="234">
        <v>20.49</v>
      </c>
    </row>
    <row r="544" spans="1:4" ht="13.5">
      <c r="A544" s="233">
        <v>5668</v>
      </c>
      <c r="B544" s="231" t="s">
        <v>7516</v>
      </c>
      <c r="C544" s="233" t="s">
        <v>5</v>
      </c>
      <c r="D544" s="234">
        <v>31.55</v>
      </c>
    </row>
    <row r="545" spans="1:4" ht="13.5">
      <c r="A545" s="233">
        <v>5674</v>
      </c>
      <c r="B545" s="231" t="s">
        <v>7517</v>
      </c>
      <c r="C545" s="233" t="s">
        <v>5</v>
      </c>
      <c r="D545" s="234">
        <v>22.62</v>
      </c>
    </row>
    <row r="546" spans="1:4" ht="13.5">
      <c r="A546" s="233">
        <v>5692</v>
      </c>
      <c r="B546" s="231" t="s">
        <v>7518</v>
      </c>
      <c r="C546" s="233" t="s">
        <v>5</v>
      </c>
      <c r="D546" s="234">
        <v>0.19</v>
      </c>
    </row>
    <row r="547" spans="1:4" ht="13.5">
      <c r="A547" s="233">
        <v>5693</v>
      </c>
      <c r="B547" s="231" t="s">
        <v>7519</v>
      </c>
      <c r="C547" s="233" t="s">
        <v>5</v>
      </c>
      <c r="D547" s="234">
        <v>7.07</v>
      </c>
    </row>
    <row r="548" spans="1:4" ht="13.5">
      <c r="A548" s="233">
        <v>5695</v>
      </c>
      <c r="B548" s="231" t="s">
        <v>7520</v>
      </c>
      <c r="C548" s="233" t="s">
        <v>5</v>
      </c>
      <c r="D548" s="234">
        <v>28.08</v>
      </c>
    </row>
    <row r="549" spans="1:4" ht="13.5">
      <c r="A549" s="233">
        <v>5703</v>
      </c>
      <c r="B549" s="231" t="s">
        <v>7521</v>
      </c>
      <c r="C549" s="233" t="s">
        <v>5</v>
      </c>
      <c r="D549" s="234">
        <v>19.27</v>
      </c>
    </row>
    <row r="550" spans="1:4" ht="13.5">
      <c r="A550" s="233">
        <v>5705</v>
      </c>
      <c r="B550" s="231" t="s">
        <v>7522</v>
      </c>
      <c r="C550" s="233" t="s">
        <v>5</v>
      </c>
      <c r="D550" s="234">
        <v>17.61</v>
      </c>
    </row>
    <row r="551" spans="1:4" ht="13.5">
      <c r="A551" s="233">
        <v>5707</v>
      </c>
      <c r="B551" s="231" t="s">
        <v>7523</v>
      </c>
      <c r="C551" s="233" t="s">
        <v>5</v>
      </c>
      <c r="D551" s="234">
        <v>41.26</v>
      </c>
    </row>
    <row r="552" spans="1:4" ht="13.5">
      <c r="A552" s="233">
        <v>5710</v>
      </c>
      <c r="B552" s="231" t="s">
        <v>7524</v>
      </c>
      <c r="C552" s="233" t="s">
        <v>5</v>
      </c>
      <c r="D552" s="234">
        <v>96.45</v>
      </c>
    </row>
    <row r="553" spans="1:4" ht="13.5">
      <c r="A553" s="233">
        <v>5711</v>
      </c>
      <c r="B553" s="231" t="s">
        <v>7525</v>
      </c>
      <c r="C553" s="233" t="s">
        <v>5</v>
      </c>
      <c r="D553" s="234">
        <v>56.99</v>
      </c>
    </row>
    <row r="554" spans="1:4" ht="13.5">
      <c r="A554" s="233">
        <v>5714</v>
      </c>
      <c r="B554" s="231" t="s">
        <v>7526</v>
      </c>
      <c r="C554" s="233" t="s">
        <v>5</v>
      </c>
      <c r="D554" s="234">
        <v>9.9600000000000009</v>
      </c>
    </row>
    <row r="555" spans="1:4" ht="13.5">
      <c r="A555" s="233">
        <v>5715</v>
      </c>
      <c r="B555" s="231" t="s">
        <v>7527</v>
      </c>
      <c r="C555" s="233" t="s">
        <v>5</v>
      </c>
      <c r="D555" s="234">
        <v>76.67</v>
      </c>
    </row>
    <row r="556" spans="1:4" ht="13.5">
      <c r="A556" s="233">
        <v>5718</v>
      </c>
      <c r="B556" s="231" t="s">
        <v>7528</v>
      </c>
      <c r="C556" s="233" t="s">
        <v>5</v>
      </c>
      <c r="D556" s="234">
        <v>68.02</v>
      </c>
    </row>
    <row r="557" spans="1:4" ht="13.5">
      <c r="A557" s="233">
        <v>5721</v>
      </c>
      <c r="B557" s="231" t="s">
        <v>7529</v>
      </c>
      <c r="C557" s="233" t="s">
        <v>5</v>
      </c>
      <c r="D557" s="234">
        <v>60.01</v>
      </c>
    </row>
    <row r="558" spans="1:4" ht="13.5">
      <c r="A558" s="233">
        <v>5722</v>
      </c>
      <c r="B558" s="231" t="s">
        <v>7530</v>
      </c>
      <c r="C558" s="233" t="s">
        <v>5</v>
      </c>
      <c r="D558" s="234">
        <v>138.79</v>
      </c>
    </row>
    <row r="559" spans="1:4" ht="13.5">
      <c r="A559" s="233">
        <v>5724</v>
      </c>
      <c r="B559" s="231" t="s">
        <v>7531</v>
      </c>
      <c r="C559" s="233" t="s">
        <v>5</v>
      </c>
      <c r="D559" s="234">
        <v>37.74</v>
      </c>
    </row>
    <row r="560" spans="1:4" ht="13.5">
      <c r="A560" s="233">
        <v>5727</v>
      </c>
      <c r="B560" s="231" t="s">
        <v>7532</v>
      </c>
      <c r="C560" s="233" t="s">
        <v>5</v>
      </c>
      <c r="D560" s="234">
        <v>6.83</v>
      </c>
    </row>
    <row r="561" spans="1:4" ht="13.5">
      <c r="A561" s="233">
        <v>5729</v>
      </c>
      <c r="B561" s="231" t="s">
        <v>7533</v>
      </c>
      <c r="C561" s="233" t="s">
        <v>5</v>
      </c>
      <c r="D561" s="234">
        <v>27.78</v>
      </c>
    </row>
    <row r="562" spans="1:4" ht="13.5">
      <c r="A562" s="233">
        <v>5730</v>
      </c>
      <c r="B562" s="231" t="s">
        <v>7534</v>
      </c>
      <c r="C562" s="233" t="s">
        <v>5</v>
      </c>
      <c r="D562" s="234">
        <v>26.5</v>
      </c>
    </row>
    <row r="563" spans="1:4" ht="13.5">
      <c r="A563" s="233">
        <v>5735</v>
      </c>
      <c r="B563" s="231" t="s">
        <v>7535</v>
      </c>
      <c r="C563" s="233" t="s">
        <v>5</v>
      </c>
      <c r="D563" s="234">
        <v>22.22</v>
      </c>
    </row>
    <row r="564" spans="1:4" ht="13.5">
      <c r="A564" s="233">
        <v>5736</v>
      </c>
      <c r="B564" s="231" t="s">
        <v>7536</v>
      </c>
      <c r="C564" s="233" t="s">
        <v>5</v>
      </c>
      <c r="D564" s="234">
        <v>28.95</v>
      </c>
    </row>
    <row r="565" spans="1:4" ht="13.5">
      <c r="A565" s="233">
        <v>5738</v>
      </c>
      <c r="B565" s="231" t="s">
        <v>7537</v>
      </c>
      <c r="C565" s="233" t="s">
        <v>5</v>
      </c>
      <c r="D565" s="234">
        <v>24.7</v>
      </c>
    </row>
    <row r="566" spans="1:4" ht="13.5">
      <c r="A566" s="233">
        <v>5739</v>
      </c>
      <c r="B566" s="231" t="s">
        <v>7538</v>
      </c>
      <c r="C566" s="233" t="s">
        <v>5</v>
      </c>
      <c r="D566" s="234">
        <v>30.91</v>
      </c>
    </row>
    <row r="567" spans="1:4" ht="13.5">
      <c r="A567" s="233">
        <v>5741</v>
      </c>
      <c r="B567" s="231" t="s">
        <v>7539</v>
      </c>
      <c r="C567" s="233" t="s">
        <v>5</v>
      </c>
      <c r="D567" s="234">
        <v>27.29</v>
      </c>
    </row>
    <row r="568" spans="1:4" ht="13.5">
      <c r="A568" s="233">
        <v>5742</v>
      </c>
      <c r="B568" s="231" t="s">
        <v>7540</v>
      </c>
      <c r="C568" s="233" t="s">
        <v>5</v>
      </c>
      <c r="D568" s="234">
        <v>17.649999999999999</v>
      </c>
    </row>
    <row r="569" spans="1:4" ht="13.5">
      <c r="A569" s="233">
        <v>5747</v>
      </c>
      <c r="B569" s="231" t="s">
        <v>7541</v>
      </c>
      <c r="C569" s="233" t="s">
        <v>5</v>
      </c>
      <c r="D569" s="234">
        <v>101.22</v>
      </c>
    </row>
    <row r="570" spans="1:4" ht="13.5">
      <c r="A570" s="233">
        <v>5751</v>
      </c>
      <c r="B570" s="231" t="s">
        <v>7542</v>
      </c>
      <c r="C570" s="233" t="s">
        <v>5</v>
      </c>
      <c r="D570" s="234">
        <v>19.760000000000002</v>
      </c>
    </row>
    <row r="571" spans="1:4" ht="13.5">
      <c r="A571" s="233">
        <v>5754</v>
      </c>
      <c r="B571" s="231" t="s">
        <v>7543</v>
      </c>
      <c r="C571" s="233" t="s">
        <v>5</v>
      </c>
      <c r="D571" s="234">
        <v>16.64</v>
      </c>
    </row>
    <row r="572" spans="1:4" ht="13.5">
      <c r="A572" s="233">
        <v>5763</v>
      </c>
      <c r="B572" s="231" t="s">
        <v>7544</v>
      </c>
      <c r="C572" s="233" t="s">
        <v>5</v>
      </c>
      <c r="D572" s="234">
        <v>28.43</v>
      </c>
    </row>
    <row r="573" spans="1:4" ht="13.5">
      <c r="A573" s="233">
        <v>5765</v>
      </c>
      <c r="B573" s="231" t="s">
        <v>7545</v>
      </c>
      <c r="C573" s="233" t="s">
        <v>5</v>
      </c>
      <c r="D573" s="234">
        <v>1.92</v>
      </c>
    </row>
    <row r="574" spans="1:4" ht="13.5">
      <c r="A574" s="233">
        <v>5766</v>
      </c>
      <c r="B574" s="231" t="s">
        <v>7546</v>
      </c>
      <c r="C574" s="233" t="s">
        <v>5</v>
      </c>
      <c r="D574" s="234">
        <v>3.53</v>
      </c>
    </row>
    <row r="575" spans="1:4" ht="13.5">
      <c r="A575" s="233">
        <v>5779</v>
      </c>
      <c r="B575" s="231" t="s">
        <v>7547</v>
      </c>
      <c r="C575" s="233" t="s">
        <v>5</v>
      </c>
      <c r="D575" s="234">
        <v>46.61</v>
      </c>
    </row>
    <row r="576" spans="1:4" ht="13.5">
      <c r="A576" s="233">
        <v>5787</v>
      </c>
      <c r="B576" s="231" t="s">
        <v>7548</v>
      </c>
      <c r="C576" s="233" t="s">
        <v>5</v>
      </c>
      <c r="D576" s="234">
        <v>45.04</v>
      </c>
    </row>
    <row r="577" spans="1:4" ht="13.5">
      <c r="A577" s="233">
        <v>5797</v>
      </c>
      <c r="B577" s="231" t="s">
        <v>7549</v>
      </c>
      <c r="C577" s="233" t="s">
        <v>5</v>
      </c>
      <c r="D577" s="234">
        <v>3.67</v>
      </c>
    </row>
    <row r="578" spans="1:4" ht="13.5">
      <c r="A578" s="233">
        <v>5800</v>
      </c>
      <c r="B578" s="231" t="s">
        <v>7550</v>
      </c>
      <c r="C578" s="233" t="s">
        <v>5</v>
      </c>
      <c r="D578" s="234">
        <v>0.19</v>
      </c>
    </row>
    <row r="579" spans="1:4" ht="13.5">
      <c r="A579" s="233">
        <v>7032</v>
      </c>
      <c r="B579" s="231" t="s">
        <v>7551</v>
      </c>
      <c r="C579" s="233" t="s">
        <v>5</v>
      </c>
      <c r="D579" s="234">
        <v>3.52</v>
      </c>
    </row>
    <row r="580" spans="1:4" ht="13.5">
      <c r="A580" s="233">
        <v>7033</v>
      </c>
      <c r="B580" s="231" t="s">
        <v>7552</v>
      </c>
      <c r="C580" s="233" t="s">
        <v>5</v>
      </c>
      <c r="D580" s="234">
        <v>0.57999999999999996</v>
      </c>
    </row>
    <row r="581" spans="1:4" ht="13.5">
      <c r="A581" s="233">
        <v>7034</v>
      </c>
      <c r="B581" s="231" t="s">
        <v>7553</v>
      </c>
      <c r="C581" s="233" t="s">
        <v>5</v>
      </c>
      <c r="D581" s="234">
        <v>6.61</v>
      </c>
    </row>
    <row r="582" spans="1:4" ht="13.5">
      <c r="A582" s="233">
        <v>7035</v>
      </c>
      <c r="B582" s="231" t="s">
        <v>7554</v>
      </c>
      <c r="C582" s="233" t="s">
        <v>5</v>
      </c>
      <c r="D582" s="234">
        <v>136.79</v>
      </c>
    </row>
    <row r="583" spans="1:4" ht="13.5">
      <c r="A583" s="233">
        <v>7038</v>
      </c>
      <c r="B583" s="231" t="s">
        <v>7555</v>
      </c>
      <c r="C583" s="233" t="s">
        <v>5</v>
      </c>
      <c r="D583" s="234">
        <v>28.25</v>
      </c>
    </row>
    <row r="584" spans="1:4" ht="13.5">
      <c r="A584" s="233">
        <v>7039</v>
      </c>
      <c r="B584" s="231" t="s">
        <v>7556</v>
      </c>
      <c r="C584" s="233" t="s">
        <v>5</v>
      </c>
      <c r="D584" s="234">
        <v>3.92</v>
      </c>
    </row>
    <row r="585" spans="1:4" ht="13.5">
      <c r="A585" s="233">
        <v>7040</v>
      </c>
      <c r="B585" s="231" t="s">
        <v>7557</v>
      </c>
      <c r="C585" s="233" t="s">
        <v>5</v>
      </c>
      <c r="D585" s="234">
        <v>35.36</v>
      </c>
    </row>
    <row r="586" spans="1:4" ht="13.5">
      <c r="A586" s="233">
        <v>7044</v>
      </c>
      <c r="B586" s="231" t="s">
        <v>7558</v>
      </c>
      <c r="C586" s="233" t="s">
        <v>5</v>
      </c>
      <c r="D586" s="234">
        <v>0.22</v>
      </c>
    </row>
    <row r="587" spans="1:4" ht="13.5">
      <c r="A587" s="233">
        <v>7045</v>
      </c>
      <c r="B587" s="231" t="s">
        <v>7559</v>
      </c>
      <c r="C587" s="233" t="s">
        <v>5</v>
      </c>
      <c r="D587" s="234">
        <v>0.02</v>
      </c>
    </row>
    <row r="588" spans="1:4" ht="13.5">
      <c r="A588" s="233">
        <v>7046</v>
      </c>
      <c r="B588" s="231" t="s">
        <v>7560</v>
      </c>
      <c r="C588" s="233" t="s">
        <v>5</v>
      </c>
      <c r="D588" s="234">
        <v>0.24</v>
      </c>
    </row>
    <row r="589" spans="1:4" ht="13.5">
      <c r="A589" s="233">
        <v>7047</v>
      </c>
      <c r="B589" s="231" t="s">
        <v>7561</v>
      </c>
      <c r="C589" s="233" t="s">
        <v>5</v>
      </c>
      <c r="D589" s="234">
        <v>8.31</v>
      </c>
    </row>
    <row r="590" spans="1:4" ht="13.5">
      <c r="A590" s="233">
        <v>7051</v>
      </c>
      <c r="B590" s="231" t="s">
        <v>7562</v>
      </c>
      <c r="C590" s="233" t="s">
        <v>5</v>
      </c>
      <c r="D590" s="234">
        <v>25.06</v>
      </c>
    </row>
    <row r="591" spans="1:4" ht="13.5">
      <c r="A591" s="233">
        <v>7052</v>
      </c>
      <c r="B591" s="231" t="s">
        <v>7563</v>
      </c>
      <c r="C591" s="233" t="s">
        <v>5</v>
      </c>
      <c r="D591" s="234">
        <v>3.48</v>
      </c>
    </row>
    <row r="592" spans="1:4" ht="13.5">
      <c r="A592" s="233">
        <v>7053</v>
      </c>
      <c r="B592" s="231" t="s">
        <v>7564</v>
      </c>
      <c r="C592" s="233" t="s">
        <v>5</v>
      </c>
      <c r="D592" s="234">
        <v>31.36</v>
      </c>
    </row>
    <row r="593" spans="1:4" ht="13.5">
      <c r="A593" s="233">
        <v>7054</v>
      </c>
      <c r="B593" s="231" t="s">
        <v>7565</v>
      </c>
      <c r="C593" s="233" t="s">
        <v>5</v>
      </c>
      <c r="D593" s="234">
        <v>57.14</v>
      </c>
    </row>
    <row r="594" spans="1:4" ht="13.5">
      <c r="A594" s="233">
        <v>7058</v>
      </c>
      <c r="B594" s="231" t="s">
        <v>7566</v>
      </c>
      <c r="C594" s="233" t="s">
        <v>5</v>
      </c>
      <c r="D594" s="234">
        <v>14.27</v>
      </c>
    </row>
    <row r="595" spans="1:4" ht="13.5">
      <c r="A595" s="233">
        <v>7059</v>
      </c>
      <c r="B595" s="231" t="s">
        <v>7567</v>
      </c>
      <c r="C595" s="233" t="s">
        <v>5</v>
      </c>
      <c r="D595" s="234">
        <v>2.63</v>
      </c>
    </row>
    <row r="596" spans="1:4" ht="13.5">
      <c r="A596" s="233">
        <v>7060</v>
      </c>
      <c r="B596" s="231" t="s">
        <v>7568</v>
      </c>
      <c r="C596" s="233" t="s">
        <v>5</v>
      </c>
      <c r="D596" s="234">
        <v>26.77</v>
      </c>
    </row>
    <row r="597" spans="1:4" ht="13.5">
      <c r="A597" s="233">
        <v>7061</v>
      </c>
      <c r="B597" s="231" t="s">
        <v>7569</v>
      </c>
      <c r="C597" s="233" t="s">
        <v>5</v>
      </c>
      <c r="D597" s="234">
        <v>52.16</v>
      </c>
    </row>
    <row r="598" spans="1:4" ht="13.5">
      <c r="A598" s="233">
        <v>7063</v>
      </c>
      <c r="B598" s="231" t="s">
        <v>7570</v>
      </c>
      <c r="C598" s="233" t="s">
        <v>5</v>
      </c>
      <c r="D598" s="234">
        <v>12.43</v>
      </c>
    </row>
    <row r="599" spans="1:4" ht="13.5">
      <c r="A599" s="233">
        <v>7064</v>
      </c>
      <c r="B599" s="231" t="s">
        <v>7571</v>
      </c>
      <c r="C599" s="233" t="s">
        <v>5</v>
      </c>
      <c r="D599" s="234">
        <v>1.72</v>
      </c>
    </row>
    <row r="600" spans="1:4" ht="13.5">
      <c r="A600" s="233">
        <v>7065</v>
      </c>
      <c r="B600" s="231" t="s">
        <v>7572</v>
      </c>
      <c r="C600" s="233" t="s">
        <v>5</v>
      </c>
      <c r="D600" s="234">
        <v>13.6</v>
      </c>
    </row>
    <row r="601" spans="1:4" ht="13.5">
      <c r="A601" s="233">
        <v>7066</v>
      </c>
      <c r="B601" s="231" t="s">
        <v>7573</v>
      </c>
      <c r="C601" s="233" t="s">
        <v>5</v>
      </c>
      <c r="D601" s="234">
        <v>110.03</v>
      </c>
    </row>
    <row r="602" spans="1:4" ht="13.5">
      <c r="A602" s="233">
        <v>53786</v>
      </c>
      <c r="B602" s="231" t="s">
        <v>7574</v>
      </c>
      <c r="C602" s="233" t="s">
        <v>5</v>
      </c>
      <c r="D602" s="234">
        <v>34.159999999999997</v>
      </c>
    </row>
    <row r="603" spans="1:4" ht="13.5">
      <c r="A603" s="233">
        <v>53788</v>
      </c>
      <c r="B603" s="231" t="s">
        <v>7575</v>
      </c>
      <c r="C603" s="233" t="s">
        <v>5</v>
      </c>
      <c r="D603" s="234">
        <v>36.57</v>
      </c>
    </row>
    <row r="604" spans="1:4" ht="13.5">
      <c r="A604" s="233">
        <v>53792</v>
      </c>
      <c r="B604" s="231" t="s">
        <v>7576</v>
      </c>
      <c r="C604" s="233" t="s">
        <v>5</v>
      </c>
      <c r="D604" s="234">
        <v>64.84</v>
      </c>
    </row>
    <row r="605" spans="1:4" ht="13.5">
      <c r="A605" s="233">
        <v>53794</v>
      </c>
      <c r="B605" s="231" t="s">
        <v>7577</v>
      </c>
      <c r="C605" s="233" t="s">
        <v>5</v>
      </c>
      <c r="D605" s="234">
        <v>35</v>
      </c>
    </row>
    <row r="606" spans="1:4" ht="13.5">
      <c r="A606" s="233">
        <v>53797</v>
      </c>
      <c r="B606" s="231" t="s">
        <v>7578</v>
      </c>
      <c r="C606" s="233" t="s">
        <v>5</v>
      </c>
      <c r="D606" s="234">
        <v>74.569999999999993</v>
      </c>
    </row>
    <row r="607" spans="1:4" ht="13.5">
      <c r="A607" s="233">
        <v>53804</v>
      </c>
      <c r="B607" s="231" t="s">
        <v>7579</v>
      </c>
      <c r="C607" s="233" t="s">
        <v>5</v>
      </c>
      <c r="D607" s="234">
        <v>3.19</v>
      </c>
    </row>
    <row r="608" spans="1:4" ht="13.5">
      <c r="A608" s="233">
        <v>53806</v>
      </c>
      <c r="B608" s="231" t="s">
        <v>7580</v>
      </c>
      <c r="C608" s="233" t="s">
        <v>5</v>
      </c>
      <c r="D608" s="234">
        <v>48.62</v>
      </c>
    </row>
    <row r="609" spans="1:4" ht="13.5">
      <c r="A609" s="233">
        <v>53810</v>
      </c>
      <c r="B609" s="231" t="s">
        <v>7581</v>
      </c>
      <c r="C609" s="233" t="s">
        <v>5</v>
      </c>
      <c r="D609" s="234">
        <v>48.92</v>
      </c>
    </row>
    <row r="610" spans="1:4" ht="13.5">
      <c r="A610" s="233">
        <v>53814</v>
      </c>
      <c r="B610" s="231" t="s">
        <v>7582</v>
      </c>
      <c r="C610" s="233" t="s">
        <v>5</v>
      </c>
      <c r="D610" s="234">
        <v>160.26</v>
      </c>
    </row>
    <row r="611" spans="1:4" ht="13.5">
      <c r="A611" s="233">
        <v>53817</v>
      </c>
      <c r="B611" s="231" t="s">
        <v>7583</v>
      </c>
      <c r="C611" s="233" t="s">
        <v>5</v>
      </c>
      <c r="D611" s="234">
        <v>39.979999999999997</v>
      </c>
    </row>
    <row r="612" spans="1:4" ht="13.5">
      <c r="A612" s="233">
        <v>53818</v>
      </c>
      <c r="B612" s="231" t="s">
        <v>7584</v>
      </c>
      <c r="C612" s="233" t="s">
        <v>5</v>
      </c>
      <c r="D612" s="234">
        <v>5.45</v>
      </c>
    </row>
    <row r="613" spans="1:4" ht="13.5">
      <c r="A613" s="233">
        <v>53827</v>
      </c>
      <c r="B613" s="231" t="s">
        <v>7585</v>
      </c>
      <c r="C613" s="233" t="s">
        <v>5</v>
      </c>
      <c r="D613" s="234">
        <v>72.989999999999995</v>
      </c>
    </row>
    <row r="614" spans="1:4" ht="13.5">
      <c r="A614" s="233">
        <v>53829</v>
      </c>
      <c r="B614" s="231" t="s">
        <v>7586</v>
      </c>
      <c r="C614" s="233" t="s">
        <v>5</v>
      </c>
      <c r="D614" s="234">
        <v>74.569999999999993</v>
      </c>
    </row>
    <row r="615" spans="1:4" ht="13.5">
      <c r="A615" s="233">
        <v>53831</v>
      </c>
      <c r="B615" s="231" t="s">
        <v>7587</v>
      </c>
      <c r="C615" s="233" t="s">
        <v>5</v>
      </c>
      <c r="D615" s="234">
        <v>123.17</v>
      </c>
    </row>
    <row r="616" spans="1:4" ht="13.5">
      <c r="A616" s="233">
        <v>53840</v>
      </c>
      <c r="B616" s="231" t="s">
        <v>7588</v>
      </c>
      <c r="C616" s="233" t="s">
        <v>5</v>
      </c>
      <c r="D616" s="234">
        <v>1.73</v>
      </c>
    </row>
    <row r="617" spans="1:4" ht="13.5">
      <c r="A617" s="233">
        <v>53841</v>
      </c>
      <c r="B617" s="231" t="s">
        <v>7589</v>
      </c>
      <c r="C617" s="233" t="s">
        <v>5</v>
      </c>
      <c r="D617" s="234">
        <v>1.2</v>
      </c>
    </row>
    <row r="618" spans="1:4" ht="13.5">
      <c r="A618" s="233">
        <v>53849</v>
      </c>
      <c r="B618" s="231" t="s">
        <v>7590</v>
      </c>
      <c r="C618" s="233" t="s">
        <v>5</v>
      </c>
      <c r="D618" s="234">
        <v>53.58</v>
      </c>
    </row>
    <row r="619" spans="1:4" ht="13.5">
      <c r="A619" s="233">
        <v>53857</v>
      </c>
      <c r="B619" s="231" t="s">
        <v>7591</v>
      </c>
      <c r="C619" s="233" t="s">
        <v>5</v>
      </c>
      <c r="D619" s="234">
        <v>34.65</v>
      </c>
    </row>
    <row r="620" spans="1:4" ht="13.5">
      <c r="A620" s="233">
        <v>53858</v>
      </c>
      <c r="B620" s="231" t="s">
        <v>7592</v>
      </c>
      <c r="C620" s="233" t="s">
        <v>5</v>
      </c>
      <c r="D620" s="234">
        <v>51.2</v>
      </c>
    </row>
    <row r="621" spans="1:4" ht="13.5">
      <c r="A621" s="233">
        <v>53861</v>
      </c>
      <c r="B621" s="231" t="s">
        <v>7593</v>
      </c>
      <c r="C621" s="233" t="s">
        <v>5</v>
      </c>
      <c r="D621" s="234">
        <v>48.04</v>
      </c>
    </row>
    <row r="622" spans="1:4" ht="13.5">
      <c r="A622" s="233">
        <v>53863</v>
      </c>
      <c r="B622" s="231" t="s">
        <v>7594</v>
      </c>
      <c r="C622" s="233" t="s">
        <v>5</v>
      </c>
      <c r="D622" s="234">
        <v>1.1399999999999999</v>
      </c>
    </row>
    <row r="623" spans="1:4" ht="13.5">
      <c r="A623" s="233">
        <v>53865</v>
      </c>
      <c r="B623" s="231" t="s">
        <v>7595</v>
      </c>
      <c r="C623" s="233" t="s">
        <v>5</v>
      </c>
      <c r="D623" s="234">
        <v>30.18</v>
      </c>
    </row>
    <row r="624" spans="1:4" ht="13.5">
      <c r="A624" s="233">
        <v>53866</v>
      </c>
      <c r="B624" s="231" t="s">
        <v>7596</v>
      </c>
      <c r="C624" s="233" t="s">
        <v>5</v>
      </c>
      <c r="D624" s="234">
        <v>1.56</v>
      </c>
    </row>
    <row r="625" spans="1:4" ht="13.5">
      <c r="A625" s="233">
        <v>53882</v>
      </c>
      <c r="B625" s="231" t="s">
        <v>7597</v>
      </c>
      <c r="C625" s="233" t="s">
        <v>5</v>
      </c>
      <c r="D625" s="234">
        <v>22.14</v>
      </c>
    </row>
    <row r="626" spans="1:4" ht="13.5">
      <c r="A626" s="233">
        <v>55263</v>
      </c>
      <c r="B626" s="231" t="s">
        <v>7598</v>
      </c>
      <c r="C626" s="233" t="s">
        <v>5</v>
      </c>
      <c r="D626" s="234">
        <v>41.24</v>
      </c>
    </row>
    <row r="627" spans="1:4" ht="13.5">
      <c r="A627" s="233">
        <v>73303</v>
      </c>
      <c r="B627" s="231" t="s">
        <v>7599</v>
      </c>
      <c r="C627" s="233" t="s">
        <v>5</v>
      </c>
      <c r="D627" s="234">
        <v>4.0199999999999996</v>
      </c>
    </row>
    <row r="628" spans="1:4" ht="13.5">
      <c r="A628" s="233">
        <v>73307</v>
      </c>
      <c r="B628" s="231" t="s">
        <v>7600</v>
      </c>
      <c r="C628" s="233" t="s">
        <v>5</v>
      </c>
      <c r="D628" s="234">
        <v>3.59</v>
      </c>
    </row>
    <row r="629" spans="1:4" ht="13.5">
      <c r="A629" s="233">
        <v>73309</v>
      </c>
      <c r="B629" s="231" t="s">
        <v>7601</v>
      </c>
      <c r="C629" s="233" t="s">
        <v>5</v>
      </c>
      <c r="D629" s="234">
        <v>18.79</v>
      </c>
    </row>
    <row r="630" spans="1:4" ht="13.5">
      <c r="A630" s="233">
        <v>73311</v>
      </c>
      <c r="B630" s="231" t="s">
        <v>7602</v>
      </c>
      <c r="C630" s="233" t="s">
        <v>5</v>
      </c>
      <c r="D630" s="234">
        <v>114.01</v>
      </c>
    </row>
    <row r="631" spans="1:4" ht="13.5">
      <c r="A631" s="233">
        <v>73313</v>
      </c>
      <c r="B631" s="231" t="s">
        <v>7603</v>
      </c>
      <c r="C631" s="233" t="s">
        <v>5</v>
      </c>
      <c r="D631" s="234">
        <v>2.61</v>
      </c>
    </row>
    <row r="632" spans="1:4" ht="13.5">
      <c r="A632" s="233">
        <v>73315</v>
      </c>
      <c r="B632" s="231" t="s">
        <v>7604</v>
      </c>
      <c r="C632" s="233" t="s">
        <v>5</v>
      </c>
      <c r="D632" s="234">
        <v>36.57</v>
      </c>
    </row>
    <row r="633" spans="1:4" ht="13.5">
      <c r="A633" s="233">
        <v>73335</v>
      </c>
      <c r="B633" s="231" t="s">
        <v>7605</v>
      </c>
      <c r="C633" s="233" t="s">
        <v>5</v>
      </c>
      <c r="D633" s="234">
        <v>21.02</v>
      </c>
    </row>
    <row r="634" spans="1:4" ht="13.5">
      <c r="A634" s="233">
        <v>73340</v>
      </c>
      <c r="B634" s="231" t="s">
        <v>7606</v>
      </c>
      <c r="C634" s="233" t="s">
        <v>5</v>
      </c>
      <c r="D634" s="234">
        <v>52.16</v>
      </c>
    </row>
    <row r="635" spans="1:4" ht="13.5">
      <c r="A635" s="233">
        <v>83361</v>
      </c>
      <c r="B635" s="231" t="s">
        <v>7607</v>
      </c>
      <c r="C635" s="233" t="s">
        <v>5</v>
      </c>
      <c r="D635" s="234">
        <v>12.07</v>
      </c>
    </row>
    <row r="636" spans="1:4" ht="13.5">
      <c r="A636" s="233">
        <v>83761</v>
      </c>
      <c r="B636" s="231" t="s">
        <v>7608</v>
      </c>
      <c r="C636" s="233" t="s">
        <v>5</v>
      </c>
      <c r="D636" s="234">
        <v>8.58</v>
      </c>
    </row>
    <row r="637" spans="1:4" ht="13.5">
      <c r="A637" s="233">
        <v>83762</v>
      </c>
      <c r="B637" s="231" t="s">
        <v>7609</v>
      </c>
      <c r="C637" s="233" t="s">
        <v>5</v>
      </c>
      <c r="D637" s="234">
        <v>10.72</v>
      </c>
    </row>
    <row r="638" spans="1:4" ht="13.5">
      <c r="A638" s="233">
        <v>83763</v>
      </c>
      <c r="B638" s="231" t="s">
        <v>7610</v>
      </c>
      <c r="C638" s="233" t="s">
        <v>5</v>
      </c>
      <c r="D638" s="234">
        <v>32.130000000000003</v>
      </c>
    </row>
    <row r="639" spans="1:4" ht="13.5">
      <c r="A639" s="233">
        <v>83764</v>
      </c>
      <c r="B639" s="231" t="s">
        <v>7611</v>
      </c>
      <c r="C639" s="233" t="s">
        <v>5</v>
      </c>
      <c r="D639" s="234">
        <v>0.96</v>
      </c>
    </row>
    <row r="640" spans="1:4" ht="13.5">
      <c r="A640" s="233">
        <v>87026</v>
      </c>
      <c r="B640" s="231" t="s">
        <v>7612</v>
      </c>
      <c r="C640" s="233" t="s">
        <v>5</v>
      </c>
      <c r="D640" s="234">
        <v>0.24</v>
      </c>
    </row>
    <row r="641" spans="1:4" ht="13.5">
      <c r="A641" s="233">
        <v>87441</v>
      </c>
      <c r="B641" s="231" t="s">
        <v>7613</v>
      </c>
      <c r="C641" s="233" t="s">
        <v>5</v>
      </c>
      <c r="D641" s="234">
        <v>0.27</v>
      </c>
    </row>
    <row r="642" spans="1:4" ht="13.5">
      <c r="A642" s="233">
        <v>87442</v>
      </c>
      <c r="B642" s="231" t="s">
        <v>7614</v>
      </c>
      <c r="C642" s="233" t="s">
        <v>5</v>
      </c>
      <c r="D642" s="234">
        <v>0.03</v>
      </c>
    </row>
    <row r="643" spans="1:4" ht="13.5">
      <c r="A643" s="233">
        <v>87443</v>
      </c>
      <c r="B643" s="231" t="s">
        <v>7615</v>
      </c>
      <c r="C643" s="233" t="s">
        <v>5</v>
      </c>
      <c r="D643" s="234">
        <v>0.25</v>
      </c>
    </row>
    <row r="644" spans="1:4" ht="13.5">
      <c r="A644" s="233">
        <v>87444</v>
      </c>
      <c r="B644" s="231" t="s">
        <v>7616</v>
      </c>
      <c r="C644" s="233" t="s">
        <v>5</v>
      </c>
      <c r="D644" s="234">
        <v>2.71</v>
      </c>
    </row>
    <row r="645" spans="1:4" ht="13.5">
      <c r="A645" s="233">
        <v>88387</v>
      </c>
      <c r="B645" s="231" t="s">
        <v>7617</v>
      </c>
      <c r="C645" s="233" t="s">
        <v>5</v>
      </c>
      <c r="D645" s="234">
        <v>0.53</v>
      </c>
    </row>
    <row r="646" spans="1:4" ht="13.5">
      <c r="A646" s="233">
        <v>88389</v>
      </c>
      <c r="B646" s="231" t="s">
        <v>7618</v>
      </c>
      <c r="C646" s="233" t="s">
        <v>5</v>
      </c>
      <c r="D646" s="234">
        <v>0.06</v>
      </c>
    </row>
    <row r="647" spans="1:4" ht="13.5">
      <c r="A647" s="233">
        <v>88390</v>
      </c>
      <c r="B647" s="231" t="s">
        <v>7619</v>
      </c>
      <c r="C647" s="233" t="s">
        <v>5</v>
      </c>
      <c r="D647" s="234">
        <v>0.66</v>
      </c>
    </row>
    <row r="648" spans="1:4" ht="13.5">
      <c r="A648" s="233">
        <v>88391</v>
      </c>
      <c r="B648" s="231" t="s">
        <v>7620</v>
      </c>
      <c r="C648" s="233" t="s">
        <v>5</v>
      </c>
      <c r="D648" s="234">
        <v>2.5299999999999998</v>
      </c>
    </row>
    <row r="649" spans="1:4" ht="13.5">
      <c r="A649" s="233">
        <v>88394</v>
      </c>
      <c r="B649" s="231" t="s">
        <v>7621</v>
      </c>
      <c r="C649" s="233" t="s">
        <v>5</v>
      </c>
      <c r="D649" s="234">
        <v>0.63</v>
      </c>
    </row>
    <row r="650" spans="1:4" ht="13.5">
      <c r="A650" s="233">
        <v>88395</v>
      </c>
      <c r="B650" s="231" t="s">
        <v>7622</v>
      </c>
      <c r="C650" s="233" t="s">
        <v>5</v>
      </c>
      <c r="D650" s="234">
        <v>7.0000000000000007E-2</v>
      </c>
    </row>
    <row r="651" spans="1:4" ht="13.5">
      <c r="A651" s="233">
        <v>88396</v>
      </c>
      <c r="B651" s="231" t="s">
        <v>7623</v>
      </c>
      <c r="C651" s="233" t="s">
        <v>5</v>
      </c>
      <c r="D651" s="234">
        <v>0.79</v>
      </c>
    </row>
    <row r="652" spans="1:4" ht="13.5">
      <c r="A652" s="233">
        <v>88397</v>
      </c>
      <c r="B652" s="231" t="s">
        <v>7624</v>
      </c>
      <c r="C652" s="233" t="s">
        <v>5</v>
      </c>
      <c r="D652" s="234">
        <v>3.79</v>
      </c>
    </row>
    <row r="653" spans="1:4" ht="13.5">
      <c r="A653" s="233">
        <v>88400</v>
      </c>
      <c r="B653" s="231" t="s">
        <v>7625</v>
      </c>
      <c r="C653" s="233" t="s">
        <v>5</v>
      </c>
      <c r="D653" s="234">
        <v>0.5</v>
      </c>
    </row>
    <row r="654" spans="1:4" ht="13.5">
      <c r="A654" s="233">
        <v>88401</v>
      </c>
      <c r="B654" s="231" t="s">
        <v>7626</v>
      </c>
      <c r="C654" s="233" t="s">
        <v>5</v>
      </c>
      <c r="D654" s="234">
        <v>0.06</v>
      </c>
    </row>
    <row r="655" spans="1:4" ht="13.5">
      <c r="A655" s="233">
        <v>88402</v>
      </c>
      <c r="B655" s="231" t="s">
        <v>7627</v>
      </c>
      <c r="C655" s="233" t="s">
        <v>5</v>
      </c>
      <c r="D655" s="234">
        <v>0.63</v>
      </c>
    </row>
    <row r="656" spans="1:4" ht="13.5">
      <c r="A656" s="233">
        <v>88403</v>
      </c>
      <c r="B656" s="231" t="s">
        <v>7628</v>
      </c>
      <c r="C656" s="233" t="s">
        <v>5</v>
      </c>
      <c r="D656" s="234">
        <v>1.52</v>
      </c>
    </row>
    <row r="657" spans="1:4" ht="13.5">
      <c r="A657" s="233">
        <v>88419</v>
      </c>
      <c r="B657" s="231" t="s">
        <v>7629</v>
      </c>
      <c r="C657" s="233" t="s">
        <v>5</v>
      </c>
      <c r="D657" s="234">
        <v>3.29</v>
      </c>
    </row>
    <row r="658" spans="1:4" ht="13.5">
      <c r="A658" s="233">
        <v>88422</v>
      </c>
      <c r="B658" s="231" t="s">
        <v>7630</v>
      </c>
      <c r="C658" s="233" t="s">
        <v>5</v>
      </c>
      <c r="D658" s="234">
        <v>0.39</v>
      </c>
    </row>
    <row r="659" spans="1:4" ht="13.5">
      <c r="A659" s="233">
        <v>88425</v>
      </c>
      <c r="B659" s="231" t="s">
        <v>7631</v>
      </c>
      <c r="C659" s="233" t="s">
        <v>5</v>
      </c>
      <c r="D659" s="234">
        <v>3.6</v>
      </c>
    </row>
    <row r="660" spans="1:4" ht="13.5">
      <c r="A660" s="233">
        <v>88427</v>
      </c>
      <c r="B660" s="231" t="s">
        <v>7632</v>
      </c>
      <c r="C660" s="233" t="s">
        <v>5</v>
      </c>
      <c r="D660" s="234">
        <v>3.85</v>
      </c>
    </row>
    <row r="661" spans="1:4" ht="13.5">
      <c r="A661" s="233">
        <v>88434</v>
      </c>
      <c r="B661" s="231" t="s">
        <v>7633</v>
      </c>
      <c r="C661" s="233" t="s">
        <v>5</v>
      </c>
      <c r="D661" s="234">
        <v>4.3600000000000003</v>
      </c>
    </row>
    <row r="662" spans="1:4" ht="13.5">
      <c r="A662" s="233">
        <v>88435</v>
      </c>
      <c r="B662" s="231" t="s">
        <v>7634</v>
      </c>
      <c r="C662" s="233" t="s">
        <v>5</v>
      </c>
      <c r="D662" s="234">
        <v>0.51</v>
      </c>
    </row>
    <row r="663" spans="1:4" ht="13.5">
      <c r="A663" s="233">
        <v>88436</v>
      </c>
      <c r="B663" s="231" t="s">
        <v>7635</v>
      </c>
      <c r="C663" s="233" t="s">
        <v>5</v>
      </c>
      <c r="D663" s="234">
        <v>4.7699999999999996</v>
      </c>
    </row>
    <row r="664" spans="1:4" ht="13.5">
      <c r="A664" s="233">
        <v>88437</v>
      </c>
      <c r="B664" s="231" t="s">
        <v>7636</v>
      </c>
      <c r="C664" s="233" t="s">
        <v>5</v>
      </c>
      <c r="D664" s="234">
        <v>3.85</v>
      </c>
    </row>
    <row r="665" spans="1:4" ht="13.5">
      <c r="A665" s="233">
        <v>88569</v>
      </c>
      <c r="B665" s="231" t="s">
        <v>7637</v>
      </c>
      <c r="C665" s="233" t="s">
        <v>5</v>
      </c>
      <c r="D665" s="234">
        <v>2.46</v>
      </c>
    </row>
    <row r="666" spans="1:4" ht="13.5">
      <c r="A666" s="233">
        <v>88570</v>
      </c>
      <c r="B666" s="231" t="s">
        <v>7638</v>
      </c>
      <c r="C666" s="233" t="s">
        <v>5</v>
      </c>
      <c r="D666" s="234">
        <v>0.53</v>
      </c>
    </row>
    <row r="667" spans="1:4" ht="13.5">
      <c r="A667" s="233">
        <v>88826</v>
      </c>
      <c r="B667" s="231" t="s">
        <v>7639</v>
      </c>
      <c r="C667" s="233" t="s">
        <v>5</v>
      </c>
      <c r="D667" s="234">
        <v>0.2</v>
      </c>
    </row>
    <row r="668" spans="1:4" ht="13.5">
      <c r="A668" s="233">
        <v>88827</v>
      </c>
      <c r="B668" s="231" t="s">
        <v>7640</v>
      </c>
      <c r="C668" s="233" t="s">
        <v>5</v>
      </c>
      <c r="D668" s="234">
        <v>0.02</v>
      </c>
    </row>
    <row r="669" spans="1:4" ht="13.5">
      <c r="A669" s="233">
        <v>88828</v>
      </c>
      <c r="B669" s="231" t="s">
        <v>7641</v>
      </c>
      <c r="C669" s="233" t="s">
        <v>5</v>
      </c>
      <c r="D669" s="234">
        <v>0.18</v>
      </c>
    </row>
    <row r="670" spans="1:4" ht="13.5">
      <c r="A670" s="233">
        <v>88829</v>
      </c>
      <c r="B670" s="231" t="s">
        <v>7642</v>
      </c>
      <c r="C670" s="233" t="s">
        <v>5</v>
      </c>
      <c r="D670" s="234">
        <v>1.01</v>
      </c>
    </row>
    <row r="671" spans="1:4" ht="13.5">
      <c r="A671" s="233">
        <v>88832</v>
      </c>
      <c r="B671" s="231" t="s">
        <v>7643</v>
      </c>
      <c r="C671" s="233" t="s">
        <v>5</v>
      </c>
      <c r="D671" s="234">
        <v>33.659999999999997</v>
      </c>
    </row>
    <row r="672" spans="1:4" ht="13.5">
      <c r="A672" s="233">
        <v>88834</v>
      </c>
      <c r="B672" s="231" t="s">
        <v>7644</v>
      </c>
      <c r="C672" s="233" t="s">
        <v>5</v>
      </c>
      <c r="D672" s="234">
        <v>4.5599999999999996</v>
      </c>
    </row>
    <row r="673" spans="1:4" ht="13.5">
      <c r="A673" s="233">
        <v>88835</v>
      </c>
      <c r="B673" s="231" t="s">
        <v>7645</v>
      </c>
      <c r="C673" s="233" t="s">
        <v>5</v>
      </c>
      <c r="D673" s="234">
        <v>42.07</v>
      </c>
    </row>
    <row r="674" spans="1:4" ht="13.5">
      <c r="A674" s="233">
        <v>88836</v>
      </c>
      <c r="B674" s="231" t="s">
        <v>7646</v>
      </c>
      <c r="C674" s="233" t="s">
        <v>5</v>
      </c>
      <c r="D674" s="234">
        <v>40.86</v>
      </c>
    </row>
    <row r="675" spans="1:4" ht="13.5">
      <c r="A675" s="233">
        <v>88839</v>
      </c>
      <c r="B675" s="231" t="s">
        <v>7647</v>
      </c>
      <c r="C675" s="233" t="s">
        <v>5</v>
      </c>
      <c r="D675" s="234">
        <v>22.09</v>
      </c>
    </row>
    <row r="676" spans="1:4" ht="13.5">
      <c r="A676" s="233">
        <v>88840</v>
      </c>
      <c r="B676" s="231" t="s">
        <v>7648</v>
      </c>
      <c r="C676" s="233" t="s">
        <v>5</v>
      </c>
      <c r="D676" s="234">
        <v>4.97</v>
      </c>
    </row>
    <row r="677" spans="1:4" ht="13.5">
      <c r="A677" s="233">
        <v>88841</v>
      </c>
      <c r="B677" s="231" t="s">
        <v>7649</v>
      </c>
      <c r="C677" s="233" t="s">
        <v>5</v>
      </c>
      <c r="D677" s="234">
        <v>39.5</v>
      </c>
    </row>
    <row r="678" spans="1:4" ht="13.5">
      <c r="A678" s="233">
        <v>88842</v>
      </c>
      <c r="B678" s="231" t="s">
        <v>7650</v>
      </c>
      <c r="C678" s="233" t="s">
        <v>5</v>
      </c>
      <c r="D678" s="234">
        <v>50.01</v>
      </c>
    </row>
    <row r="679" spans="1:4" ht="13.5">
      <c r="A679" s="233">
        <v>88847</v>
      </c>
      <c r="B679" s="231" t="s">
        <v>7651</v>
      </c>
      <c r="C679" s="233" t="s">
        <v>5</v>
      </c>
      <c r="D679" s="234">
        <v>14.55</v>
      </c>
    </row>
    <row r="680" spans="1:4" ht="13.5">
      <c r="A680" s="233">
        <v>88848</v>
      </c>
      <c r="B680" s="231" t="s">
        <v>7652</v>
      </c>
      <c r="C680" s="233" t="s">
        <v>5</v>
      </c>
      <c r="D680" s="234">
        <v>3.05</v>
      </c>
    </row>
    <row r="681" spans="1:4" ht="13.5">
      <c r="A681" s="233">
        <v>88853</v>
      </c>
      <c r="B681" s="231" t="s">
        <v>7653</v>
      </c>
      <c r="C681" s="233" t="s">
        <v>5</v>
      </c>
      <c r="D681" s="234">
        <v>0.18</v>
      </c>
    </row>
    <row r="682" spans="1:4" ht="13.5">
      <c r="A682" s="233">
        <v>88854</v>
      </c>
      <c r="B682" s="231" t="s">
        <v>7654</v>
      </c>
      <c r="C682" s="233" t="s">
        <v>5</v>
      </c>
      <c r="D682" s="234">
        <v>0.02</v>
      </c>
    </row>
    <row r="683" spans="1:4" ht="13.5">
      <c r="A683" s="233">
        <v>88855</v>
      </c>
      <c r="B683" s="231" t="s">
        <v>7655</v>
      </c>
      <c r="C683" s="233" t="s">
        <v>5</v>
      </c>
      <c r="D683" s="234">
        <v>2.21</v>
      </c>
    </row>
    <row r="684" spans="1:4" ht="13.5">
      <c r="A684" s="233">
        <v>88856</v>
      </c>
      <c r="B684" s="231" t="s">
        <v>7656</v>
      </c>
      <c r="C684" s="233" t="s">
        <v>5</v>
      </c>
      <c r="D684" s="234">
        <v>0.31</v>
      </c>
    </row>
    <row r="685" spans="1:4" ht="13.5">
      <c r="A685" s="233">
        <v>88857</v>
      </c>
      <c r="B685" s="231" t="s">
        <v>7657</v>
      </c>
      <c r="C685" s="233" t="s">
        <v>5</v>
      </c>
      <c r="D685" s="234">
        <v>18.43</v>
      </c>
    </row>
    <row r="686" spans="1:4" ht="13.5">
      <c r="A686" s="233">
        <v>88858</v>
      </c>
      <c r="B686" s="231" t="s">
        <v>7658</v>
      </c>
      <c r="C686" s="233" t="s">
        <v>5</v>
      </c>
      <c r="D686" s="234">
        <v>2.5</v>
      </c>
    </row>
    <row r="687" spans="1:4" ht="13.5">
      <c r="A687" s="233">
        <v>88859</v>
      </c>
      <c r="B687" s="231" t="s">
        <v>7659</v>
      </c>
      <c r="C687" s="233" t="s">
        <v>5</v>
      </c>
      <c r="D687" s="234">
        <v>16.39</v>
      </c>
    </row>
    <row r="688" spans="1:4" ht="13.5">
      <c r="A688" s="233">
        <v>88860</v>
      </c>
      <c r="B688" s="231" t="s">
        <v>7660</v>
      </c>
      <c r="C688" s="233" t="s">
        <v>5</v>
      </c>
      <c r="D688" s="234">
        <v>2.2200000000000002</v>
      </c>
    </row>
    <row r="689" spans="1:4" ht="13.5">
      <c r="A689" s="233">
        <v>88900</v>
      </c>
      <c r="B689" s="231" t="s">
        <v>7661</v>
      </c>
      <c r="C689" s="233" t="s">
        <v>5</v>
      </c>
      <c r="D689" s="234">
        <v>39.24</v>
      </c>
    </row>
    <row r="690" spans="1:4" ht="13.5">
      <c r="A690" s="233">
        <v>88902</v>
      </c>
      <c r="B690" s="231" t="s">
        <v>7662</v>
      </c>
      <c r="C690" s="233" t="s">
        <v>5</v>
      </c>
      <c r="D690" s="234">
        <v>5.32</v>
      </c>
    </row>
    <row r="691" spans="1:4" ht="13.5">
      <c r="A691" s="233">
        <v>88903</v>
      </c>
      <c r="B691" s="231" t="s">
        <v>7663</v>
      </c>
      <c r="C691" s="233" t="s">
        <v>5</v>
      </c>
      <c r="D691" s="234">
        <v>49.06</v>
      </c>
    </row>
    <row r="692" spans="1:4" ht="13.5">
      <c r="A692" s="233">
        <v>88904</v>
      </c>
      <c r="B692" s="231" t="s">
        <v>7664</v>
      </c>
      <c r="C692" s="233" t="s">
        <v>5</v>
      </c>
      <c r="D692" s="234">
        <v>57.56</v>
      </c>
    </row>
    <row r="693" spans="1:4" ht="13.5">
      <c r="A693" s="233">
        <v>89009</v>
      </c>
      <c r="B693" s="231" t="s">
        <v>7665</v>
      </c>
      <c r="C693" s="233" t="s">
        <v>5</v>
      </c>
      <c r="D693" s="234">
        <v>27.36</v>
      </c>
    </row>
    <row r="694" spans="1:4" ht="13.5">
      <c r="A694" s="233">
        <v>89010</v>
      </c>
      <c r="B694" s="231" t="s">
        <v>7666</v>
      </c>
      <c r="C694" s="233" t="s">
        <v>5</v>
      </c>
      <c r="D694" s="234">
        <v>6.16</v>
      </c>
    </row>
    <row r="695" spans="1:4" ht="13.5">
      <c r="A695" s="233">
        <v>89011</v>
      </c>
      <c r="B695" s="231" t="s">
        <v>7667</v>
      </c>
      <c r="C695" s="233" t="s">
        <v>5</v>
      </c>
      <c r="D695" s="234">
        <v>17.78</v>
      </c>
    </row>
    <row r="696" spans="1:4" ht="13.5">
      <c r="A696" s="233">
        <v>89012</v>
      </c>
      <c r="B696" s="231" t="s">
        <v>7668</v>
      </c>
      <c r="C696" s="233" t="s">
        <v>5</v>
      </c>
      <c r="D696" s="234">
        <v>2.41</v>
      </c>
    </row>
    <row r="697" spans="1:4" ht="13.5">
      <c r="A697" s="233">
        <v>89013</v>
      </c>
      <c r="B697" s="231" t="s">
        <v>7669</v>
      </c>
      <c r="C697" s="233" t="s">
        <v>5</v>
      </c>
      <c r="D697" s="234">
        <v>89.64</v>
      </c>
    </row>
    <row r="698" spans="1:4" ht="13.5">
      <c r="A698" s="233">
        <v>89014</v>
      </c>
      <c r="B698" s="231" t="s">
        <v>7670</v>
      </c>
      <c r="C698" s="233" t="s">
        <v>5</v>
      </c>
      <c r="D698" s="234">
        <v>20.170000000000002</v>
      </c>
    </row>
    <row r="699" spans="1:4" ht="13.5">
      <c r="A699" s="233">
        <v>89015</v>
      </c>
      <c r="B699" s="231" t="s">
        <v>7671</v>
      </c>
      <c r="C699" s="233" t="s">
        <v>5</v>
      </c>
      <c r="D699" s="234">
        <v>2.5499999999999998</v>
      </c>
    </row>
    <row r="700" spans="1:4" ht="13.5">
      <c r="A700" s="233">
        <v>89016</v>
      </c>
      <c r="B700" s="231" t="s">
        <v>7672</v>
      </c>
      <c r="C700" s="233" t="s">
        <v>5</v>
      </c>
      <c r="D700" s="234">
        <v>0.34</v>
      </c>
    </row>
    <row r="701" spans="1:4" ht="13.5">
      <c r="A701" s="233">
        <v>89017</v>
      </c>
      <c r="B701" s="231" t="s">
        <v>7673</v>
      </c>
      <c r="C701" s="233" t="s">
        <v>5</v>
      </c>
      <c r="D701" s="234">
        <v>27.2</v>
      </c>
    </row>
    <row r="702" spans="1:4" ht="13.5">
      <c r="A702" s="233">
        <v>89018</v>
      </c>
      <c r="B702" s="231" t="s">
        <v>7674</v>
      </c>
      <c r="C702" s="233" t="s">
        <v>5</v>
      </c>
      <c r="D702" s="234">
        <v>6.12</v>
      </c>
    </row>
    <row r="703" spans="1:4" ht="13.5">
      <c r="A703" s="233">
        <v>89019</v>
      </c>
      <c r="B703" s="231" t="s">
        <v>7675</v>
      </c>
      <c r="C703" s="233" t="s">
        <v>5</v>
      </c>
      <c r="D703" s="234">
        <v>0.18</v>
      </c>
    </row>
    <row r="704" spans="1:4" ht="13.5">
      <c r="A704" s="233">
        <v>89020</v>
      </c>
      <c r="B704" s="231" t="s">
        <v>7676</v>
      </c>
      <c r="C704" s="233" t="s">
        <v>5</v>
      </c>
      <c r="D704" s="234">
        <v>0.02</v>
      </c>
    </row>
    <row r="705" spans="1:4" ht="13.5">
      <c r="A705" s="233">
        <v>89023</v>
      </c>
      <c r="B705" s="231" t="s">
        <v>7677</v>
      </c>
      <c r="C705" s="233" t="s">
        <v>5</v>
      </c>
      <c r="D705" s="234">
        <v>2.86</v>
      </c>
    </row>
    <row r="706" spans="1:4" ht="13.5">
      <c r="A706" s="233">
        <v>89024</v>
      </c>
      <c r="B706" s="231" t="s">
        <v>7678</v>
      </c>
      <c r="C706" s="233" t="s">
        <v>5</v>
      </c>
      <c r="D706" s="234">
        <v>0.47</v>
      </c>
    </row>
    <row r="707" spans="1:4" ht="13.5">
      <c r="A707" s="233">
        <v>89025</v>
      </c>
      <c r="B707" s="231" t="s">
        <v>7679</v>
      </c>
      <c r="C707" s="233" t="s">
        <v>5</v>
      </c>
      <c r="D707" s="234">
        <v>5.37</v>
      </c>
    </row>
    <row r="708" spans="1:4" ht="13.5">
      <c r="A708" s="233">
        <v>89026</v>
      </c>
      <c r="B708" s="231" t="s">
        <v>7680</v>
      </c>
      <c r="C708" s="233" t="s">
        <v>5</v>
      </c>
      <c r="D708" s="234">
        <v>127.46</v>
      </c>
    </row>
    <row r="709" spans="1:4" ht="13.5">
      <c r="A709" s="233">
        <v>89029</v>
      </c>
      <c r="B709" s="231" t="s">
        <v>7681</v>
      </c>
      <c r="C709" s="233" t="s">
        <v>5</v>
      </c>
      <c r="D709" s="234">
        <v>21.11</v>
      </c>
    </row>
    <row r="710" spans="1:4" ht="13.5">
      <c r="A710" s="233">
        <v>89030</v>
      </c>
      <c r="B710" s="231" t="s">
        <v>7682</v>
      </c>
      <c r="C710" s="233" t="s">
        <v>5</v>
      </c>
      <c r="D710" s="234">
        <v>4.75</v>
      </c>
    </row>
    <row r="711" spans="1:4" ht="13.5">
      <c r="A711" s="233">
        <v>89033</v>
      </c>
      <c r="B711" s="231" t="s">
        <v>7683</v>
      </c>
      <c r="C711" s="233" t="s">
        <v>5</v>
      </c>
      <c r="D711" s="234">
        <v>9.11</v>
      </c>
    </row>
    <row r="712" spans="1:4" ht="13.5">
      <c r="A712" s="233">
        <v>89034</v>
      </c>
      <c r="B712" s="231" t="s">
        <v>7684</v>
      </c>
      <c r="C712" s="233" t="s">
        <v>5</v>
      </c>
      <c r="D712" s="234">
        <v>1.26</v>
      </c>
    </row>
    <row r="713" spans="1:4" ht="13.5">
      <c r="A713" s="233">
        <v>89128</v>
      </c>
      <c r="B713" s="231" t="s">
        <v>7685</v>
      </c>
      <c r="C713" s="233" t="s">
        <v>5</v>
      </c>
      <c r="D713" s="234">
        <v>27.72</v>
      </c>
    </row>
    <row r="714" spans="1:4" ht="13.5">
      <c r="A714" s="233">
        <v>89129</v>
      </c>
      <c r="B714" s="231" t="s">
        <v>7686</v>
      </c>
      <c r="C714" s="233" t="s">
        <v>5</v>
      </c>
      <c r="D714" s="234">
        <v>3.76</v>
      </c>
    </row>
    <row r="715" spans="1:4" ht="13.5">
      <c r="A715" s="233">
        <v>89130</v>
      </c>
      <c r="B715" s="231" t="s">
        <v>7687</v>
      </c>
      <c r="C715" s="233" t="s">
        <v>5</v>
      </c>
      <c r="D715" s="234">
        <v>38.43</v>
      </c>
    </row>
    <row r="716" spans="1:4" ht="13.5">
      <c r="A716" s="233">
        <v>89131</v>
      </c>
      <c r="B716" s="231" t="s">
        <v>7688</v>
      </c>
      <c r="C716" s="233" t="s">
        <v>5</v>
      </c>
      <c r="D716" s="234">
        <v>5.21</v>
      </c>
    </row>
    <row r="717" spans="1:4" ht="13.5">
      <c r="A717" s="233">
        <v>89210</v>
      </c>
      <c r="B717" s="231" t="s">
        <v>7689</v>
      </c>
      <c r="C717" s="233" t="s">
        <v>5</v>
      </c>
      <c r="D717" s="234">
        <v>18.079999999999998</v>
      </c>
    </row>
    <row r="718" spans="1:4" ht="13.5">
      <c r="A718" s="233">
        <v>89211</v>
      </c>
      <c r="B718" s="231" t="s">
        <v>7690</v>
      </c>
      <c r="C718" s="233" t="s">
        <v>5</v>
      </c>
      <c r="D718" s="234">
        <v>2.5099999999999998</v>
      </c>
    </row>
    <row r="719" spans="1:4" ht="13.5">
      <c r="A719" s="233">
        <v>89212</v>
      </c>
      <c r="B719" s="231" t="s">
        <v>7691</v>
      </c>
      <c r="C719" s="233" t="s">
        <v>5</v>
      </c>
      <c r="D719" s="234">
        <v>17.13</v>
      </c>
    </row>
    <row r="720" spans="1:4" ht="13.5">
      <c r="A720" s="233">
        <v>89213</v>
      </c>
      <c r="B720" s="231" t="s">
        <v>7692</v>
      </c>
      <c r="C720" s="233" t="s">
        <v>5</v>
      </c>
      <c r="D720" s="234">
        <v>2.69</v>
      </c>
    </row>
    <row r="721" spans="1:4" ht="13.5">
      <c r="A721" s="233">
        <v>89214</v>
      </c>
      <c r="B721" s="231" t="s">
        <v>7693</v>
      </c>
      <c r="C721" s="233" t="s">
        <v>5</v>
      </c>
      <c r="D721" s="234">
        <v>16.079999999999998</v>
      </c>
    </row>
    <row r="722" spans="1:4" ht="13.5">
      <c r="A722" s="233">
        <v>89215</v>
      </c>
      <c r="B722" s="231" t="s">
        <v>7694</v>
      </c>
      <c r="C722" s="233" t="s">
        <v>5</v>
      </c>
      <c r="D722" s="234">
        <v>59.44</v>
      </c>
    </row>
    <row r="723" spans="1:4" ht="13.5">
      <c r="A723" s="233">
        <v>89221</v>
      </c>
      <c r="B723" s="231" t="s">
        <v>7695</v>
      </c>
      <c r="C723" s="233" t="s">
        <v>5</v>
      </c>
      <c r="D723" s="234">
        <v>0.82</v>
      </c>
    </row>
    <row r="724" spans="1:4" ht="13.5">
      <c r="A724" s="233">
        <v>89222</v>
      </c>
      <c r="B724" s="231" t="s">
        <v>7696</v>
      </c>
      <c r="C724" s="233" t="s">
        <v>5</v>
      </c>
      <c r="D724" s="234">
        <v>0.09</v>
      </c>
    </row>
    <row r="725" spans="1:4" ht="13.5">
      <c r="A725" s="233">
        <v>89223</v>
      </c>
      <c r="B725" s="231" t="s">
        <v>7697</v>
      </c>
      <c r="C725" s="233" t="s">
        <v>5</v>
      </c>
      <c r="D725" s="234">
        <v>0.77</v>
      </c>
    </row>
    <row r="726" spans="1:4" ht="13.5">
      <c r="A726" s="233">
        <v>89224</v>
      </c>
      <c r="B726" s="231" t="s">
        <v>7698</v>
      </c>
      <c r="C726" s="233" t="s">
        <v>5</v>
      </c>
      <c r="D726" s="234">
        <v>2.02</v>
      </c>
    </row>
    <row r="727" spans="1:4" ht="13.5">
      <c r="A727" s="233">
        <v>89228</v>
      </c>
      <c r="B727" s="231" t="s">
        <v>7699</v>
      </c>
      <c r="C727" s="233" t="s">
        <v>5</v>
      </c>
      <c r="D727" s="234">
        <v>29</v>
      </c>
    </row>
    <row r="728" spans="1:4" ht="13.5">
      <c r="A728" s="233">
        <v>89229</v>
      </c>
      <c r="B728" s="231" t="s">
        <v>7700</v>
      </c>
      <c r="C728" s="233" t="s">
        <v>5</v>
      </c>
      <c r="D728" s="234">
        <v>5.22</v>
      </c>
    </row>
    <row r="729" spans="1:4" ht="13.5">
      <c r="A729" s="233">
        <v>89230</v>
      </c>
      <c r="B729" s="231" t="s">
        <v>7701</v>
      </c>
      <c r="C729" s="233" t="s">
        <v>5</v>
      </c>
      <c r="D729" s="234">
        <v>83.69</v>
      </c>
    </row>
    <row r="730" spans="1:4" ht="13.5">
      <c r="A730" s="233">
        <v>89231</v>
      </c>
      <c r="B730" s="231" t="s">
        <v>7702</v>
      </c>
      <c r="C730" s="233" t="s">
        <v>5</v>
      </c>
      <c r="D730" s="234">
        <v>13.26</v>
      </c>
    </row>
    <row r="731" spans="1:4" ht="13.5">
      <c r="A731" s="233">
        <v>89232</v>
      </c>
      <c r="B731" s="231" t="s">
        <v>7703</v>
      </c>
      <c r="C731" s="233" t="s">
        <v>5</v>
      </c>
      <c r="D731" s="234">
        <v>149.28</v>
      </c>
    </row>
    <row r="732" spans="1:4" ht="13.5">
      <c r="A732" s="233">
        <v>89233</v>
      </c>
      <c r="B732" s="231" t="s">
        <v>7704</v>
      </c>
      <c r="C732" s="233" t="s">
        <v>5</v>
      </c>
      <c r="D732" s="234">
        <v>106.97</v>
      </c>
    </row>
    <row r="733" spans="1:4" ht="13.5">
      <c r="A733" s="233">
        <v>89236</v>
      </c>
      <c r="B733" s="231" t="s">
        <v>7705</v>
      </c>
      <c r="C733" s="233" t="s">
        <v>5</v>
      </c>
      <c r="D733" s="234">
        <v>195.5</v>
      </c>
    </row>
    <row r="734" spans="1:4" ht="13.5">
      <c r="A734" s="233">
        <v>89237</v>
      </c>
      <c r="B734" s="231" t="s">
        <v>7706</v>
      </c>
      <c r="C734" s="233" t="s">
        <v>5</v>
      </c>
      <c r="D734" s="234">
        <v>30.97</v>
      </c>
    </row>
    <row r="735" spans="1:4" ht="13.5">
      <c r="A735" s="233">
        <v>89238</v>
      </c>
      <c r="B735" s="231" t="s">
        <v>7707</v>
      </c>
      <c r="C735" s="233" t="s">
        <v>5</v>
      </c>
      <c r="D735" s="234">
        <v>348.73</v>
      </c>
    </row>
    <row r="736" spans="1:4" ht="13.5">
      <c r="A736" s="233">
        <v>89239</v>
      </c>
      <c r="B736" s="231" t="s">
        <v>7708</v>
      </c>
      <c r="C736" s="233" t="s">
        <v>5</v>
      </c>
      <c r="D736" s="234">
        <v>282.88</v>
      </c>
    </row>
    <row r="737" spans="1:4" ht="13.5">
      <c r="A737" s="233">
        <v>89240</v>
      </c>
      <c r="B737" s="231" t="s">
        <v>7709</v>
      </c>
      <c r="C737" s="233" t="s">
        <v>5</v>
      </c>
      <c r="D737" s="234">
        <v>60</v>
      </c>
    </row>
    <row r="738" spans="1:4" ht="13.5">
      <c r="A738" s="233">
        <v>89241</v>
      </c>
      <c r="B738" s="231" t="s">
        <v>7710</v>
      </c>
      <c r="C738" s="233" t="s">
        <v>5</v>
      </c>
      <c r="D738" s="234">
        <v>10.8</v>
      </c>
    </row>
    <row r="739" spans="1:4" ht="13.5">
      <c r="A739" s="233">
        <v>89246</v>
      </c>
      <c r="B739" s="231" t="s">
        <v>7711</v>
      </c>
      <c r="C739" s="233" t="s">
        <v>5</v>
      </c>
      <c r="D739" s="234">
        <v>169.88</v>
      </c>
    </row>
    <row r="740" spans="1:4" ht="13.5">
      <c r="A740" s="233">
        <v>89247</v>
      </c>
      <c r="B740" s="231" t="s">
        <v>7712</v>
      </c>
      <c r="C740" s="233" t="s">
        <v>5</v>
      </c>
      <c r="D740" s="234">
        <v>26.91</v>
      </c>
    </row>
    <row r="741" spans="1:4" ht="13.5">
      <c r="A741" s="233">
        <v>89248</v>
      </c>
      <c r="B741" s="231" t="s">
        <v>7713</v>
      </c>
      <c r="C741" s="233" t="s">
        <v>5</v>
      </c>
      <c r="D741" s="234">
        <v>303.02</v>
      </c>
    </row>
    <row r="742" spans="1:4" ht="13.5">
      <c r="A742" s="233">
        <v>89249</v>
      </c>
      <c r="B742" s="231" t="s">
        <v>7714</v>
      </c>
      <c r="C742" s="233" t="s">
        <v>5</v>
      </c>
      <c r="D742" s="234">
        <v>241.13</v>
      </c>
    </row>
    <row r="743" spans="1:4" ht="13.5">
      <c r="A743" s="233">
        <v>89253</v>
      </c>
      <c r="B743" s="231" t="s">
        <v>7715</v>
      </c>
      <c r="C743" s="233" t="s">
        <v>5</v>
      </c>
      <c r="D743" s="234">
        <v>49.16</v>
      </c>
    </row>
    <row r="744" spans="1:4" ht="13.5">
      <c r="A744" s="233">
        <v>89254</v>
      </c>
      <c r="B744" s="231" t="s">
        <v>7716</v>
      </c>
      <c r="C744" s="233" t="s">
        <v>5</v>
      </c>
      <c r="D744" s="234">
        <v>8.85</v>
      </c>
    </row>
    <row r="745" spans="1:4" ht="13.5">
      <c r="A745" s="233">
        <v>89255</v>
      </c>
      <c r="B745" s="231" t="s">
        <v>7717</v>
      </c>
      <c r="C745" s="233" t="s">
        <v>5</v>
      </c>
      <c r="D745" s="234">
        <v>79.03</v>
      </c>
    </row>
    <row r="746" spans="1:4" ht="13.5">
      <c r="A746" s="233">
        <v>89256</v>
      </c>
      <c r="B746" s="231" t="s">
        <v>7718</v>
      </c>
      <c r="C746" s="233" t="s">
        <v>5</v>
      </c>
      <c r="D746" s="234">
        <v>54.27</v>
      </c>
    </row>
    <row r="747" spans="1:4" ht="13.5">
      <c r="A747" s="233">
        <v>89259</v>
      </c>
      <c r="B747" s="231" t="s">
        <v>7719</v>
      </c>
      <c r="C747" s="233" t="s">
        <v>5</v>
      </c>
      <c r="D747" s="234">
        <v>11.71</v>
      </c>
    </row>
    <row r="748" spans="1:4" ht="13.5">
      <c r="A748" s="233">
        <v>89260</v>
      </c>
      <c r="B748" s="231" t="s">
        <v>7720</v>
      </c>
      <c r="C748" s="233" t="s">
        <v>5</v>
      </c>
      <c r="D748" s="234">
        <v>2.4500000000000002</v>
      </c>
    </row>
    <row r="749" spans="1:4" ht="13.5">
      <c r="A749" s="233">
        <v>89262</v>
      </c>
      <c r="B749" s="231" t="s">
        <v>7721</v>
      </c>
      <c r="C749" s="233" t="s">
        <v>5</v>
      </c>
      <c r="D749" s="234">
        <v>21.96</v>
      </c>
    </row>
    <row r="750" spans="1:4" ht="13.5">
      <c r="A750" s="233">
        <v>89264</v>
      </c>
      <c r="B750" s="231" t="s">
        <v>7722</v>
      </c>
      <c r="C750" s="233" t="s">
        <v>5</v>
      </c>
      <c r="D750" s="234">
        <v>9.4</v>
      </c>
    </row>
    <row r="751" spans="1:4" ht="13.5">
      <c r="A751" s="233">
        <v>89265</v>
      </c>
      <c r="B751" s="231" t="s">
        <v>7723</v>
      </c>
      <c r="C751" s="233" t="s">
        <v>5</v>
      </c>
      <c r="D751" s="234">
        <v>1.96</v>
      </c>
    </row>
    <row r="752" spans="1:4" ht="13.5">
      <c r="A752" s="233">
        <v>89266</v>
      </c>
      <c r="B752" s="231" t="s">
        <v>7724</v>
      </c>
      <c r="C752" s="233" t="s">
        <v>5</v>
      </c>
      <c r="D752" s="234">
        <v>0.76</v>
      </c>
    </row>
    <row r="753" spans="1:4" ht="13.5">
      <c r="A753" s="233">
        <v>89267</v>
      </c>
      <c r="B753" s="231" t="s">
        <v>7725</v>
      </c>
      <c r="C753" s="233" t="s">
        <v>5</v>
      </c>
      <c r="D753" s="234">
        <v>29.82</v>
      </c>
    </row>
    <row r="754" spans="1:4" ht="13.5">
      <c r="A754" s="233">
        <v>89268</v>
      </c>
      <c r="B754" s="231" t="s">
        <v>7726</v>
      </c>
      <c r="C754" s="233" t="s">
        <v>5</v>
      </c>
      <c r="D754" s="234">
        <v>5.36</v>
      </c>
    </row>
    <row r="755" spans="1:4" ht="13.5">
      <c r="A755" s="233">
        <v>89269</v>
      </c>
      <c r="B755" s="231" t="s">
        <v>7727</v>
      </c>
      <c r="C755" s="233" t="s">
        <v>5</v>
      </c>
      <c r="D755" s="234">
        <v>2.08</v>
      </c>
    </row>
    <row r="756" spans="1:4" ht="13.5">
      <c r="A756" s="233">
        <v>89270</v>
      </c>
      <c r="B756" s="231" t="s">
        <v>7728</v>
      </c>
      <c r="C756" s="233" t="s">
        <v>5</v>
      </c>
      <c r="D756" s="234">
        <v>47.94</v>
      </c>
    </row>
    <row r="757" spans="1:4" ht="13.5">
      <c r="A757" s="233">
        <v>89271</v>
      </c>
      <c r="B757" s="231" t="s">
        <v>7729</v>
      </c>
      <c r="C757" s="233" t="s">
        <v>5</v>
      </c>
      <c r="D757" s="234">
        <v>18.57</v>
      </c>
    </row>
    <row r="758" spans="1:4" ht="13.5">
      <c r="A758" s="233">
        <v>89274</v>
      </c>
      <c r="B758" s="231" t="s">
        <v>7730</v>
      </c>
      <c r="C758" s="233" t="s">
        <v>5</v>
      </c>
      <c r="D758" s="234">
        <v>0.99</v>
      </c>
    </row>
    <row r="759" spans="1:4" ht="13.5">
      <c r="A759" s="233">
        <v>89275</v>
      </c>
      <c r="B759" s="231" t="s">
        <v>7731</v>
      </c>
      <c r="C759" s="233" t="s">
        <v>5</v>
      </c>
      <c r="D759" s="234">
        <v>0.11</v>
      </c>
    </row>
    <row r="760" spans="1:4" ht="13.5">
      <c r="A760" s="233">
        <v>89276</v>
      </c>
      <c r="B760" s="231" t="s">
        <v>7732</v>
      </c>
      <c r="C760" s="233" t="s">
        <v>5</v>
      </c>
      <c r="D760" s="234">
        <v>0.93</v>
      </c>
    </row>
    <row r="761" spans="1:4" ht="13.5">
      <c r="A761" s="233">
        <v>89277</v>
      </c>
      <c r="B761" s="231" t="s">
        <v>7733</v>
      </c>
      <c r="C761" s="233" t="s">
        <v>5</v>
      </c>
      <c r="D761" s="234">
        <v>5.43</v>
      </c>
    </row>
    <row r="762" spans="1:4" ht="13.5">
      <c r="A762" s="233">
        <v>89280</v>
      </c>
      <c r="B762" s="231" t="s">
        <v>7734</v>
      </c>
      <c r="C762" s="233" t="s">
        <v>5</v>
      </c>
      <c r="D762" s="234">
        <v>22.2</v>
      </c>
    </row>
    <row r="763" spans="1:4" ht="13.5">
      <c r="A763" s="233">
        <v>89281</v>
      </c>
      <c r="B763" s="231" t="s">
        <v>7735</v>
      </c>
      <c r="C763" s="233" t="s">
        <v>5</v>
      </c>
      <c r="D763" s="234">
        <v>3.08</v>
      </c>
    </row>
    <row r="764" spans="1:4" ht="13.5">
      <c r="A764" s="233">
        <v>89870</v>
      </c>
      <c r="B764" s="231" t="s">
        <v>7736</v>
      </c>
      <c r="C764" s="233" t="s">
        <v>5</v>
      </c>
      <c r="D764" s="234">
        <v>21.89</v>
      </c>
    </row>
    <row r="765" spans="1:4" ht="13.5">
      <c r="A765" s="233">
        <v>89871</v>
      </c>
      <c r="B765" s="231" t="s">
        <v>7737</v>
      </c>
      <c r="C765" s="233" t="s">
        <v>5</v>
      </c>
      <c r="D765" s="234">
        <v>4.05</v>
      </c>
    </row>
    <row r="766" spans="1:4" ht="13.5">
      <c r="A766" s="233">
        <v>89872</v>
      </c>
      <c r="B766" s="231" t="s">
        <v>7738</v>
      </c>
      <c r="C766" s="233" t="s">
        <v>5</v>
      </c>
      <c r="D766" s="234">
        <v>1.58</v>
      </c>
    </row>
    <row r="767" spans="1:4" ht="13.5">
      <c r="A767" s="233">
        <v>89873</v>
      </c>
      <c r="B767" s="231" t="s">
        <v>7739</v>
      </c>
      <c r="C767" s="233" t="s">
        <v>5</v>
      </c>
      <c r="D767" s="234">
        <v>41.07</v>
      </c>
    </row>
    <row r="768" spans="1:4" ht="13.5">
      <c r="A768" s="233">
        <v>89874</v>
      </c>
      <c r="B768" s="231" t="s">
        <v>7740</v>
      </c>
      <c r="C768" s="233" t="s">
        <v>5</v>
      </c>
      <c r="D768" s="234">
        <v>112.87</v>
      </c>
    </row>
    <row r="769" spans="1:4" ht="13.5">
      <c r="A769" s="233">
        <v>89878</v>
      </c>
      <c r="B769" s="231" t="s">
        <v>7741</v>
      </c>
      <c r="C769" s="233" t="s">
        <v>5</v>
      </c>
      <c r="D769" s="234">
        <v>22.89</v>
      </c>
    </row>
    <row r="770" spans="1:4" ht="13.5">
      <c r="A770" s="233">
        <v>89879</v>
      </c>
      <c r="B770" s="231" t="s">
        <v>7742</v>
      </c>
      <c r="C770" s="233" t="s">
        <v>5</v>
      </c>
      <c r="D770" s="234">
        <v>4.22</v>
      </c>
    </row>
    <row r="771" spans="1:4" ht="13.5">
      <c r="A771" s="233">
        <v>89880</v>
      </c>
      <c r="B771" s="231" t="s">
        <v>7743</v>
      </c>
      <c r="C771" s="233" t="s">
        <v>5</v>
      </c>
      <c r="D771" s="234">
        <v>1.65</v>
      </c>
    </row>
    <row r="772" spans="1:4" ht="13.5">
      <c r="A772" s="233">
        <v>89881</v>
      </c>
      <c r="B772" s="231" t="s">
        <v>7744</v>
      </c>
      <c r="C772" s="233" t="s">
        <v>5</v>
      </c>
      <c r="D772" s="234">
        <v>42.94</v>
      </c>
    </row>
    <row r="773" spans="1:4" ht="13.5">
      <c r="A773" s="233">
        <v>89882</v>
      </c>
      <c r="B773" s="231" t="s">
        <v>7745</v>
      </c>
      <c r="C773" s="233" t="s">
        <v>5</v>
      </c>
      <c r="D773" s="234">
        <v>130.22</v>
      </c>
    </row>
    <row r="774" spans="1:4" ht="13.5">
      <c r="A774" s="233">
        <v>90582</v>
      </c>
      <c r="B774" s="231" t="s">
        <v>7746</v>
      </c>
      <c r="C774" s="233" t="s">
        <v>5</v>
      </c>
      <c r="D774" s="234">
        <v>0.21</v>
      </c>
    </row>
    <row r="775" spans="1:4" ht="13.5">
      <c r="A775" s="233">
        <v>90583</v>
      </c>
      <c r="B775" s="231" t="s">
        <v>7747</v>
      </c>
      <c r="C775" s="233" t="s">
        <v>5</v>
      </c>
      <c r="D775" s="234">
        <v>0.02</v>
      </c>
    </row>
    <row r="776" spans="1:4" ht="13.5">
      <c r="A776" s="233">
        <v>90584</v>
      </c>
      <c r="B776" s="231" t="s">
        <v>7748</v>
      </c>
      <c r="C776" s="233" t="s">
        <v>5</v>
      </c>
      <c r="D776" s="234">
        <v>0.16</v>
      </c>
    </row>
    <row r="777" spans="1:4" ht="13.5">
      <c r="A777" s="233">
        <v>90585</v>
      </c>
      <c r="B777" s="231" t="s">
        <v>7749</v>
      </c>
      <c r="C777" s="233" t="s">
        <v>5</v>
      </c>
      <c r="D777" s="234">
        <v>1.01</v>
      </c>
    </row>
    <row r="778" spans="1:4" ht="13.5">
      <c r="A778" s="233">
        <v>90621</v>
      </c>
      <c r="B778" s="231" t="s">
        <v>7750</v>
      </c>
      <c r="C778" s="233" t="s">
        <v>5</v>
      </c>
      <c r="D778" s="234">
        <v>1.22</v>
      </c>
    </row>
    <row r="779" spans="1:4" ht="13.5">
      <c r="A779" s="233">
        <v>90622</v>
      </c>
      <c r="B779" s="231" t="s">
        <v>7751</v>
      </c>
      <c r="C779" s="233" t="s">
        <v>5</v>
      </c>
      <c r="D779" s="234">
        <v>0.14000000000000001</v>
      </c>
    </row>
    <row r="780" spans="1:4" ht="13.5">
      <c r="A780" s="233">
        <v>90623</v>
      </c>
      <c r="B780" s="231" t="s">
        <v>7752</v>
      </c>
      <c r="C780" s="233" t="s">
        <v>5</v>
      </c>
      <c r="D780" s="234">
        <v>1.53</v>
      </c>
    </row>
    <row r="781" spans="1:4" ht="13.5">
      <c r="A781" s="233">
        <v>90624</v>
      </c>
      <c r="B781" s="231" t="s">
        <v>7753</v>
      </c>
      <c r="C781" s="233" t="s">
        <v>5</v>
      </c>
      <c r="D781" s="234">
        <v>2.5299999999999998</v>
      </c>
    </row>
    <row r="782" spans="1:4" ht="13.5">
      <c r="A782" s="233">
        <v>90627</v>
      </c>
      <c r="B782" s="231" t="s">
        <v>7754</v>
      </c>
      <c r="C782" s="233" t="s">
        <v>5</v>
      </c>
      <c r="D782" s="234">
        <v>35.909999999999997</v>
      </c>
    </row>
    <row r="783" spans="1:4" ht="13.5">
      <c r="A783" s="233">
        <v>90628</v>
      </c>
      <c r="B783" s="231" t="s">
        <v>7755</v>
      </c>
      <c r="C783" s="233" t="s">
        <v>5</v>
      </c>
      <c r="D783" s="234">
        <v>5.12</v>
      </c>
    </row>
    <row r="784" spans="1:4" ht="13.5">
      <c r="A784" s="233">
        <v>90629</v>
      </c>
      <c r="B784" s="231" t="s">
        <v>7756</v>
      </c>
      <c r="C784" s="233" t="s">
        <v>5</v>
      </c>
      <c r="D784" s="234">
        <v>44.93</v>
      </c>
    </row>
    <row r="785" spans="1:4" ht="13.5">
      <c r="A785" s="233">
        <v>90630</v>
      </c>
      <c r="B785" s="231" t="s">
        <v>7757</v>
      </c>
      <c r="C785" s="233" t="s">
        <v>5</v>
      </c>
      <c r="D785" s="234">
        <v>10.27</v>
      </c>
    </row>
    <row r="786" spans="1:4" ht="13.5">
      <c r="A786" s="233">
        <v>90633</v>
      </c>
      <c r="B786" s="231" t="s">
        <v>7758</v>
      </c>
      <c r="C786" s="233" t="s">
        <v>5</v>
      </c>
      <c r="D786" s="234">
        <v>2.5299999999999998</v>
      </c>
    </row>
    <row r="787" spans="1:4" ht="13.5">
      <c r="A787" s="233">
        <v>90634</v>
      </c>
      <c r="B787" s="231" t="s">
        <v>7759</v>
      </c>
      <c r="C787" s="233" t="s">
        <v>5</v>
      </c>
      <c r="D787" s="234">
        <v>0.3</v>
      </c>
    </row>
    <row r="788" spans="1:4" ht="13.5">
      <c r="A788" s="233">
        <v>90635</v>
      </c>
      <c r="B788" s="231" t="s">
        <v>7760</v>
      </c>
      <c r="C788" s="233" t="s">
        <v>5</v>
      </c>
      <c r="D788" s="234">
        <v>2.77</v>
      </c>
    </row>
    <row r="789" spans="1:4" ht="13.5">
      <c r="A789" s="233">
        <v>90636</v>
      </c>
      <c r="B789" s="231" t="s">
        <v>7761</v>
      </c>
      <c r="C789" s="233" t="s">
        <v>5</v>
      </c>
      <c r="D789" s="234">
        <v>5.07</v>
      </c>
    </row>
    <row r="790" spans="1:4" ht="13.5">
      <c r="A790" s="233">
        <v>90639</v>
      </c>
      <c r="B790" s="231" t="s">
        <v>7762</v>
      </c>
      <c r="C790" s="233" t="s">
        <v>5</v>
      </c>
      <c r="D790" s="234">
        <v>3.78</v>
      </c>
    </row>
    <row r="791" spans="1:4" ht="13.5">
      <c r="A791" s="233">
        <v>90640</v>
      </c>
      <c r="B791" s="231" t="s">
        <v>7763</v>
      </c>
      <c r="C791" s="233" t="s">
        <v>5</v>
      </c>
      <c r="D791" s="234">
        <v>0.44</v>
      </c>
    </row>
    <row r="792" spans="1:4" ht="13.5">
      <c r="A792" s="233">
        <v>90641</v>
      </c>
      <c r="B792" s="231" t="s">
        <v>7764</v>
      </c>
      <c r="C792" s="233" t="s">
        <v>5</v>
      </c>
      <c r="D792" s="234">
        <v>4.13</v>
      </c>
    </row>
    <row r="793" spans="1:4" ht="13.5">
      <c r="A793" s="233">
        <v>90642</v>
      </c>
      <c r="B793" s="231" t="s">
        <v>7765</v>
      </c>
      <c r="C793" s="233" t="s">
        <v>5</v>
      </c>
      <c r="D793" s="234">
        <v>5.89</v>
      </c>
    </row>
    <row r="794" spans="1:4" ht="13.5">
      <c r="A794" s="233">
        <v>90646</v>
      </c>
      <c r="B794" s="231" t="s">
        <v>7766</v>
      </c>
      <c r="C794" s="233" t="s">
        <v>5</v>
      </c>
      <c r="D794" s="234">
        <v>0.63</v>
      </c>
    </row>
    <row r="795" spans="1:4" ht="13.5">
      <c r="A795" s="233">
        <v>90647</v>
      </c>
      <c r="B795" s="231" t="s">
        <v>7767</v>
      </c>
      <c r="C795" s="233" t="s">
        <v>5</v>
      </c>
      <c r="D795" s="234">
        <v>7.0000000000000007E-2</v>
      </c>
    </row>
    <row r="796" spans="1:4" ht="13.5">
      <c r="A796" s="233">
        <v>90648</v>
      </c>
      <c r="B796" s="231" t="s">
        <v>7768</v>
      </c>
      <c r="C796" s="233" t="s">
        <v>5</v>
      </c>
      <c r="D796" s="234">
        <v>0.69</v>
      </c>
    </row>
    <row r="797" spans="1:4" ht="13.5">
      <c r="A797" s="233">
        <v>90649</v>
      </c>
      <c r="B797" s="231" t="s">
        <v>7769</v>
      </c>
      <c r="C797" s="233" t="s">
        <v>5</v>
      </c>
      <c r="D797" s="234">
        <v>7.89</v>
      </c>
    </row>
    <row r="798" spans="1:4" ht="13.5">
      <c r="A798" s="233">
        <v>90652</v>
      </c>
      <c r="B798" s="231" t="s">
        <v>7770</v>
      </c>
      <c r="C798" s="233" t="s">
        <v>5</v>
      </c>
      <c r="D798" s="234">
        <v>2.46</v>
      </c>
    </row>
    <row r="799" spans="1:4" ht="13.5">
      <c r="A799" s="233">
        <v>90653</v>
      </c>
      <c r="B799" s="231" t="s">
        <v>7771</v>
      </c>
      <c r="C799" s="233" t="s">
        <v>5</v>
      </c>
      <c r="D799" s="234">
        <v>0.28999999999999998</v>
      </c>
    </row>
    <row r="800" spans="1:4" ht="13.5">
      <c r="A800" s="233">
        <v>90654</v>
      </c>
      <c r="B800" s="231" t="s">
        <v>7772</v>
      </c>
      <c r="C800" s="233" t="s">
        <v>5</v>
      </c>
      <c r="D800" s="234">
        <v>2.69</v>
      </c>
    </row>
    <row r="801" spans="1:4" ht="13.5">
      <c r="A801" s="233">
        <v>90655</v>
      </c>
      <c r="B801" s="231" t="s">
        <v>7773</v>
      </c>
      <c r="C801" s="233" t="s">
        <v>5</v>
      </c>
      <c r="D801" s="234">
        <v>5.19</v>
      </c>
    </row>
    <row r="802" spans="1:4" ht="13.5">
      <c r="A802" s="233">
        <v>90658</v>
      </c>
      <c r="B802" s="231" t="s">
        <v>7774</v>
      </c>
      <c r="C802" s="233" t="s">
        <v>5</v>
      </c>
      <c r="D802" s="234">
        <v>2.63</v>
      </c>
    </row>
    <row r="803" spans="1:4" ht="13.5">
      <c r="A803" s="233">
        <v>90659</v>
      </c>
      <c r="B803" s="231" t="s">
        <v>7775</v>
      </c>
      <c r="C803" s="233" t="s">
        <v>5</v>
      </c>
      <c r="D803" s="234">
        <v>0.31</v>
      </c>
    </row>
    <row r="804" spans="1:4" ht="13.5">
      <c r="A804" s="233">
        <v>90660</v>
      </c>
      <c r="B804" s="231" t="s">
        <v>7776</v>
      </c>
      <c r="C804" s="233" t="s">
        <v>5</v>
      </c>
      <c r="D804" s="234">
        <v>2.88</v>
      </c>
    </row>
    <row r="805" spans="1:4" ht="13.5">
      <c r="A805" s="233">
        <v>90661</v>
      </c>
      <c r="B805" s="231" t="s">
        <v>7777</v>
      </c>
      <c r="C805" s="233" t="s">
        <v>5</v>
      </c>
      <c r="D805" s="234">
        <v>5.19</v>
      </c>
    </row>
    <row r="806" spans="1:4" ht="13.5">
      <c r="A806" s="233">
        <v>90664</v>
      </c>
      <c r="B806" s="231" t="s">
        <v>7778</v>
      </c>
      <c r="C806" s="233" t="s">
        <v>5</v>
      </c>
      <c r="D806" s="234">
        <v>4.7300000000000004</v>
      </c>
    </row>
    <row r="807" spans="1:4" ht="13.5">
      <c r="A807" s="233">
        <v>90665</v>
      </c>
      <c r="B807" s="231" t="s">
        <v>7779</v>
      </c>
      <c r="C807" s="233" t="s">
        <v>5</v>
      </c>
      <c r="D807" s="234">
        <v>0.54</v>
      </c>
    </row>
    <row r="808" spans="1:4" ht="13.5">
      <c r="A808" s="233">
        <v>90666</v>
      </c>
      <c r="B808" s="231" t="s">
        <v>7780</v>
      </c>
      <c r="C808" s="233" t="s">
        <v>5</v>
      </c>
      <c r="D808" s="234">
        <v>5.17</v>
      </c>
    </row>
    <row r="809" spans="1:4" ht="13.5">
      <c r="A809" s="233">
        <v>90667</v>
      </c>
      <c r="B809" s="231" t="s">
        <v>7781</v>
      </c>
      <c r="C809" s="233" t="s">
        <v>5</v>
      </c>
      <c r="D809" s="234">
        <v>9.57</v>
      </c>
    </row>
    <row r="810" spans="1:4" ht="13.5">
      <c r="A810" s="233">
        <v>90670</v>
      </c>
      <c r="B810" s="231" t="s">
        <v>7782</v>
      </c>
      <c r="C810" s="233" t="s">
        <v>5</v>
      </c>
      <c r="D810" s="234">
        <v>164.8</v>
      </c>
    </row>
    <row r="811" spans="1:4" ht="13.5">
      <c r="A811" s="233">
        <v>90671</v>
      </c>
      <c r="B811" s="231" t="s">
        <v>7783</v>
      </c>
      <c r="C811" s="233" t="s">
        <v>5</v>
      </c>
      <c r="D811" s="234">
        <v>22.88</v>
      </c>
    </row>
    <row r="812" spans="1:4" ht="13.5">
      <c r="A812" s="233">
        <v>90672</v>
      </c>
      <c r="B812" s="231" t="s">
        <v>7784</v>
      </c>
      <c r="C812" s="233" t="s">
        <v>5</v>
      </c>
      <c r="D812" s="234">
        <v>206.23</v>
      </c>
    </row>
    <row r="813" spans="1:4" ht="13.5">
      <c r="A813" s="233">
        <v>90673</v>
      </c>
      <c r="B813" s="231" t="s">
        <v>7785</v>
      </c>
      <c r="C813" s="233" t="s">
        <v>5</v>
      </c>
      <c r="D813" s="234">
        <v>76.599999999999994</v>
      </c>
    </row>
    <row r="814" spans="1:4" ht="13.5">
      <c r="A814" s="233">
        <v>90676</v>
      </c>
      <c r="B814" s="231" t="s">
        <v>7786</v>
      </c>
      <c r="C814" s="233" t="s">
        <v>5</v>
      </c>
      <c r="D814" s="234">
        <v>82.78</v>
      </c>
    </row>
    <row r="815" spans="1:4" ht="13.5">
      <c r="A815" s="233">
        <v>90677</v>
      </c>
      <c r="B815" s="231" t="s">
        <v>7787</v>
      </c>
      <c r="C815" s="233" t="s">
        <v>5</v>
      </c>
      <c r="D815" s="234">
        <v>11.49</v>
      </c>
    </row>
    <row r="816" spans="1:4" ht="13.5">
      <c r="A816" s="233">
        <v>90678</v>
      </c>
      <c r="B816" s="231" t="s">
        <v>7788</v>
      </c>
      <c r="C816" s="233" t="s">
        <v>5</v>
      </c>
      <c r="D816" s="234">
        <v>103.6</v>
      </c>
    </row>
    <row r="817" spans="1:4" ht="13.5">
      <c r="A817" s="233">
        <v>90679</v>
      </c>
      <c r="B817" s="231" t="s">
        <v>7789</v>
      </c>
      <c r="C817" s="233" t="s">
        <v>5</v>
      </c>
      <c r="D817" s="234">
        <v>58.71</v>
      </c>
    </row>
    <row r="818" spans="1:4" ht="13.5">
      <c r="A818" s="233">
        <v>90682</v>
      </c>
      <c r="B818" s="231" t="s">
        <v>7790</v>
      </c>
      <c r="C818" s="233" t="s">
        <v>5</v>
      </c>
      <c r="D818" s="234">
        <v>23.82</v>
      </c>
    </row>
    <row r="819" spans="1:4" ht="13.5">
      <c r="A819" s="233">
        <v>90683</v>
      </c>
      <c r="B819" s="231" t="s">
        <v>7791</v>
      </c>
      <c r="C819" s="233" t="s">
        <v>5</v>
      </c>
      <c r="D819" s="234">
        <v>2.82</v>
      </c>
    </row>
    <row r="820" spans="1:4" ht="13.5">
      <c r="A820" s="233">
        <v>90684</v>
      </c>
      <c r="B820" s="231" t="s">
        <v>7792</v>
      </c>
      <c r="C820" s="233" t="s">
        <v>5</v>
      </c>
      <c r="D820" s="234">
        <v>26.06</v>
      </c>
    </row>
    <row r="821" spans="1:4" ht="13.5">
      <c r="A821" s="233">
        <v>90685</v>
      </c>
      <c r="B821" s="231" t="s">
        <v>7793</v>
      </c>
      <c r="C821" s="233" t="s">
        <v>5</v>
      </c>
      <c r="D821" s="234">
        <v>36.42</v>
      </c>
    </row>
    <row r="822" spans="1:4" ht="13.5">
      <c r="A822" s="233">
        <v>90688</v>
      </c>
      <c r="B822" s="231" t="s">
        <v>7794</v>
      </c>
      <c r="C822" s="233" t="s">
        <v>5</v>
      </c>
      <c r="D822" s="234">
        <v>11.73</v>
      </c>
    </row>
    <row r="823" spans="1:4" ht="13.5">
      <c r="A823" s="233">
        <v>90689</v>
      </c>
      <c r="B823" s="231" t="s">
        <v>7795</v>
      </c>
      <c r="C823" s="233" t="s">
        <v>5</v>
      </c>
      <c r="D823" s="234">
        <v>1.18</v>
      </c>
    </row>
    <row r="824" spans="1:4" ht="13.5">
      <c r="A824" s="233">
        <v>90690</v>
      </c>
      <c r="B824" s="231" t="s">
        <v>7796</v>
      </c>
      <c r="C824" s="233" t="s">
        <v>5</v>
      </c>
      <c r="D824" s="234">
        <v>14.67</v>
      </c>
    </row>
    <row r="825" spans="1:4" ht="13.5">
      <c r="A825" s="233">
        <v>90691</v>
      </c>
      <c r="B825" s="231" t="s">
        <v>7797</v>
      </c>
      <c r="C825" s="233" t="s">
        <v>5</v>
      </c>
      <c r="D825" s="234">
        <v>33.549999999999997</v>
      </c>
    </row>
    <row r="826" spans="1:4" ht="13.5">
      <c r="A826" s="233">
        <v>90957</v>
      </c>
      <c r="B826" s="231" t="s">
        <v>7798</v>
      </c>
      <c r="C826" s="233" t="s">
        <v>5</v>
      </c>
      <c r="D826" s="234">
        <v>2.93</v>
      </c>
    </row>
    <row r="827" spans="1:4" ht="13.5">
      <c r="A827" s="233">
        <v>90958</v>
      </c>
      <c r="B827" s="231" t="s">
        <v>7799</v>
      </c>
      <c r="C827" s="233" t="s">
        <v>5</v>
      </c>
      <c r="D827" s="234">
        <v>0.4</v>
      </c>
    </row>
    <row r="828" spans="1:4" ht="13.5">
      <c r="A828" s="233">
        <v>90960</v>
      </c>
      <c r="B828" s="231" t="s">
        <v>7800</v>
      </c>
      <c r="C828" s="233" t="s">
        <v>5</v>
      </c>
      <c r="D828" s="234">
        <v>3.92</v>
      </c>
    </row>
    <row r="829" spans="1:4" ht="13.5">
      <c r="A829" s="233">
        <v>90961</v>
      </c>
      <c r="B829" s="231" t="s">
        <v>7801</v>
      </c>
      <c r="C829" s="233" t="s">
        <v>5</v>
      </c>
      <c r="D829" s="234">
        <v>0.54</v>
      </c>
    </row>
    <row r="830" spans="1:4" ht="13.5">
      <c r="A830" s="233">
        <v>90962</v>
      </c>
      <c r="B830" s="231" t="s">
        <v>7802</v>
      </c>
      <c r="C830" s="233" t="s">
        <v>5</v>
      </c>
      <c r="D830" s="234">
        <v>4.91</v>
      </c>
    </row>
    <row r="831" spans="1:4" ht="13.5">
      <c r="A831" s="233">
        <v>90963</v>
      </c>
      <c r="B831" s="231" t="s">
        <v>7803</v>
      </c>
      <c r="C831" s="233" t="s">
        <v>5</v>
      </c>
      <c r="D831" s="234">
        <v>9.57</v>
      </c>
    </row>
    <row r="832" spans="1:4" ht="13.5">
      <c r="A832" s="233">
        <v>90968</v>
      </c>
      <c r="B832" s="231" t="s">
        <v>7804</v>
      </c>
      <c r="C832" s="233" t="s">
        <v>5</v>
      </c>
      <c r="D832" s="234">
        <v>3.93</v>
      </c>
    </row>
    <row r="833" spans="1:4" ht="13.5">
      <c r="A833" s="233">
        <v>90969</v>
      </c>
      <c r="B833" s="231" t="s">
        <v>7805</v>
      </c>
      <c r="C833" s="233" t="s">
        <v>5</v>
      </c>
      <c r="D833" s="234">
        <v>0.54</v>
      </c>
    </row>
    <row r="834" spans="1:4" ht="13.5">
      <c r="A834" s="233">
        <v>90970</v>
      </c>
      <c r="B834" s="231" t="s">
        <v>7806</v>
      </c>
      <c r="C834" s="233" t="s">
        <v>5</v>
      </c>
      <c r="D834" s="234">
        <v>4.92</v>
      </c>
    </row>
    <row r="835" spans="1:4" ht="13.5">
      <c r="A835" s="233">
        <v>90971</v>
      </c>
      <c r="B835" s="231" t="s">
        <v>7807</v>
      </c>
      <c r="C835" s="233" t="s">
        <v>5</v>
      </c>
      <c r="D835" s="234">
        <v>38.79</v>
      </c>
    </row>
    <row r="836" spans="1:4" ht="13.5">
      <c r="A836" s="233">
        <v>90975</v>
      </c>
      <c r="B836" s="231" t="s">
        <v>7808</v>
      </c>
      <c r="C836" s="233" t="s">
        <v>5</v>
      </c>
      <c r="D836" s="234">
        <v>9.99</v>
      </c>
    </row>
    <row r="837" spans="1:4" ht="13.5">
      <c r="A837" s="233">
        <v>90976</v>
      </c>
      <c r="B837" s="231" t="s">
        <v>7809</v>
      </c>
      <c r="C837" s="233" t="s">
        <v>5</v>
      </c>
      <c r="D837" s="234">
        <v>1.38</v>
      </c>
    </row>
    <row r="838" spans="1:4" ht="13.5">
      <c r="A838" s="233">
        <v>90977</v>
      </c>
      <c r="B838" s="231" t="s">
        <v>7810</v>
      </c>
      <c r="C838" s="233" t="s">
        <v>5</v>
      </c>
      <c r="D838" s="234">
        <v>12.5</v>
      </c>
    </row>
    <row r="839" spans="1:4" ht="13.5">
      <c r="A839" s="233">
        <v>90978</v>
      </c>
      <c r="B839" s="231" t="s">
        <v>7811</v>
      </c>
      <c r="C839" s="233" t="s">
        <v>5</v>
      </c>
      <c r="D839" s="234">
        <v>100.65</v>
      </c>
    </row>
    <row r="840" spans="1:4" ht="13.5">
      <c r="A840" s="233">
        <v>90992</v>
      </c>
      <c r="B840" s="231" t="s">
        <v>7812</v>
      </c>
      <c r="C840" s="233" t="s">
        <v>5</v>
      </c>
      <c r="D840" s="234">
        <v>4.66</v>
      </c>
    </row>
    <row r="841" spans="1:4" ht="13.5">
      <c r="A841" s="233">
        <v>90993</v>
      </c>
      <c r="B841" s="231" t="s">
        <v>7813</v>
      </c>
      <c r="C841" s="233" t="s">
        <v>5</v>
      </c>
      <c r="D841" s="234">
        <v>0.64</v>
      </c>
    </row>
    <row r="842" spans="1:4" ht="13.5">
      <c r="A842" s="233">
        <v>90994</v>
      </c>
      <c r="B842" s="231" t="s">
        <v>7814</v>
      </c>
      <c r="C842" s="233" t="s">
        <v>5</v>
      </c>
      <c r="D842" s="234">
        <v>5.84</v>
      </c>
    </row>
    <row r="843" spans="1:4" ht="13.5">
      <c r="A843" s="233">
        <v>90995</v>
      </c>
      <c r="B843" s="231" t="s">
        <v>7815</v>
      </c>
      <c r="C843" s="233" t="s">
        <v>5</v>
      </c>
      <c r="D843" s="234">
        <v>52.7</v>
      </c>
    </row>
    <row r="844" spans="1:4" ht="13.5">
      <c r="A844" s="233">
        <v>91021</v>
      </c>
      <c r="B844" s="231" t="s">
        <v>7816</v>
      </c>
      <c r="C844" s="233" t="s">
        <v>5</v>
      </c>
      <c r="D844" s="234">
        <v>4.5</v>
      </c>
    </row>
    <row r="845" spans="1:4" ht="13.5">
      <c r="A845" s="233">
        <v>91026</v>
      </c>
      <c r="B845" s="231" t="s">
        <v>7817</v>
      </c>
      <c r="C845" s="233" t="s">
        <v>5</v>
      </c>
      <c r="D845" s="234">
        <v>13.38</v>
      </c>
    </row>
    <row r="846" spans="1:4" ht="13.5">
      <c r="A846" s="233">
        <v>91027</v>
      </c>
      <c r="B846" s="231" t="s">
        <v>7818</v>
      </c>
      <c r="C846" s="233" t="s">
        <v>5</v>
      </c>
      <c r="D846" s="234">
        <v>2.8</v>
      </c>
    </row>
    <row r="847" spans="1:4" ht="13.5">
      <c r="A847" s="233">
        <v>91028</v>
      </c>
      <c r="B847" s="231" t="s">
        <v>7819</v>
      </c>
      <c r="C847" s="233" t="s">
        <v>5</v>
      </c>
      <c r="D847" s="234">
        <v>1.08</v>
      </c>
    </row>
    <row r="848" spans="1:4" ht="13.5">
      <c r="A848" s="233">
        <v>91029</v>
      </c>
      <c r="B848" s="231" t="s">
        <v>7820</v>
      </c>
      <c r="C848" s="233" t="s">
        <v>5</v>
      </c>
      <c r="D848" s="234">
        <v>25.1</v>
      </c>
    </row>
    <row r="849" spans="1:4" ht="13.5">
      <c r="A849" s="233">
        <v>91030</v>
      </c>
      <c r="B849" s="231" t="s">
        <v>7821</v>
      </c>
      <c r="C849" s="233" t="s">
        <v>5</v>
      </c>
      <c r="D849" s="234">
        <v>91.15</v>
      </c>
    </row>
    <row r="850" spans="1:4" ht="13.5">
      <c r="A850" s="233">
        <v>91273</v>
      </c>
      <c r="B850" s="231" t="s">
        <v>7822</v>
      </c>
      <c r="C850" s="233" t="s">
        <v>5</v>
      </c>
      <c r="D850" s="234">
        <v>0.47</v>
      </c>
    </row>
    <row r="851" spans="1:4" ht="13.5">
      <c r="A851" s="233">
        <v>91274</v>
      </c>
      <c r="B851" s="231" t="s">
        <v>7823</v>
      </c>
      <c r="C851" s="233" t="s">
        <v>5</v>
      </c>
      <c r="D851" s="234">
        <v>0.06</v>
      </c>
    </row>
    <row r="852" spans="1:4" ht="13.5">
      <c r="A852" s="233">
        <v>91275</v>
      </c>
      <c r="B852" s="231" t="s">
        <v>7824</v>
      </c>
      <c r="C852" s="233" t="s">
        <v>5</v>
      </c>
      <c r="D852" s="234">
        <v>0.59</v>
      </c>
    </row>
    <row r="853" spans="1:4" ht="13.5">
      <c r="A853" s="233">
        <v>91276</v>
      </c>
      <c r="B853" s="231" t="s">
        <v>7825</v>
      </c>
      <c r="C853" s="233" t="s">
        <v>5</v>
      </c>
      <c r="D853" s="234">
        <v>7.07</v>
      </c>
    </row>
    <row r="854" spans="1:4" ht="13.5">
      <c r="A854" s="233">
        <v>91279</v>
      </c>
      <c r="B854" s="231" t="s">
        <v>7826</v>
      </c>
      <c r="C854" s="233" t="s">
        <v>5</v>
      </c>
      <c r="D854" s="234">
        <v>0.84</v>
      </c>
    </row>
    <row r="855" spans="1:4" ht="13.5">
      <c r="A855" s="233">
        <v>91280</v>
      </c>
      <c r="B855" s="231" t="s">
        <v>7827</v>
      </c>
      <c r="C855" s="233" t="s">
        <v>5</v>
      </c>
      <c r="D855" s="234">
        <v>0.09</v>
      </c>
    </row>
    <row r="856" spans="1:4" ht="13.5">
      <c r="A856" s="233">
        <v>91281</v>
      </c>
      <c r="B856" s="231" t="s">
        <v>7828</v>
      </c>
      <c r="C856" s="233" t="s">
        <v>5</v>
      </c>
      <c r="D856" s="234">
        <v>1.05</v>
      </c>
    </row>
    <row r="857" spans="1:4" ht="13.5">
      <c r="A857" s="233">
        <v>91282</v>
      </c>
      <c r="B857" s="231" t="s">
        <v>7829</v>
      </c>
      <c r="C857" s="233" t="s">
        <v>5</v>
      </c>
      <c r="D857" s="234">
        <v>16.899999999999999</v>
      </c>
    </row>
    <row r="858" spans="1:4" ht="13.5">
      <c r="A858" s="233">
        <v>91354</v>
      </c>
      <c r="B858" s="231" t="s">
        <v>7830</v>
      </c>
      <c r="C858" s="233" t="s">
        <v>5</v>
      </c>
      <c r="D858" s="234">
        <v>10.54</v>
      </c>
    </row>
    <row r="859" spans="1:4" ht="13.5">
      <c r="A859" s="233">
        <v>91355</v>
      </c>
      <c r="B859" s="231" t="s">
        <v>7831</v>
      </c>
      <c r="C859" s="233" t="s">
        <v>5</v>
      </c>
      <c r="D859" s="234">
        <v>2.21</v>
      </c>
    </row>
    <row r="860" spans="1:4" ht="13.5">
      <c r="A860" s="233">
        <v>91356</v>
      </c>
      <c r="B860" s="231" t="s">
        <v>7832</v>
      </c>
      <c r="C860" s="233" t="s">
        <v>5</v>
      </c>
      <c r="D860" s="234">
        <v>0.86</v>
      </c>
    </row>
    <row r="861" spans="1:4" ht="13.5">
      <c r="A861" s="233">
        <v>91359</v>
      </c>
      <c r="B861" s="231" t="s">
        <v>7833</v>
      </c>
      <c r="C861" s="233" t="s">
        <v>5</v>
      </c>
      <c r="D861" s="234">
        <v>11.81</v>
      </c>
    </row>
    <row r="862" spans="1:4" ht="13.5">
      <c r="A862" s="233">
        <v>91360</v>
      </c>
      <c r="B862" s="231" t="s">
        <v>7834</v>
      </c>
      <c r="C862" s="233" t="s">
        <v>5</v>
      </c>
      <c r="D862" s="234">
        <v>2.4700000000000002</v>
      </c>
    </row>
    <row r="863" spans="1:4" ht="13.5">
      <c r="A863" s="233">
        <v>91361</v>
      </c>
      <c r="B863" s="231" t="s">
        <v>7835</v>
      </c>
      <c r="C863" s="233" t="s">
        <v>5</v>
      </c>
      <c r="D863" s="234">
        <v>0.96</v>
      </c>
    </row>
    <row r="864" spans="1:4" ht="13.5">
      <c r="A864" s="233">
        <v>91367</v>
      </c>
      <c r="B864" s="231" t="s">
        <v>7836</v>
      </c>
      <c r="C864" s="233" t="s">
        <v>5</v>
      </c>
      <c r="D864" s="234">
        <v>14.97</v>
      </c>
    </row>
    <row r="865" spans="1:4" ht="13.5">
      <c r="A865" s="233">
        <v>91368</v>
      </c>
      <c r="B865" s="231" t="s">
        <v>7837</v>
      </c>
      <c r="C865" s="233" t="s">
        <v>5</v>
      </c>
      <c r="D865" s="234">
        <v>2.76</v>
      </c>
    </row>
    <row r="866" spans="1:4" ht="13.5">
      <c r="A866" s="233">
        <v>91369</v>
      </c>
      <c r="B866" s="231" t="s">
        <v>7838</v>
      </c>
      <c r="C866" s="233" t="s">
        <v>5</v>
      </c>
      <c r="D866" s="234">
        <v>1.08</v>
      </c>
    </row>
    <row r="867" spans="1:4" ht="13.5">
      <c r="A867" s="233">
        <v>91375</v>
      </c>
      <c r="B867" s="231" t="s">
        <v>7839</v>
      </c>
      <c r="C867" s="233" t="s">
        <v>5</v>
      </c>
      <c r="D867" s="234">
        <v>8.8800000000000008</v>
      </c>
    </row>
    <row r="868" spans="1:4" ht="13.5">
      <c r="A868" s="233">
        <v>91376</v>
      </c>
      <c r="B868" s="231" t="s">
        <v>7840</v>
      </c>
      <c r="C868" s="233" t="s">
        <v>5</v>
      </c>
      <c r="D868" s="234">
        <v>1.86</v>
      </c>
    </row>
    <row r="869" spans="1:4" ht="13.5">
      <c r="A869" s="233">
        <v>91377</v>
      </c>
      <c r="B869" s="231" t="s">
        <v>7841</v>
      </c>
      <c r="C869" s="233" t="s">
        <v>5</v>
      </c>
      <c r="D869" s="234">
        <v>0.72</v>
      </c>
    </row>
    <row r="870" spans="1:4" ht="13.5">
      <c r="A870" s="233">
        <v>91380</v>
      </c>
      <c r="B870" s="231" t="s">
        <v>7842</v>
      </c>
      <c r="C870" s="233" t="s">
        <v>5</v>
      </c>
      <c r="D870" s="234">
        <v>16.82</v>
      </c>
    </row>
    <row r="871" spans="1:4" ht="13.5">
      <c r="A871" s="233">
        <v>91381</v>
      </c>
      <c r="B871" s="231" t="s">
        <v>7843</v>
      </c>
      <c r="C871" s="233" t="s">
        <v>5</v>
      </c>
      <c r="D871" s="234">
        <v>3.1</v>
      </c>
    </row>
    <row r="872" spans="1:4" ht="13.5">
      <c r="A872" s="233">
        <v>91382</v>
      </c>
      <c r="B872" s="231" t="s">
        <v>7844</v>
      </c>
      <c r="C872" s="233" t="s">
        <v>5</v>
      </c>
      <c r="D872" s="234">
        <v>1.21</v>
      </c>
    </row>
    <row r="873" spans="1:4" ht="13.5">
      <c r="A873" s="233">
        <v>91383</v>
      </c>
      <c r="B873" s="231" t="s">
        <v>7845</v>
      </c>
      <c r="C873" s="233" t="s">
        <v>5</v>
      </c>
      <c r="D873" s="234">
        <v>31.54</v>
      </c>
    </row>
    <row r="874" spans="1:4" ht="13.5">
      <c r="A874" s="233">
        <v>91384</v>
      </c>
      <c r="B874" s="231" t="s">
        <v>7846</v>
      </c>
      <c r="C874" s="233" t="s">
        <v>5</v>
      </c>
      <c r="D874" s="234">
        <v>90.77</v>
      </c>
    </row>
    <row r="875" spans="1:4" ht="13.5">
      <c r="A875" s="233">
        <v>91390</v>
      </c>
      <c r="B875" s="231" t="s">
        <v>7847</v>
      </c>
      <c r="C875" s="233" t="s">
        <v>5</v>
      </c>
      <c r="D875" s="234">
        <v>11.21</v>
      </c>
    </row>
    <row r="876" spans="1:4" ht="13.5">
      <c r="A876" s="233">
        <v>91391</v>
      </c>
      <c r="B876" s="231" t="s">
        <v>7848</v>
      </c>
      <c r="C876" s="233" t="s">
        <v>5</v>
      </c>
      <c r="D876" s="234">
        <v>2.35</v>
      </c>
    </row>
    <row r="877" spans="1:4" ht="13.5">
      <c r="A877" s="233">
        <v>91392</v>
      </c>
      <c r="B877" s="231" t="s">
        <v>7849</v>
      </c>
      <c r="C877" s="233" t="s">
        <v>5</v>
      </c>
      <c r="D877" s="234">
        <v>0.9</v>
      </c>
    </row>
    <row r="878" spans="1:4" ht="13.5">
      <c r="A878" s="233">
        <v>91396</v>
      </c>
      <c r="B878" s="231" t="s">
        <v>7850</v>
      </c>
      <c r="C878" s="233" t="s">
        <v>5</v>
      </c>
      <c r="D878" s="234">
        <v>15.16</v>
      </c>
    </row>
    <row r="879" spans="1:4" ht="13.5">
      <c r="A879" s="233">
        <v>91397</v>
      </c>
      <c r="B879" s="231" t="s">
        <v>7851</v>
      </c>
      <c r="C879" s="233" t="s">
        <v>5</v>
      </c>
      <c r="D879" s="234">
        <v>3.18</v>
      </c>
    </row>
    <row r="880" spans="1:4" ht="13.5">
      <c r="A880" s="233">
        <v>91398</v>
      </c>
      <c r="B880" s="231" t="s">
        <v>7852</v>
      </c>
      <c r="C880" s="233" t="s">
        <v>5</v>
      </c>
      <c r="D880" s="234">
        <v>1.22</v>
      </c>
    </row>
    <row r="881" spans="1:4" ht="13.5">
      <c r="A881" s="233">
        <v>91402</v>
      </c>
      <c r="B881" s="231" t="s">
        <v>7853</v>
      </c>
      <c r="C881" s="233" t="s">
        <v>5</v>
      </c>
      <c r="D881" s="234">
        <v>1.03</v>
      </c>
    </row>
    <row r="882" spans="1:4" ht="13.5">
      <c r="A882" s="233">
        <v>91466</v>
      </c>
      <c r="B882" s="231" t="s">
        <v>7854</v>
      </c>
      <c r="C882" s="233" t="s">
        <v>5</v>
      </c>
      <c r="D882" s="234">
        <v>0.95</v>
      </c>
    </row>
    <row r="883" spans="1:4" ht="13.5">
      <c r="A883" s="233">
        <v>91467</v>
      </c>
      <c r="B883" s="231" t="s">
        <v>7855</v>
      </c>
      <c r="C883" s="233" t="s">
        <v>5</v>
      </c>
      <c r="D883" s="234">
        <v>101.22</v>
      </c>
    </row>
    <row r="884" spans="1:4" ht="13.5">
      <c r="A884" s="233">
        <v>91468</v>
      </c>
      <c r="B884" s="231" t="s">
        <v>7856</v>
      </c>
      <c r="C884" s="233" t="s">
        <v>5</v>
      </c>
      <c r="D884" s="234">
        <v>15.46</v>
      </c>
    </row>
    <row r="885" spans="1:4" ht="13.5">
      <c r="A885" s="233">
        <v>91469</v>
      </c>
      <c r="B885" s="231" t="s">
        <v>7857</v>
      </c>
      <c r="C885" s="233" t="s">
        <v>5</v>
      </c>
      <c r="D885" s="234">
        <v>3.34</v>
      </c>
    </row>
    <row r="886" spans="1:4" ht="13.5">
      <c r="A886" s="233">
        <v>91484</v>
      </c>
      <c r="B886" s="231" t="s">
        <v>7858</v>
      </c>
      <c r="C886" s="233" t="s">
        <v>5</v>
      </c>
      <c r="D886" s="234">
        <v>1.06</v>
      </c>
    </row>
    <row r="887" spans="1:4" ht="13.5">
      <c r="A887" s="233">
        <v>91485</v>
      </c>
      <c r="B887" s="231" t="s">
        <v>7859</v>
      </c>
      <c r="C887" s="233" t="s">
        <v>5</v>
      </c>
      <c r="D887" s="234">
        <v>137.38</v>
      </c>
    </row>
    <row r="888" spans="1:4" ht="13.5">
      <c r="A888" s="233">
        <v>91529</v>
      </c>
      <c r="B888" s="231" t="s">
        <v>7860</v>
      </c>
      <c r="C888" s="233" t="s">
        <v>5</v>
      </c>
      <c r="D888" s="234">
        <v>0.7</v>
      </c>
    </row>
    <row r="889" spans="1:4" ht="13.5">
      <c r="A889" s="233">
        <v>91530</v>
      </c>
      <c r="B889" s="231" t="s">
        <v>7861</v>
      </c>
      <c r="C889" s="233" t="s">
        <v>5</v>
      </c>
      <c r="D889" s="234">
        <v>0.09</v>
      </c>
    </row>
    <row r="890" spans="1:4" ht="13.5">
      <c r="A890" s="233">
        <v>91531</v>
      </c>
      <c r="B890" s="231" t="s">
        <v>7862</v>
      </c>
      <c r="C890" s="233" t="s">
        <v>5</v>
      </c>
      <c r="D890" s="234">
        <v>0.88</v>
      </c>
    </row>
    <row r="891" spans="1:4" ht="13.5">
      <c r="A891" s="233">
        <v>91532</v>
      </c>
      <c r="B891" s="231" t="s">
        <v>7863</v>
      </c>
      <c r="C891" s="233" t="s">
        <v>5</v>
      </c>
      <c r="D891" s="234">
        <v>5.12</v>
      </c>
    </row>
    <row r="892" spans="1:4" ht="13.5">
      <c r="A892" s="233">
        <v>91629</v>
      </c>
      <c r="B892" s="231" t="s">
        <v>7864</v>
      </c>
      <c r="C892" s="233" t="s">
        <v>5</v>
      </c>
      <c r="D892" s="234">
        <v>10.89</v>
      </c>
    </row>
    <row r="893" spans="1:4" ht="13.5">
      <c r="A893" s="233">
        <v>91630</v>
      </c>
      <c r="B893" s="231" t="s">
        <v>7865</v>
      </c>
      <c r="C893" s="233" t="s">
        <v>5</v>
      </c>
      <c r="D893" s="234">
        <v>2.2799999999999998</v>
      </c>
    </row>
    <row r="894" spans="1:4" ht="13.5">
      <c r="A894" s="233">
        <v>91631</v>
      </c>
      <c r="B894" s="231" t="s">
        <v>7866</v>
      </c>
      <c r="C894" s="233" t="s">
        <v>5</v>
      </c>
      <c r="D894" s="234">
        <v>0.88</v>
      </c>
    </row>
    <row r="895" spans="1:4" ht="13.5">
      <c r="A895" s="233">
        <v>91632</v>
      </c>
      <c r="B895" s="231" t="s">
        <v>7867</v>
      </c>
      <c r="C895" s="233" t="s">
        <v>5</v>
      </c>
      <c r="D895" s="234">
        <v>20.420000000000002</v>
      </c>
    </row>
    <row r="896" spans="1:4" ht="13.5">
      <c r="A896" s="233">
        <v>91633</v>
      </c>
      <c r="B896" s="231" t="s">
        <v>7868</v>
      </c>
      <c r="C896" s="233" t="s">
        <v>5</v>
      </c>
      <c r="D896" s="234">
        <v>85.67</v>
      </c>
    </row>
    <row r="897" spans="1:4" ht="13.5">
      <c r="A897" s="233">
        <v>91640</v>
      </c>
      <c r="B897" s="231" t="s">
        <v>7869</v>
      </c>
      <c r="C897" s="233" t="s">
        <v>5</v>
      </c>
      <c r="D897" s="234">
        <v>24.58</v>
      </c>
    </row>
    <row r="898" spans="1:4" ht="13.5">
      <c r="A898" s="233">
        <v>91641</v>
      </c>
      <c r="B898" s="231" t="s">
        <v>7870</v>
      </c>
      <c r="C898" s="233" t="s">
        <v>5</v>
      </c>
      <c r="D898" s="234">
        <v>5.16</v>
      </c>
    </row>
    <row r="899" spans="1:4" ht="13.5">
      <c r="A899" s="233">
        <v>91642</v>
      </c>
      <c r="B899" s="231" t="s">
        <v>7871</v>
      </c>
      <c r="C899" s="233" t="s">
        <v>5</v>
      </c>
      <c r="D899" s="234">
        <v>1.99</v>
      </c>
    </row>
    <row r="900" spans="1:4" ht="13.5">
      <c r="A900" s="233">
        <v>91643</v>
      </c>
      <c r="B900" s="231" t="s">
        <v>7872</v>
      </c>
      <c r="C900" s="233" t="s">
        <v>5</v>
      </c>
      <c r="D900" s="234">
        <v>46.09</v>
      </c>
    </row>
    <row r="901" spans="1:4" ht="13.5">
      <c r="A901" s="233">
        <v>91644</v>
      </c>
      <c r="B901" s="231" t="s">
        <v>7873</v>
      </c>
      <c r="C901" s="233" t="s">
        <v>5</v>
      </c>
      <c r="D901" s="234">
        <v>192.8</v>
      </c>
    </row>
    <row r="902" spans="1:4" ht="13.5">
      <c r="A902" s="233">
        <v>91688</v>
      </c>
      <c r="B902" s="231" t="s">
        <v>7874</v>
      </c>
      <c r="C902" s="233" t="s">
        <v>5</v>
      </c>
      <c r="D902" s="234">
        <v>0.1</v>
      </c>
    </row>
    <row r="903" spans="1:4" ht="13.5">
      <c r="A903" s="233">
        <v>91689</v>
      </c>
      <c r="B903" s="231" t="s">
        <v>7875</v>
      </c>
      <c r="C903" s="233" t="s">
        <v>5</v>
      </c>
      <c r="D903" s="234">
        <v>0.02</v>
      </c>
    </row>
    <row r="904" spans="1:4" ht="13.5">
      <c r="A904" s="233">
        <v>91690</v>
      </c>
      <c r="B904" s="231" t="s">
        <v>7876</v>
      </c>
      <c r="C904" s="233" t="s">
        <v>5</v>
      </c>
      <c r="D904" s="234">
        <v>7.0000000000000007E-2</v>
      </c>
    </row>
    <row r="905" spans="1:4" ht="13.5">
      <c r="A905" s="233">
        <v>91691</v>
      </c>
      <c r="B905" s="231" t="s">
        <v>7877</v>
      </c>
      <c r="C905" s="233" t="s">
        <v>5</v>
      </c>
      <c r="D905" s="234">
        <v>2.56</v>
      </c>
    </row>
    <row r="906" spans="1:4" ht="13.5">
      <c r="A906" s="233">
        <v>92040</v>
      </c>
      <c r="B906" s="231" t="s">
        <v>7878</v>
      </c>
      <c r="C906" s="233" t="s">
        <v>5</v>
      </c>
      <c r="D906" s="234">
        <v>4.13</v>
      </c>
    </row>
    <row r="907" spans="1:4" ht="13.5">
      <c r="A907" s="233">
        <v>92041</v>
      </c>
      <c r="B907" s="231" t="s">
        <v>7879</v>
      </c>
      <c r="C907" s="233" t="s">
        <v>5</v>
      </c>
      <c r="D907" s="234">
        <v>0.43</v>
      </c>
    </row>
    <row r="908" spans="1:4" ht="13.5">
      <c r="A908" s="233">
        <v>92042</v>
      </c>
      <c r="B908" s="231" t="s">
        <v>7880</v>
      </c>
      <c r="C908" s="233" t="s">
        <v>5</v>
      </c>
      <c r="D908" s="234">
        <v>3.44</v>
      </c>
    </row>
    <row r="909" spans="1:4" ht="13.5">
      <c r="A909" s="233">
        <v>92101</v>
      </c>
      <c r="B909" s="231" t="s">
        <v>7881</v>
      </c>
      <c r="C909" s="233" t="s">
        <v>5</v>
      </c>
      <c r="D909" s="234">
        <v>16.47</v>
      </c>
    </row>
    <row r="910" spans="1:4" ht="13.5">
      <c r="A910" s="233">
        <v>92102</v>
      </c>
      <c r="B910" s="231" t="s">
        <v>7882</v>
      </c>
      <c r="C910" s="233" t="s">
        <v>5</v>
      </c>
      <c r="D910" s="234">
        <v>3.45</v>
      </c>
    </row>
    <row r="911" spans="1:4" ht="13.5">
      <c r="A911" s="233">
        <v>92103</v>
      </c>
      <c r="B911" s="231" t="s">
        <v>7883</v>
      </c>
      <c r="C911" s="233" t="s">
        <v>5</v>
      </c>
      <c r="D911" s="234">
        <v>1.33</v>
      </c>
    </row>
    <row r="912" spans="1:4" ht="13.5">
      <c r="A912" s="233">
        <v>92104</v>
      </c>
      <c r="B912" s="231" t="s">
        <v>7884</v>
      </c>
      <c r="C912" s="233" t="s">
        <v>5</v>
      </c>
      <c r="D912" s="234">
        <v>30.9</v>
      </c>
    </row>
    <row r="913" spans="1:4" ht="13.5">
      <c r="A913" s="233">
        <v>92105</v>
      </c>
      <c r="B913" s="231" t="s">
        <v>7885</v>
      </c>
      <c r="C913" s="233" t="s">
        <v>5</v>
      </c>
      <c r="D913" s="234">
        <v>123.17</v>
      </c>
    </row>
    <row r="914" spans="1:4" ht="13.5">
      <c r="A914" s="233">
        <v>92108</v>
      </c>
      <c r="B914" s="231" t="s">
        <v>7886</v>
      </c>
      <c r="C914" s="233" t="s">
        <v>5</v>
      </c>
      <c r="D914" s="234">
        <v>0.59</v>
      </c>
    </row>
    <row r="915" spans="1:4" ht="13.5">
      <c r="A915" s="233">
        <v>92109</v>
      </c>
      <c r="B915" s="231" t="s">
        <v>7887</v>
      </c>
      <c r="C915" s="233" t="s">
        <v>5</v>
      </c>
      <c r="D915" s="234">
        <v>7.0000000000000007E-2</v>
      </c>
    </row>
    <row r="916" spans="1:4" ht="13.5">
      <c r="A916" s="233">
        <v>92110</v>
      </c>
      <c r="B916" s="231" t="s">
        <v>7888</v>
      </c>
      <c r="C916" s="233" t="s">
        <v>5</v>
      </c>
      <c r="D916" s="234">
        <v>0.46</v>
      </c>
    </row>
    <row r="917" spans="1:4" ht="13.5">
      <c r="A917" s="233">
        <v>92111</v>
      </c>
      <c r="B917" s="231" t="s">
        <v>7889</v>
      </c>
      <c r="C917" s="233" t="s">
        <v>5</v>
      </c>
      <c r="D917" s="234">
        <v>1.01</v>
      </c>
    </row>
    <row r="918" spans="1:4" ht="13.5">
      <c r="A918" s="233">
        <v>92114</v>
      </c>
      <c r="B918" s="231" t="s">
        <v>7890</v>
      </c>
      <c r="C918" s="233" t="s">
        <v>5</v>
      </c>
      <c r="D918" s="234">
        <v>0.06</v>
      </c>
    </row>
    <row r="919" spans="1:4" ht="13.5">
      <c r="A919" s="233">
        <v>92115</v>
      </c>
      <c r="B919" s="231" t="s">
        <v>7891</v>
      </c>
      <c r="C919" s="233" t="s">
        <v>5</v>
      </c>
      <c r="D919" s="234">
        <v>0</v>
      </c>
    </row>
    <row r="920" spans="1:4" ht="13.5">
      <c r="A920" s="233">
        <v>92116</v>
      </c>
      <c r="B920" s="231" t="s">
        <v>7892</v>
      </c>
      <c r="C920" s="233" t="s">
        <v>5</v>
      </c>
      <c r="D920" s="234">
        <v>0.08</v>
      </c>
    </row>
    <row r="921" spans="1:4" ht="13.5">
      <c r="A921" s="233">
        <v>92133</v>
      </c>
      <c r="B921" s="231" t="s">
        <v>7893</v>
      </c>
      <c r="C921" s="233" t="s">
        <v>5</v>
      </c>
      <c r="D921" s="234">
        <v>8.73</v>
      </c>
    </row>
    <row r="922" spans="1:4" ht="13.5">
      <c r="A922" s="233">
        <v>92134</v>
      </c>
      <c r="B922" s="231" t="s">
        <v>7894</v>
      </c>
      <c r="C922" s="233" t="s">
        <v>5</v>
      </c>
      <c r="D922" s="234">
        <v>1.38</v>
      </c>
    </row>
    <row r="923" spans="1:4" ht="13.5">
      <c r="A923" s="233">
        <v>92135</v>
      </c>
      <c r="B923" s="231" t="s">
        <v>7895</v>
      </c>
      <c r="C923" s="233" t="s">
        <v>5</v>
      </c>
      <c r="D923" s="234">
        <v>0.54</v>
      </c>
    </row>
    <row r="924" spans="1:4" ht="13.5">
      <c r="A924" s="233">
        <v>92136</v>
      </c>
      <c r="B924" s="231" t="s">
        <v>7896</v>
      </c>
      <c r="C924" s="233" t="s">
        <v>5</v>
      </c>
      <c r="D924" s="234">
        <v>10.92</v>
      </c>
    </row>
    <row r="925" spans="1:4" ht="13.5">
      <c r="A925" s="233">
        <v>92137</v>
      </c>
      <c r="B925" s="231" t="s">
        <v>7897</v>
      </c>
      <c r="C925" s="233" t="s">
        <v>5</v>
      </c>
      <c r="D925" s="234">
        <v>25.35</v>
      </c>
    </row>
    <row r="926" spans="1:4" ht="13.5">
      <c r="A926" s="233">
        <v>92140</v>
      </c>
      <c r="B926" s="231" t="s">
        <v>7898</v>
      </c>
      <c r="C926" s="233" t="s">
        <v>5</v>
      </c>
      <c r="D926" s="234">
        <v>2.66</v>
      </c>
    </row>
    <row r="927" spans="1:4" ht="13.5">
      <c r="A927" s="233">
        <v>92141</v>
      </c>
      <c r="B927" s="231" t="s">
        <v>7899</v>
      </c>
      <c r="C927" s="233" t="s">
        <v>5</v>
      </c>
      <c r="D927" s="234">
        <v>0.42</v>
      </c>
    </row>
    <row r="928" spans="1:4" ht="13.5">
      <c r="A928" s="233">
        <v>92142</v>
      </c>
      <c r="B928" s="231" t="s">
        <v>7900</v>
      </c>
      <c r="C928" s="233" t="s">
        <v>5</v>
      </c>
      <c r="D928" s="234">
        <v>0.16</v>
      </c>
    </row>
    <row r="929" spans="1:4" ht="13.5">
      <c r="A929" s="233">
        <v>92143</v>
      </c>
      <c r="B929" s="231" t="s">
        <v>7901</v>
      </c>
      <c r="C929" s="233" t="s">
        <v>5</v>
      </c>
      <c r="D929" s="234">
        <v>3.33</v>
      </c>
    </row>
    <row r="930" spans="1:4" ht="13.5">
      <c r="A930" s="233">
        <v>92144</v>
      </c>
      <c r="B930" s="231" t="s">
        <v>7902</v>
      </c>
      <c r="C930" s="233" t="s">
        <v>5</v>
      </c>
      <c r="D930" s="234">
        <v>33.31</v>
      </c>
    </row>
    <row r="931" spans="1:4" ht="13.5">
      <c r="A931" s="233">
        <v>92237</v>
      </c>
      <c r="B931" s="231" t="s">
        <v>7903</v>
      </c>
      <c r="C931" s="233" t="s">
        <v>5</v>
      </c>
      <c r="D931" s="234">
        <v>17.96</v>
      </c>
    </row>
    <row r="932" spans="1:4" ht="13.5">
      <c r="A932" s="233">
        <v>92238</v>
      </c>
      <c r="B932" s="231" t="s">
        <v>7904</v>
      </c>
      <c r="C932" s="233" t="s">
        <v>5</v>
      </c>
      <c r="D932" s="234">
        <v>3.77</v>
      </c>
    </row>
    <row r="933" spans="1:4" ht="13.5">
      <c r="A933" s="233">
        <v>92239</v>
      </c>
      <c r="B933" s="231" t="s">
        <v>7905</v>
      </c>
      <c r="C933" s="233" t="s">
        <v>5</v>
      </c>
      <c r="D933" s="234">
        <v>1.46</v>
      </c>
    </row>
    <row r="934" spans="1:4" ht="13.5">
      <c r="A934" s="233">
        <v>92240</v>
      </c>
      <c r="B934" s="231" t="s">
        <v>7906</v>
      </c>
      <c r="C934" s="233" t="s">
        <v>5</v>
      </c>
      <c r="D934" s="234">
        <v>33.69</v>
      </c>
    </row>
    <row r="935" spans="1:4" ht="13.5">
      <c r="A935" s="233">
        <v>92241</v>
      </c>
      <c r="B935" s="231" t="s">
        <v>7907</v>
      </c>
      <c r="C935" s="233" t="s">
        <v>5</v>
      </c>
      <c r="D935" s="234">
        <v>176.75</v>
      </c>
    </row>
    <row r="936" spans="1:4" ht="13.5">
      <c r="A936" s="233">
        <v>92712</v>
      </c>
      <c r="B936" s="231" t="s">
        <v>7908</v>
      </c>
      <c r="C936" s="233" t="s">
        <v>5</v>
      </c>
      <c r="D936" s="234">
        <v>0.18</v>
      </c>
    </row>
    <row r="937" spans="1:4" ht="13.5">
      <c r="A937" s="233">
        <v>92713</v>
      </c>
      <c r="B937" s="231" t="s">
        <v>7909</v>
      </c>
      <c r="C937" s="233" t="s">
        <v>5</v>
      </c>
      <c r="D937" s="234">
        <v>0.02</v>
      </c>
    </row>
    <row r="938" spans="1:4" ht="13.5">
      <c r="A938" s="233">
        <v>92714</v>
      </c>
      <c r="B938" s="231" t="s">
        <v>7910</v>
      </c>
      <c r="C938" s="233" t="s">
        <v>5</v>
      </c>
      <c r="D938" s="234">
        <v>0.22</v>
      </c>
    </row>
    <row r="939" spans="1:4" ht="13.5">
      <c r="A939" s="233">
        <v>92715</v>
      </c>
      <c r="B939" s="231" t="s">
        <v>7911</v>
      </c>
      <c r="C939" s="233" t="s">
        <v>5</v>
      </c>
      <c r="D939" s="234">
        <v>21.24</v>
      </c>
    </row>
    <row r="940" spans="1:4" ht="13.5">
      <c r="A940" s="233">
        <v>92956</v>
      </c>
      <c r="B940" s="231" t="s">
        <v>7912</v>
      </c>
      <c r="C940" s="233" t="s">
        <v>5</v>
      </c>
      <c r="D940" s="234">
        <v>3.03</v>
      </c>
    </row>
    <row r="941" spans="1:4" ht="13.5">
      <c r="A941" s="233">
        <v>92957</v>
      </c>
      <c r="B941" s="231" t="s">
        <v>7913</v>
      </c>
      <c r="C941" s="233" t="s">
        <v>5</v>
      </c>
      <c r="D941" s="234">
        <v>0.36</v>
      </c>
    </row>
    <row r="942" spans="1:4" ht="13.5">
      <c r="A942" s="233">
        <v>92958</v>
      </c>
      <c r="B942" s="231" t="s">
        <v>7914</v>
      </c>
      <c r="C942" s="233" t="s">
        <v>5</v>
      </c>
      <c r="D942" s="234">
        <v>3.31</v>
      </c>
    </row>
    <row r="943" spans="1:4" ht="13.5">
      <c r="A943" s="233">
        <v>92959</v>
      </c>
      <c r="B943" s="231" t="s">
        <v>7915</v>
      </c>
      <c r="C943" s="233" t="s">
        <v>5</v>
      </c>
      <c r="D943" s="234">
        <v>5.93</v>
      </c>
    </row>
    <row r="944" spans="1:4" ht="13.5">
      <c r="A944" s="233">
        <v>92963</v>
      </c>
      <c r="B944" s="231" t="s">
        <v>7916</v>
      </c>
      <c r="C944" s="233" t="s">
        <v>5</v>
      </c>
      <c r="D944" s="234">
        <v>0.94</v>
      </c>
    </row>
    <row r="945" spans="1:4" ht="13.5">
      <c r="A945" s="233">
        <v>92964</v>
      </c>
      <c r="B945" s="231" t="s">
        <v>7917</v>
      </c>
      <c r="C945" s="233" t="s">
        <v>5</v>
      </c>
      <c r="D945" s="234">
        <v>0.11</v>
      </c>
    </row>
    <row r="946" spans="1:4" ht="13.5">
      <c r="A946" s="233">
        <v>92965</v>
      </c>
      <c r="B946" s="231" t="s">
        <v>7918</v>
      </c>
      <c r="C946" s="233" t="s">
        <v>5</v>
      </c>
      <c r="D946" s="234">
        <v>1.18</v>
      </c>
    </row>
    <row r="947" spans="1:4" ht="13.5">
      <c r="A947" s="233">
        <v>93220</v>
      </c>
      <c r="B947" s="231" t="s">
        <v>7919</v>
      </c>
      <c r="C947" s="233" t="s">
        <v>5</v>
      </c>
      <c r="D947" s="234">
        <v>256.26</v>
      </c>
    </row>
    <row r="948" spans="1:4" ht="13.5">
      <c r="A948" s="233">
        <v>93221</v>
      </c>
      <c r="B948" s="231" t="s">
        <v>7920</v>
      </c>
      <c r="C948" s="233" t="s">
        <v>5</v>
      </c>
      <c r="D948" s="234">
        <v>35.57</v>
      </c>
    </row>
    <row r="949" spans="1:4" ht="13.5">
      <c r="A949" s="233">
        <v>93222</v>
      </c>
      <c r="B949" s="231" t="s">
        <v>7921</v>
      </c>
      <c r="C949" s="233" t="s">
        <v>5</v>
      </c>
      <c r="D949" s="234">
        <v>320.68</v>
      </c>
    </row>
    <row r="950" spans="1:4" ht="13.5">
      <c r="A950" s="233">
        <v>93223</v>
      </c>
      <c r="B950" s="231" t="s">
        <v>7922</v>
      </c>
      <c r="C950" s="233" t="s">
        <v>5</v>
      </c>
      <c r="D950" s="234">
        <v>100.03</v>
      </c>
    </row>
    <row r="951" spans="1:4" ht="13.5">
      <c r="A951" s="233">
        <v>93229</v>
      </c>
      <c r="B951" s="231" t="s">
        <v>7923</v>
      </c>
      <c r="C951" s="233" t="s">
        <v>5</v>
      </c>
      <c r="D951" s="234">
        <v>0.25</v>
      </c>
    </row>
    <row r="952" spans="1:4" ht="13.5">
      <c r="A952" s="233">
        <v>93230</v>
      </c>
      <c r="B952" s="231" t="s">
        <v>7924</v>
      </c>
      <c r="C952" s="233" t="s">
        <v>5</v>
      </c>
      <c r="D952" s="234">
        <v>0.03</v>
      </c>
    </row>
    <row r="953" spans="1:4" ht="13.5">
      <c r="A953" s="233">
        <v>93231</v>
      </c>
      <c r="B953" s="231" t="s">
        <v>7925</v>
      </c>
      <c r="C953" s="233" t="s">
        <v>5</v>
      </c>
      <c r="D953" s="234">
        <v>0.23</v>
      </c>
    </row>
    <row r="954" spans="1:4" ht="13.5">
      <c r="A954" s="233">
        <v>93232</v>
      </c>
      <c r="B954" s="231" t="s">
        <v>7926</v>
      </c>
      <c r="C954" s="233" t="s">
        <v>5</v>
      </c>
      <c r="D954" s="234">
        <v>7.17</v>
      </c>
    </row>
    <row r="955" spans="1:4" ht="13.5">
      <c r="A955" s="233">
        <v>93235</v>
      </c>
      <c r="B955" s="231" t="s">
        <v>7927</v>
      </c>
      <c r="C955" s="233" t="s">
        <v>5</v>
      </c>
      <c r="D955" s="234">
        <v>0.72</v>
      </c>
    </row>
    <row r="956" spans="1:4" ht="13.5">
      <c r="A956" s="233">
        <v>93238</v>
      </c>
      <c r="B956" s="231" t="s">
        <v>7928</v>
      </c>
      <c r="C956" s="233" t="s">
        <v>5</v>
      </c>
      <c r="D956" s="234">
        <v>0.75</v>
      </c>
    </row>
    <row r="957" spans="1:4" ht="13.5">
      <c r="A957" s="233">
        <v>93239</v>
      </c>
      <c r="B957" s="231" t="s">
        <v>7929</v>
      </c>
      <c r="C957" s="233" t="s">
        <v>5</v>
      </c>
      <c r="D957" s="234">
        <v>3.43</v>
      </c>
    </row>
    <row r="958" spans="1:4" ht="13.5">
      <c r="A958" s="233">
        <v>93240</v>
      </c>
      <c r="B958" s="231" t="s">
        <v>7930</v>
      </c>
      <c r="C958" s="233" t="s">
        <v>5</v>
      </c>
      <c r="D958" s="234">
        <v>7.66</v>
      </c>
    </row>
    <row r="959" spans="1:4" ht="13.5">
      <c r="A959" s="233">
        <v>93267</v>
      </c>
      <c r="B959" s="231" t="s">
        <v>7931</v>
      </c>
      <c r="C959" s="233" t="s">
        <v>5</v>
      </c>
      <c r="D959" s="234">
        <v>27.29</v>
      </c>
    </row>
    <row r="960" spans="1:4" ht="13.5">
      <c r="A960" s="233">
        <v>93269</v>
      </c>
      <c r="B960" s="231" t="s">
        <v>7932</v>
      </c>
      <c r="C960" s="233" t="s">
        <v>5</v>
      </c>
      <c r="D960" s="234">
        <v>3.24</v>
      </c>
    </row>
    <row r="961" spans="1:4" ht="13.5">
      <c r="A961" s="233">
        <v>93270</v>
      </c>
      <c r="B961" s="231" t="s">
        <v>7933</v>
      </c>
      <c r="C961" s="233" t="s">
        <v>5</v>
      </c>
      <c r="D961" s="234">
        <v>29.84</v>
      </c>
    </row>
    <row r="962" spans="1:4" ht="13.5">
      <c r="A962" s="233">
        <v>93271</v>
      </c>
      <c r="B962" s="231" t="s">
        <v>7934</v>
      </c>
      <c r="C962" s="233" t="s">
        <v>5</v>
      </c>
      <c r="D962" s="234">
        <v>7.57</v>
      </c>
    </row>
    <row r="963" spans="1:4" ht="13.5">
      <c r="A963" s="233">
        <v>93277</v>
      </c>
      <c r="B963" s="231" t="s">
        <v>7935</v>
      </c>
      <c r="C963" s="233" t="s">
        <v>5</v>
      </c>
      <c r="D963" s="234">
        <v>0.3</v>
      </c>
    </row>
    <row r="964" spans="1:4" ht="13.5">
      <c r="A964" s="233">
        <v>93278</v>
      </c>
      <c r="B964" s="231" t="s">
        <v>7936</v>
      </c>
      <c r="C964" s="233" t="s">
        <v>5</v>
      </c>
      <c r="D964" s="234">
        <v>0.03</v>
      </c>
    </row>
    <row r="965" spans="1:4" ht="13.5">
      <c r="A965" s="233">
        <v>93279</v>
      </c>
      <c r="B965" s="231" t="s">
        <v>7937</v>
      </c>
      <c r="C965" s="233" t="s">
        <v>5</v>
      </c>
      <c r="D965" s="234">
        <v>0.28000000000000003</v>
      </c>
    </row>
    <row r="966" spans="1:4" ht="13.5">
      <c r="A966" s="233">
        <v>93280</v>
      </c>
      <c r="B966" s="231" t="s">
        <v>7938</v>
      </c>
      <c r="C966" s="233" t="s">
        <v>5</v>
      </c>
      <c r="D966" s="234">
        <v>0.63</v>
      </c>
    </row>
    <row r="967" spans="1:4" ht="13.5">
      <c r="A967" s="233">
        <v>93283</v>
      </c>
      <c r="B967" s="231" t="s">
        <v>7939</v>
      </c>
      <c r="C967" s="233" t="s">
        <v>5</v>
      </c>
      <c r="D967" s="234">
        <v>57.35</v>
      </c>
    </row>
    <row r="968" spans="1:4" ht="13.5">
      <c r="A968" s="233">
        <v>93284</v>
      </c>
      <c r="B968" s="231" t="s">
        <v>7940</v>
      </c>
      <c r="C968" s="233" t="s">
        <v>5</v>
      </c>
      <c r="D968" s="234">
        <v>10.89</v>
      </c>
    </row>
    <row r="969" spans="1:4" ht="13.5">
      <c r="A969" s="233">
        <v>93285</v>
      </c>
      <c r="B969" s="231" t="s">
        <v>7941</v>
      </c>
      <c r="C969" s="233" t="s">
        <v>5</v>
      </c>
      <c r="D969" s="234">
        <v>92.2</v>
      </c>
    </row>
    <row r="970" spans="1:4" ht="13.5">
      <c r="A970" s="233">
        <v>93286</v>
      </c>
      <c r="B970" s="231" t="s">
        <v>7942</v>
      </c>
      <c r="C970" s="233" t="s">
        <v>5</v>
      </c>
      <c r="D970" s="234">
        <v>179.01</v>
      </c>
    </row>
    <row r="971" spans="1:4" ht="13.5">
      <c r="A971" s="233">
        <v>93296</v>
      </c>
      <c r="B971" s="231" t="s">
        <v>7943</v>
      </c>
      <c r="C971" s="233" t="s">
        <v>5</v>
      </c>
      <c r="D971" s="234">
        <v>4.01</v>
      </c>
    </row>
    <row r="972" spans="1:4" ht="13.5">
      <c r="A972" s="233">
        <v>93397</v>
      </c>
      <c r="B972" s="231" t="s">
        <v>7944</v>
      </c>
      <c r="C972" s="233" t="s">
        <v>5</v>
      </c>
      <c r="D972" s="234">
        <v>10.89</v>
      </c>
    </row>
    <row r="973" spans="1:4" ht="13.5">
      <c r="A973" s="233">
        <v>93398</v>
      </c>
      <c r="B973" s="231" t="s">
        <v>7945</v>
      </c>
      <c r="C973" s="233" t="s">
        <v>5</v>
      </c>
      <c r="D973" s="234">
        <v>2.2799999999999998</v>
      </c>
    </row>
    <row r="974" spans="1:4" ht="13.5">
      <c r="A974" s="233">
        <v>93399</v>
      </c>
      <c r="B974" s="231" t="s">
        <v>7946</v>
      </c>
      <c r="C974" s="233" t="s">
        <v>5</v>
      </c>
      <c r="D974" s="234">
        <v>0.88</v>
      </c>
    </row>
    <row r="975" spans="1:4" ht="13.5">
      <c r="A975" s="233">
        <v>93400</v>
      </c>
      <c r="B975" s="231" t="s">
        <v>7947</v>
      </c>
      <c r="C975" s="233" t="s">
        <v>5</v>
      </c>
      <c r="D975" s="234">
        <v>20.420000000000002</v>
      </c>
    </row>
    <row r="976" spans="1:4" ht="13.5">
      <c r="A976" s="233">
        <v>93401</v>
      </c>
      <c r="B976" s="231" t="s">
        <v>7948</v>
      </c>
      <c r="C976" s="233" t="s">
        <v>5</v>
      </c>
      <c r="D976" s="234">
        <v>101.22</v>
      </c>
    </row>
    <row r="977" spans="1:4" ht="13.5">
      <c r="A977" s="233">
        <v>93404</v>
      </c>
      <c r="B977" s="231" t="s">
        <v>7949</v>
      </c>
      <c r="C977" s="233" t="s">
        <v>5</v>
      </c>
      <c r="D977" s="234">
        <v>5.53</v>
      </c>
    </row>
    <row r="978" spans="1:4" ht="13.5">
      <c r="A978" s="233">
        <v>93405</v>
      </c>
      <c r="B978" s="231" t="s">
        <v>7950</v>
      </c>
      <c r="C978" s="233" t="s">
        <v>5</v>
      </c>
      <c r="D978" s="234">
        <v>0.56000000000000005</v>
      </c>
    </row>
    <row r="979" spans="1:4" ht="13.5">
      <c r="A979" s="233">
        <v>93406</v>
      </c>
      <c r="B979" s="231" t="s">
        <v>7951</v>
      </c>
      <c r="C979" s="233" t="s">
        <v>5</v>
      </c>
      <c r="D979" s="234">
        <v>6.92</v>
      </c>
    </row>
    <row r="980" spans="1:4" ht="13.5">
      <c r="A980" s="233">
        <v>93407</v>
      </c>
      <c r="B980" s="231" t="s">
        <v>7952</v>
      </c>
      <c r="C980" s="233" t="s">
        <v>5</v>
      </c>
      <c r="D980" s="234">
        <v>30.18</v>
      </c>
    </row>
    <row r="981" spans="1:4" ht="13.5">
      <c r="A981" s="233">
        <v>93411</v>
      </c>
      <c r="B981" s="231" t="s">
        <v>7953</v>
      </c>
      <c r="C981" s="233" t="s">
        <v>5</v>
      </c>
      <c r="D981" s="234">
        <v>0.19</v>
      </c>
    </row>
    <row r="982" spans="1:4" ht="13.5">
      <c r="A982" s="233">
        <v>93412</v>
      </c>
      <c r="B982" s="231" t="s">
        <v>7954</v>
      </c>
      <c r="C982" s="233" t="s">
        <v>5</v>
      </c>
      <c r="D982" s="234">
        <v>0.03</v>
      </c>
    </row>
    <row r="983" spans="1:4" ht="13.5">
      <c r="A983" s="233">
        <v>93413</v>
      </c>
      <c r="B983" s="231" t="s">
        <v>7955</v>
      </c>
      <c r="C983" s="233" t="s">
        <v>5</v>
      </c>
      <c r="D983" s="234">
        <v>0.17</v>
      </c>
    </row>
    <row r="984" spans="1:4" ht="13.5">
      <c r="A984" s="233">
        <v>93414</v>
      </c>
      <c r="B984" s="231" t="s">
        <v>7956</v>
      </c>
      <c r="C984" s="233" t="s">
        <v>5</v>
      </c>
      <c r="D984" s="234">
        <v>12.36</v>
      </c>
    </row>
    <row r="985" spans="1:4" ht="13.5">
      <c r="A985" s="233">
        <v>93417</v>
      </c>
      <c r="B985" s="231" t="s">
        <v>7957</v>
      </c>
      <c r="C985" s="233" t="s">
        <v>5</v>
      </c>
      <c r="D985" s="234">
        <v>2.5299999999999998</v>
      </c>
    </row>
    <row r="986" spans="1:4" ht="13.5">
      <c r="A986" s="233">
        <v>93418</v>
      </c>
      <c r="B986" s="231" t="s">
        <v>7958</v>
      </c>
      <c r="C986" s="233" t="s">
        <v>5</v>
      </c>
      <c r="D986" s="234">
        <v>0.45</v>
      </c>
    </row>
    <row r="987" spans="1:4" ht="13.5">
      <c r="A987" s="233">
        <v>93419</v>
      </c>
      <c r="B987" s="231" t="s">
        <v>7959</v>
      </c>
      <c r="C987" s="233" t="s">
        <v>5</v>
      </c>
      <c r="D987" s="234">
        <v>2.2599999999999998</v>
      </c>
    </row>
    <row r="988" spans="1:4" ht="13.5">
      <c r="A988" s="233">
        <v>93420</v>
      </c>
      <c r="B988" s="231" t="s">
        <v>7960</v>
      </c>
      <c r="C988" s="233" t="s">
        <v>5</v>
      </c>
      <c r="D988" s="234">
        <v>42.93</v>
      </c>
    </row>
    <row r="989" spans="1:4" ht="13.5">
      <c r="A989" s="233">
        <v>93423</v>
      </c>
      <c r="B989" s="231" t="s">
        <v>7961</v>
      </c>
      <c r="C989" s="233" t="s">
        <v>5</v>
      </c>
      <c r="D989" s="234">
        <v>3.58</v>
      </c>
    </row>
    <row r="990" spans="1:4" ht="13.5">
      <c r="A990" s="233">
        <v>93424</v>
      </c>
      <c r="B990" s="231" t="s">
        <v>7962</v>
      </c>
      <c r="C990" s="233" t="s">
        <v>5</v>
      </c>
      <c r="D990" s="234">
        <v>0.64</v>
      </c>
    </row>
    <row r="991" spans="1:4" ht="13.5">
      <c r="A991" s="233">
        <v>93425</v>
      </c>
      <c r="B991" s="231" t="s">
        <v>7963</v>
      </c>
      <c r="C991" s="233" t="s">
        <v>5</v>
      </c>
      <c r="D991" s="234">
        <v>3.19</v>
      </c>
    </row>
    <row r="992" spans="1:4" ht="13.5">
      <c r="A992" s="233">
        <v>93426</v>
      </c>
      <c r="B992" s="231" t="s">
        <v>7964</v>
      </c>
      <c r="C992" s="233" t="s">
        <v>5</v>
      </c>
      <c r="D992" s="234">
        <v>102.6</v>
      </c>
    </row>
    <row r="993" spans="1:4" ht="13.5">
      <c r="A993" s="233">
        <v>93429</v>
      </c>
      <c r="B993" s="231" t="s">
        <v>7965</v>
      </c>
      <c r="C993" s="233" t="s">
        <v>5</v>
      </c>
      <c r="D993" s="234">
        <v>64</v>
      </c>
    </row>
    <row r="994" spans="1:4" ht="13.5">
      <c r="A994" s="233">
        <v>93430</v>
      </c>
      <c r="B994" s="231" t="s">
        <v>7966</v>
      </c>
      <c r="C994" s="233" t="s">
        <v>5</v>
      </c>
      <c r="D994" s="234">
        <v>11.52</v>
      </c>
    </row>
    <row r="995" spans="1:4" ht="13.5">
      <c r="A995" s="233">
        <v>93431</v>
      </c>
      <c r="B995" s="231" t="s">
        <v>7967</v>
      </c>
      <c r="C995" s="233" t="s">
        <v>5</v>
      </c>
      <c r="D995" s="234">
        <v>102.88</v>
      </c>
    </row>
    <row r="996" spans="1:4" ht="13.5">
      <c r="A996" s="233">
        <v>93432</v>
      </c>
      <c r="B996" s="231" t="s">
        <v>7968</v>
      </c>
      <c r="C996" s="233" t="s">
        <v>5</v>
      </c>
      <c r="D996" s="234">
        <v>1838.4</v>
      </c>
    </row>
    <row r="997" spans="1:4" ht="13.5">
      <c r="A997" s="233">
        <v>93435</v>
      </c>
      <c r="B997" s="231" t="s">
        <v>7969</v>
      </c>
      <c r="C997" s="233" t="s">
        <v>5</v>
      </c>
      <c r="D997" s="234">
        <v>3.46</v>
      </c>
    </row>
    <row r="998" spans="1:4" ht="13.5">
      <c r="A998" s="233">
        <v>93436</v>
      </c>
      <c r="B998" s="231" t="s">
        <v>7970</v>
      </c>
      <c r="C998" s="233" t="s">
        <v>5</v>
      </c>
      <c r="D998" s="234">
        <v>0.72</v>
      </c>
    </row>
    <row r="999" spans="1:4" ht="13.5">
      <c r="A999" s="233">
        <v>93437</v>
      </c>
      <c r="B999" s="231" t="s">
        <v>7971</v>
      </c>
      <c r="C999" s="233" t="s">
        <v>5</v>
      </c>
      <c r="D999" s="234">
        <v>6.49</v>
      </c>
    </row>
    <row r="1000" spans="1:4" ht="13.5">
      <c r="A1000" s="233">
        <v>93438</v>
      </c>
      <c r="B1000" s="231" t="s">
        <v>7972</v>
      </c>
      <c r="C1000" s="233" t="s">
        <v>5</v>
      </c>
      <c r="D1000" s="234">
        <v>19</v>
      </c>
    </row>
    <row r="1001" spans="1:4" ht="13.5">
      <c r="A1001" s="233">
        <v>95114</v>
      </c>
      <c r="B1001" s="231" t="s">
        <v>7973</v>
      </c>
      <c r="C1001" s="233" t="s">
        <v>5</v>
      </c>
      <c r="D1001" s="234">
        <v>0.91</v>
      </c>
    </row>
    <row r="1002" spans="1:4" ht="13.5">
      <c r="A1002" s="233">
        <v>95115</v>
      </c>
      <c r="B1002" s="231" t="s">
        <v>7974</v>
      </c>
      <c r="C1002" s="233" t="s">
        <v>5</v>
      </c>
      <c r="D1002" s="234">
        <v>0.1</v>
      </c>
    </row>
    <row r="1003" spans="1:4" ht="13.5">
      <c r="A1003" s="233">
        <v>95116</v>
      </c>
      <c r="B1003" s="231" t="s">
        <v>7975</v>
      </c>
      <c r="C1003" s="233" t="s">
        <v>5</v>
      </c>
      <c r="D1003" s="234">
        <v>31.99</v>
      </c>
    </row>
    <row r="1004" spans="1:4" ht="13.5">
      <c r="A1004" s="233">
        <v>95117</v>
      </c>
      <c r="B1004" s="231" t="s">
        <v>7976</v>
      </c>
      <c r="C1004" s="233" t="s">
        <v>5</v>
      </c>
      <c r="D1004" s="234">
        <v>5.04</v>
      </c>
    </row>
    <row r="1005" spans="1:4" ht="13.5">
      <c r="A1005" s="233">
        <v>95118</v>
      </c>
      <c r="B1005" s="231" t="s">
        <v>7977</v>
      </c>
      <c r="C1005" s="233" t="s">
        <v>5</v>
      </c>
      <c r="D1005" s="234">
        <v>33.01</v>
      </c>
    </row>
    <row r="1006" spans="1:4" ht="13.5">
      <c r="A1006" s="233">
        <v>95119</v>
      </c>
      <c r="B1006" s="231" t="s">
        <v>7978</v>
      </c>
      <c r="C1006" s="233" t="s">
        <v>5</v>
      </c>
      <c r="D1006" s="234">
        <v>5.94</v>
      </c>
    </row>
    <row r="1007" spans="1:4" ht="13.5">
      <c r="A1007" s="233">
        <v>95120</v>
      </c>
      <c r="B1007" s="231" t="s">
        <v>7979</v>
      </c>
      <c r="C1007" s="233" t="s">
        <v>5</v>
      </c>
      <c r="D1007" s="234">
        <v>51.63</v>
      </c>
    </row>
    <row r="1008" spans="1:4" ht="13.5">
      <c r="A1008" s="233">
        <v>95123</v>
      </c>
      <c r="B1008" s="231" t="s">
        <v>7980</v>
      </c>
      <c r="C1008" s="233" t="s">
        <v>5</v>
      </c>
      <c r="D1008" s="234">
        <v>11.4</v>
      </c>
    </row>
    <row r="1009" spans="1:4" ht="13.5">
      <c r="A1009" s="233">
        <v>95124</v>
      </c>
      <c r="B1009" s="231" t="s">
        <v>7981</v>
      </c>
      <c r="C1009" s="233" t="s">
        <v>5</v>
      </c>
      <c r="D1009" s="234">
        <v>1.79</v>
      </c>
    </row>
    <row r="1010" spans="1:4" ht="13.5">
      <c r="A1010" s="233">
        <v>95125</v>
      </c>
      <c r="B1010" s="231" t="s">
        <v>7982</v>
      </c>
      <c r="C1010" s="233" t="s">
        <v>5</v>
      </c>
      <c r="D1010" s="234">
        <v>12.47</v>
      </c>
    </row>
    <row r="1011" spans="1:4" ht="13.5">
      <c r="A1011" s="233">
        <v>95126</v>
      </c>
      <c r="B1011" s="231" t="s">
        <v>7983</v>
      </c>
      <c r="C1011" s="233" t="s">
        <v>5</v>
      </c>
      <c r="D1011" s="234">
        <v>94.25</v>
      </c>
    </row>
    <row r="1012" spans="1:4" ht="13.5">
      <c r="A1012" s="233">
        <v>95129</v>
      </c>
      <c r="B1012" s="231" t="s">
        <v>7984</v>
      </c>
      <c r="C1012" s="233" t="s">
        <v>5</v>
      </c>
      <c r="D1012" s="234">
        <v>20.23</v>
      </c>
    </row>
    <row r="1013" spans="1:4" ht="13.5">
      <c r="A1013" s="233">
        <v>95130</v>
      </c>
      <c r="B1013" s="231" t="s">
        <v>7985</v>
      </c>
      <c r="C1013" s="233" t="s">
        <v>5</v>
      </c>
      <c r="D1013" s="234">
        <v>3.64</v>
      </c>
    </row>
    <row r="1014" spans="1:4" ht="13.5">
      <c r="A1014" s="233">
        <v>95131</v>
      </c>
      <c r="B1014" s="231" t="s">
        <v>7986</v>
      </c>
      <c r="C1014" s="233" t="s">
        <v>5</v>
      </c>
      <c r="D1014" s="234">
        <v>37.94</v>
      </c>
    </row>
    <row r="1015" spans="1:4" ht="13.5">
      <c r="A1015" s="233">
        <v>95132</v>
      </c>
      <c r="B1015" s="231" t="s">
        <v>7987</v>
      </c>
      <c r="C1015" s="233" t="s">
        <v>5</v>
      </c>
      <c r="D1015" s="234">
        <v>20.64</v>
      </c>
    </row>
    <row r="1016" spans="1:4" ht="13.5">
      <c r="A1016" s="233">
        <v>95136</v>
      </c>
      <c r="B1016" s="231" t="s">
        <v>7988</v>
      </c>
      <c r="C1016" s="233" t="s">
        <v>5</v>
      </c>
      <c r="D1016" s="234">
        <v>0.03</v>
      </c>
    </row>
    <row r="1017" spans="1:4" ht="13.5">
      <c r="A1017" s="233">
        <v>95137</v>
      </c>
      <c r="B1017" s="231" t="s">
        <v>7989</v>
      </c>
      <c r="C1017" s="233" t="s">
        <v>5</v>
      </c>
      <c r="D1017" s="234">
        <v>0.01</v>
      </c>
    </row>
    <row r="1018" spans="1:4" ht="13.5">
      <c r="A1018" s="233">
        <v>95138</v>
      </c>
      <c r="B1018" s="231" t="s">
        <v>7990</v>
      </c>
      <c r="C1018" s="233" t="s">
        <v>5</v>
      </c>
      <c r="D1018" s="234">
        <v>0.02</v>
      </c>
    </row>
    <row r="1019" spans="1:4" ht="13.5">
      <c r="A1019" s="233">
        <v>95208</v>
      </c>
      <c r="B1019" s="231" t="s">
        <v>7991</v>
      </c>
      <c r="C1019" s="233" t="s">
        <v>5</v>
      </c>
      <c r="D1019" s="234">
        <v>30.91</v>
      </c>
    </row>
    <row r="1020" spans="1:4" ht="13.5">
      <c r="A1020" s="233">
        <v>95209</v>
      </c>
      <c r="B1020" s="231" t="s">
        <v>7992</v>
      </c>
      <c r="C1020" s="233" t="s">
        <v>5</v>
      </c>
      <c r="D1020" s="234">
        <v>3.67</v>
      </c>
    </row>
    <row r="1021" spans="1:4" ht="13.5">
      <c r="A1021" s="233">
        <v>95210</v>
      </c>
      <c r="B1021" s="231" t="s">
        <v>7993</v>
      </c>
      <c r="C1021" s="233" t="s">
        <v>5</v>
      </c>
      <c r="D1021" s="234">
        <v>33.81</v>
      </c>
    </row>
    <row r="1022" spans="1:4" ht="13.5">
      <c r="A1022" s="233">
        <v>95211</v>
      </c>
      <c r="B1022" s="231" t="s">
        <v>7994</v>
      </c>
      <c r="C1022" s="233" t="s">
        <v>5</v>
      </c>
      <c r="D1022" s="234">
        <v>7.57</v>
      </c>
    </row>
    <row r="1023" spans="1:4" ht="13.5">
      <c r="A1023" s="233">
        <v>95214</v>
      </c>
      <c r="B1023" s="231" t="s">
        <v>7995</v>
      </c>
      <c r="C1023" s="233" t="s">
        <v>5</v>
      </c>
      <c r="D1023" s="234">
        <v>0.22</v>
      </c>
    </row>
    <row r="1024" spans="1:4" ht="13.5">
      <c r="A1024" s="233">
        <v>95215</v>
      </c>
      <c r="B1024" s="231" t="s">
        <v>7996</v>
      </c>
      <c r="C1024" s="233" t="s">
        <v>5</v>
      </c>
      <c r="D1024" s="234">
        <v>0.02</v>
      </c>
    </row>
    <row r="1025" spans="1:4" ht="13.5">
      <c r="A1025" s="233">
        <v>95216</v>
      </c>
      <c r="B1025" s="231" t="s">
        <v>7997</v>
      </c>
      <c r="C1025" s="233" t="s">
        <v>5</v>
      </c>
      <c r="D1025" s="234">
        <v>0.15</v>
      </c>
    </row>
    <row r="1026" spans="1:4" ht="13.5">
      <c r="A1026" s="233">
        <v>95217</v>
      </c>
      <c r="B1026" s="231" t="s">
        <v>7998</v>
      </c>
      <c r="C1026" s="233" t="s">
        <v>5</v>
      </c>
      <c r="D1026" s="234">
        <v>0.51</v>
      </c>
    </row>
    <row r="1027" spans="1:4" ht="13.5">
      <c r="A1027" s="233">
        <v>95255</v>
      </c>
      <c r="B1027" s="231" t="s">
        <v>7999</v>
      </c>
      <c r="C1027" s="233" t="s">
        <v>5</v>
      </c>
      <c r="D1027" s="234">
        <v>0.81</v>
      </c>
    </row>
    <row r="1028" spans="1:4" ht="13.5">
      <c r="A1028" s="233">
        <v>95256</v>
      </c>
      <c r="B1028" s="231" t="s">
        <v>8000</v>
      </c>
      <c r="C1028" s="233" t="s">
        <v>5</v>
      </c>
      <c r="D1028" s="234">
        <v>0.09</v>
      </c>
    </row>
    <row r="1029" spans="1:4" ht="13.5">
      <c r="A1029" s="233">
        <v>95257</v>
      </c>
      <c r="B1029" s="231" t="s">
        <v>8001</v>
      </c>
      <c r="C1029" s="233" t="s">
        <v>5</v>
      </c>
      <c r="D1029" s="234">
        <v>1.02</v>
      </c>
    </row>
    <row r="1030" spans="1:4" ht="13.5">
      <c r="A1030" s="233">
        <v>95260</v>
      </c>
      <c r="B1030" s="231" t="s">
        <v>8002</v>
      </c>
      <c r="C1030" s="233" t="s">
        <v>5</v>
      </c>
      <c r="D1030" s="234">
        <v>0.56000000000000005</v>
      </c>
    </row>
    <row r="1031" spans="1:4" ht="13.5">
      <c r="A1031" s="233">
        <v>95261</v>
      </c>
      <c r="B1031" s="231" t="s">
        <v>8003</v>
      </c>
      <c r="C1031" s="233" t="s">
        <v>5</v>
      </c>
      <c r="D1031" s="234">
        <v>0.09</v>
      </c>
    </row>
    <row r="1032" spans="1:4" ht="13.5">
      <c r="A1032" s="233">
        <v>95262</v>
      </c>
      <c r="B1032" s="231" t="s">
        <v>8004</v>
      </c>
      <c r="C1032" s="233" t="s">
        <v>5</v>
      </c>
      <c r="D1032" s="234">
        <v>0.85</v>
      </c>
    </row>
    <row r="1033" spans="1:4" ht="13.5">
      <c r="A1033" s="233">
        <v>95263</v>
      </c>
      <c r="B1033" s="231" t="s">
        <v>8005</v>
      </c>
      <c r="C1033" s="233" t="s">
        <v>5</v>
      </c>
      <c r="D1033" s="234">
        <v>3.83</v>
      </c>
    </row>
    <row r="1034" spans="1:4" ht="13.5">
      <c r="A1034" s="233">
        <v>95266</v>
      </c>
      <c r="B1034" s="231" t="s">
        <v>8006</v>
      </c>
      <c r="C1034" s="233" t="s">
        <v>5</v>
      </c>
      <c r="D1034" s="234">
        <v>0.41</v>
      </c>
    </row>
    <row r="1035" spans="1:4" ht="13.5">
      <c r="A1035" s="233">
        <v>95267</v>
      </c>
      <c r="B1035" s="231" t="s">
        <v>8007</v>
      </c>
      <c r="C1035" s="233" t="s">
        <v>5</v>
      </c>
      <c r="D1035" s="234">
        <v>0.04</v>
      </c>
    </row>
    <row r="1036" spans="1:4" ht="13.5">
      <c r="A1036" s="233">
        <v>95268</v>
      </c>
      <c r="B1036" s="231" t="s">
        <v>8008</v>
      </c>
      <c r="C1036" s="233" t="s">
        <v>5</v>
      </c>
      <c r="D1036" s="234">
        <v>0.4</v>
      </c>
    </row>
    <row r="1037" spans="1:4" ht="13.5">
      <c r="A1037" s="233">
        <v>95269</v>
      </c>
      <c r="B1037" s="231" t="s">
        <v>8009</v>
      </c>
      <c r="C1037" s="233" t="s">
        <v>5</v>
      </c>
      <c r="D1037" s="234">
        <v>7.17</v>
      </c>
    </row>
    <row r="1038" spans="1:4" ht="13.5">
      <c r="A1038" s="233">
        <v>95272</v>
      </c>
      <c r="B1038" s="231" t="s">
        <v>8010</v>
      </c>
      <c r="C1038" s="233" t="s">
        <v>5</v>
      </c>
      <c r="D1038" s="234">
        <v>0.4</v>
      </c>
    </row>
    <row r="1039" spans="1:4" ht="13.5">
      <c r="A1039" s="233">
        <v>95273</v>
      </c>
      <c r="B1039" s="231" t="s">
        <v>8011</v>
      </c>
      <c r="C1039" s="233" t="s">
        <v>5</v>
      </c>
      <c r="D1039" s="234">
        <v>0.04</v>
      </c>
    </row>
    <row r="1040" spans="1:4" ht="13.5">
      <c r="A1040" s="233">
        <v>95274</v>
      </c>
      <c r="B1040" s="231" t="s">
        <v>8012</v>
      </c>
      <c r="C1040" s="233" t="s">
        <v>5</v>
      </c>
      <c r="D1040" s="234">
        <v>0.31</v>
      </c>
    </row>
    <row r="1041" spans="1:4" ht="13.5">
      <c r="A1041" s="233">
        <v>95275</v>
      </c>
      <c r="B1041" s="231" t="s">
        <v>8013</v>
      </c>
      <c r="C1041" s="233" t="s">
        <v>5</v>
      </c>
      <c r="D1041" s="234">
        <v>2.0499999999999998</v>
      </c>
    </row>
    <row r="1042" spans="1:4" ht="13.5">
      <c r="A1042" s="233">
        <v>95278</v>
      </c>
      <c r="B1042" s="231" t="s">
        <v>8014</v>
      </c>
      <c r="C1042" s="233" t="s">
        <v>5</v>
      </c>
      <c r="D1042" s="234">
        <v>0.44</v>
      </c>
    </row>
    <row r="1043" spans="1:4" ht="13.5">
      <c r="A1043" s="233">
        <v>95279</v>
      </c>
      <c r="B1043" s="231" t="s">
        <v>8015</v>
      </c>
      <c r="C1043" s="233" t="s">
        <v>5</v>
      </c>
      <c r="D1043" s="234">
        <v>0.05</v>
      </c>
    </row>
    <row r="1044" spans="1:4" ht="13.5">
      <c r="A1044" s="233">
        <v>95280</v>
      </c>
      <c r="B1044" s="231" t="s">
        <v>8016</v>
      </c>
      <c r="C1044" s="233" t="s">
        <v>5</v>
      </c>
      <c r="D1044" s="234">
        <v>0.34</v>
      </c>
    </row>
    <row r="1045" spans="1:4" ht="13.5">
      <c r="A1045" s="233">
        <v>95281</v>
      </c>
      <c r="B1045" s="231" t="s">
        <v>8017</v>
      </c>
      <c r="C1045" s="233" t="s">
        <v>5</v>
      </c>
      <c r="D1045" s="234">
        <v>7.17</v>
      </c>
    </row>
    <row r="1046" spans="1:4" ht="13.5">
      <c r="A1046" s="233">
        <v>95617</v>
      </c>
      <c r="B1046" s="231" t="s">
        <v>8018</v>
      </c>
      <c r="C1046" s="233" t="s">
        <v>5</v>
      </c>
      <c r="D1046" s="234">
        <v>0.66</v>
      </c>
    </row>
    <row r="1047" spans="1:4" ht="13.5">
      <c r="A1047" s="233">
        <v>95618</v>
      </c>
      <c r="B1047" s="231" t="s">
        <v>8019</v>
      </c>
      <c r="C1047" s="233" t="s">
        <v>5</v>
      </c>
      <c r="D1047" s="234">
        <v>7.0000000000000007E-2</v>
      </c>
    </row>
    <row r="1048" spans="1:4" ht="13.5">
      <c r="A1048" s="233">
        <v>95619</v>
      </c>
      <c r="B1048" s="231" t="s">
        <v>8020</v>
      </c>
      <c r="C1048" s="233" t="s">
        <v>5</v>
      </c>
      <c r="D1048" s="234">
        <v>0.83</v>
      </c>
    </row>
    <row r="1049" spans="1:4" ht="13.5">
      <c r="A1049" s="233">
        <v>95627</v>
      </c>
      <c r="B1049" s="231" t="s">
        <v>8021</v>
      </c>
      <c r="C1049" s="233" t="s">
        <v>5</v>
      </c>
      <c r="D1049" s="234">
        <v>27.04</v>
      </c>
    </row>
    <row r="1050" spans="1:4" ht="13.5">
      <c r="A1050" s="233">
        <v>95628</v>
      </c>
      <c r="B1050" s="231" t="s">
        <v>8022</v>
      </c>
      <c r="C1050" s="233" t="s">
        <v>5</v>
      </c>
      <c r="D1050" s="234">
        <v>3.75</v>
      </c>
    </row>
    <row r="1051" spans="1:4" ht="13.5">
      <c r="A1051" s="233">
        <v>95629</v>
      </c>
      <c r="B1051" s="231" t="s">
        <v>8023</v>
      </c>
      <c r="C1051" s="233" t="s">
        <v>5</v>
      </c>
      <c r="D1051" s="234">
        <v>33.840000000000003</v>
      </c>
    </row>
    <row r="1052" spans="1:4" ht="13.5">
      <c r="A1052" s="233">
        <v>95630</v>
      </c>
      <c r="B1052" s="231" t="s">
        <v>8024</v>
      </c>
      <c r="C1052" s="233" t="s">
        <v>5</v>
      </c>
      <c r="D1052" s="234">
        <v>57.14</v>
      </c>
    </row>
    <row r="1053" spans="1:4" ht="13.5">
      <c r="A1053" s="233">
        <v>95698</v>
      </c>
      <c r="B1053" s="231" t="s">
        <v>8025</v>
      </c>
      <c r="C1053" s="233" t="s">
        <v>5</v>
      </c>
      <c r="D1053" s="234">
        <v>2.71</v>
      </c>
    </row>
    <row r="1054" spans="1:4" ht="13.5">
      <c r="A1054" s="233">
        <v>95699</v>
      </c>
      <c r="B1054" s="231" t="s">
        <v>8026</v>
      </c>
      <c r="C1054" s="233" t="s">
        <v>5</v>
      </c>
      <c r="D1054" s="234">
        <v>0.32</v>
      </c>
    </row>
    <row r="1055" spans="1:4" ht="13.5">
      <c r="A1055" s="233">
        <v>95700</v>
      </c>
      <c r="B1055" s="231" t="s">
        <v>8027</v>
      </c>
      <c r="C1055" s="233" t="s">
        <v>5</v>
      </c>
      <c r="D1055" s="234">
        <v>3.39</v>
      </c>
    </row>
    <row r="1056" spans="1:4" ht="13.5">
      <c r="A1056" s="233">
        <v>95701</v>
      </c>
      <c r="B1056" s="231" t="s">
        <v>8028</v>
      </c>
      <c r="C1056" s="233" t="s">
        <v>5</v>
      </c>
      <c r="D1056" s="234">
        <v>2.5299999999999998</v>
      </c>
    </row>
    <row r="1057" spans="1:4" ht="13.5">
      <c r="A1057" s="233">
        <v>95704</v>
      </c>
      <c r="B1057" s="231" t="s">
        <v>8029</v>
      </c>
      <c r="C1057" s="233" t="s">
        <v>5</v>
      </c>
      <c r="D1057" s="234">
        <v>34.409999999999997</v>
      </c>
    </row>
    <row r="1058" spans="1:4" ht="13.5">
      <c r="A1058" s="233">
        <v>95705</v>
      </c>
      <c r="B1058" s="231" t="s">
        <v>8030</v>
      </c>
      <c r="C1058" s="233" t="s">
        <v>5</v>
      </c>
      <c r="D1058" s="234">
        <v>4.9000000000000004</v>
      </c>
    </row>
    <row r="1059" spans="1:4" ht="13.5">
      <c r="A1059" s="233">
        <v>95706</v>
      </c>
      <c r="B1059" s="231" t="s">
        <v>8031</v>
      </c>
      <c r="C1059" s="233" t="s">
        <v>5</v>
      </c>
      <c r="D1059" s="234">
        <v>43.07</v>
      </c>
    </row>
    <row r="1060" spans="1:4" ht="13.5">
      <c r="A1060" s="233">
        <v>95707</v>
      </c>
      <c r="B1060" s="231" t="s">
        <v>8032</v>
      </c>
      <c r="C1060" s="233" t="s">
        <v>5</v>
      </c>
      <c r="D1060" s="234">
        <v>28.25</v>
      </c>
    </row>
    <row r="1061" spans="1:4" ht="13.5">
      <c r="A1061" s="233">
        <v>95710</v>
      </c>
      <c r="B1061" s="231" t="s">
        <v>8033</v>
      </c>
      <c r="C1061" s="233" t="s">
        <v>5</v>
      </c>
      <c r="D1061" s="234">
        <v>41.36</v>
      </c>
    </row>
    <row r="1062" spans="1:4" ht="13.5">
      <c r="A1062" s="233">
        <v>95711</v>
      </c>
      <c r="B1062" s="231" t="s">
        <v>8034</v>
      </c>
      <c r="C1062" s="233" t="s">
        <v>5</v>
      </c>
      <c r="D1062" s="234">
        <v>5.61</v>
      </c>
    </row>
    <row r="1063" spans="1:4" ht="13.5">
      <c r="A1063" s="233">
        <v>95712</v>
      </c>
      <c r="B1063" s="231" t="s">
        <v>8035</v>
      </c>
      <c r="C1063" s="233" t="s">
        <v>5</v>
      </c>
      <c r="D1063" s="234">
        <v>51.7</v>
      </c>
    </row>
    <row r="1064" spans="1:4" ht="13.5">
      <c r="A1064" s="233">
        <v>95713</v>
      </c>
      <c r="B1064" s="231" t="s">
        <v>8036</v>
      </c>
      <c r="C1064" s="233" t="s">
        <v>5</v>
      </c>
      <c r="D1064" s="234">
        <v>57.56</v>
      </c>
    </row>
    <row r="1065" spans="1:4" ht="13.5">
      <c r="A1065" s="233">
        <v>95716</v>
      </c>
      <c r="B1065" s="231" t="s">
        <v>8037</v>
      </c>
      <c r="C1065" s="233" t="s">
        <v>5</v>
      </c>
      <c r="D1065" s="234">
        <v>39.82</v>
      </c>
    </row>
    <row r="1066" spans="1:4" ht="13.5">
      <c r="A1066" s="233">
        <v>95717</v>
      </c>
      <c r="B1066" s="231" t="s">
        <v>8038</v>
      </c>
      <c r="C1066" s="233" t="s">
        <v>5</v>
      </c>
      <c r="D1066" s="234">
        <v>5.4</v>
      </c>
    </row>
    <row r="1067" spans="1:4" ht="13.5">
      <c r="A1067" s="233">
        <v>95718</v>
      </c>
      <c r="B1067" s="231" t="s">
        <v>8039</v>
      </c>
      <c r="C1067" s="233" t="s">
        <v>5</v>
      </c>
      <c r="D1067" s="234">
        <v>49.77</v>
      </c>
    </row>
    <row r="1068" spans="1:4" ht="13.5">
      <c r="A1068" s="233">
        <v>95719</v>
      </c>
      <c r="B1068" s="231" t="s">
        <v>8040</v>
      </c>
      <c r="C1068" s="233" t="s">
        <v>5</v>
      </c>
      <c r="D1068" s="234">
        <v>57.56</v>
      </c>
    </row>
    <row r="1069" spans="1:4" ht="13.5">
      <c r="A1069" s="233">
        <v>95869</v>
      </c>
      <c r="B1069" s="231" t="s">
        <v>8041</v>
      </c>
      <c r="C1069" s="233" t="s">
        <v>5</v>
      </c>
      <c r="D1069" s="234">
        <v>1.03</v>
      </c>
    </row>
    <row r="1070" spans="1:4" ht="13.5">
      <c r="A1070" s="233">
        <v>95870</v>
      </c>
      <c r="B1070" s="231" t="s">
        <v>8042</v>
      </c>
      <c r="C1070" s="233" t="s">
        <v>5</v>
      </c>
      <c r="D1070" s="234">
        <v>5.1100000000000003</v>
      </c>
    </row>
    <row r="1071" spans="1:4" ht="13.5">
      <c r="A1071" s="233">
        <v>95871</v>
      </c>
      <c r="B1071" s="231" t="s">
        <v>8043</v>
      </c>
      <c r="C1071" s="233" t="s">
        <v>5</v>
      </c>
      <c r="D1071" s="234">
        <v>174.8</v>
      </c>
    </row>
    <row r="1072" spans="1:4" ht="13.5">
      <c r="A1072" s="233">
        <v>95874</v>
      </c>
      <c r="B1072" s="231" t="s">
        <v>8044</v>
      </c>
      <c r="C1072" s="233" t="s">
        <v>5</v>
      </c>
      <c r="D1072" s="234">
        <v>5.72</v>
      </c>
    </row>
    <row r="1073" spans="1:4" ht="13.5">
      <c r="A1073" s="233">
        <v>96008</v>
      </c>
      <c r="B1073" s="231" t="s">
        <v>8045</v>
      </c>
      <c r="C1073" s="233" t="s">
        <v>5</v>
      </c>
      <c r="D1073" s="234">
        <v>14.86</v>
      </c>
    </row>
    <row r="1074" spans="1:4" ht="13.5">
      <c r="A1074" s="233">
        <v>96009</v>
      </c>
      <c r="B1074" s="231" t="s">
        <v>8046</v>
      </c>
      <c r="C1074" s="233" t="s">
        <v>5</v>
      </c>
      <c r="D1074" s="234">
        <v>2.0499999999999998</v>
      </c>
    </row>
    <row r="1075" spans="1:4" ht="13.5">
      <c r="A1075" s="233">
        <v>96011</v>
      </c>
      <c r="B1075" s="231" t="s">
        <v>8047</v>
      </c>
      <c r="C1075" s="233" t="s">
        <v>5</v>
      </c>
      <c r="D1075" s="234">
        <v>16.260000000000002</v>
      </c>
    </row>
    <row r="1076" spans="1:4" ht="13.5">
      <c r="A1076" s="233">
        <v>96012</v>
      </c>
      <c r="B1076" s="231" t="s">
        <v>8048</v>
      </c>
      <c r="C1076" s="233" t="s">
        <v>5</v>
      </c>
      <c r="D1076" s="234">
        <v>110.03</v>
      </c>
    </row>
    <row r="1077" spans="1:4" ht="13.5">
      <c r="A1077" s="233">
        <v>96015</v>
      </c>
      <c r="B1077" s="231" t="s">
        <v>8049</v>
      </c>
      <c r="C1077" s="233" t="s">
        <v>5</v>
      </c>
      <c r="D1077" s="234">
        <v>14.72</v>
      </c>
    </row>
    <row r="1078" spans="1:4" ht="13.5">
      <c r="A1078" s="233">
        <v>96016</v>
      </c>
      <c r="B1078" s="231" t="s">
        <v>8050</v>
      </c>
      <c r="C1078" s="233" t="s">
        <v>5</v>
      </c>
      <c r="D1078" s="234">
        <v>2.0299999999999998</v>
      </c>
    </row>
    <row r="1079" spans="1:4" ht="13.5">
      <c r="A1079" s="233">
        <v>96018</v>
      </c>
      <c r="B1079" s="231" t="s">
        <v>8051</v>
      </c>
      <c r="C1079" s="233" t="s">
        <v>5</v>
      </c>
      <c r="D1079" s="234">
        <v>16.11</v>
      </c>
    </row>
    <row r="1080" spans="1:4" ht="13.5">
      <c r="A1080" s="233">
        <v>96019</v>
      </c>
      <c r="B1080" s="231" t="s">
        <v>8052</v>
      </c>
      <c r="C1080" s="233" t="s">
        <v>5</v>
      </c>
      <c r="D1080" s="234">
        <v>110.03</v>
      </c>
    </row>
    <row r="1081" spans="1:4" ht="13.5">
      <c r="A1081" s="233">
        <v>96023</v>
      </c>
      <c r="B1081" s="231" t="s">
        <v>8053</v>
      </c>
      <c r="C1081" s="233" t="s">
        <v>5</v>
      </c>
      <c r="D1081" s="234">
        <v>11.4</v>
      </c>
    </row>
    <row r="1082" spans="1:4" ht="13.5">
      <c r="A1082" s="233">
        <v>96024</v>
      </c>
      <c r="B1082" s="231" t="s">
        <v>8054</v>
      </c>
      <c r="C1082" s="233" t="s">
        <v>5</v>
      </c>
      <c r="D1082" s="234">
        <v>1.57</v>
      </c>
    </row>
    <row r="1083" spans="1:4" ht="13.5">
      <c r="A1083" s="233">
        <v>96026</v>
      </c>
      <c r="B1083" s="231" t="s">
        <v>8055</v>
      </c>
      <c r="C1083" s="233" t="s">
        <v>5</v>
      </c>
      <c r="D1083" s="234">
        <v>12.47</v>
      </c>
    </row>
    <row r="1084" spans="1:4" ht="13.5">
      <c r="A1084" s="233">
        <v>96027</v>
      </c>
      <c r="B1084" s="231" t="s">
        <v>8056</v>
      </c>
      <c r="C1084" s="233" t="s">
        <v>5</v>
      </c>
      <c r="D1084" s="234">
        <v>76.67</v>
      </c>
    </row>
    <row r="1085" spans="1:4" ht="13.5">
      <c r="A1085" s="233">
        <v>96030</v>
      </c>
      <c r="B1085" s="231" t="s">
        <v>8057</v>
      </c>
      <c r="C1085" s="233" t="s">
        <v>5</v>
      </c>
      <c r="D1085" s="234">
        <v>19.11</v>
      </c>
    </row>
    <row r="1086" spans="1:4" ht="13.5">
      <c r="A1086" s="233">
        <v>96031</v>
      </c>
      <c r="B1086" s="231" t="s">
        <v>8058</v>
      </c>
      <c r="C1086" s="233" t="s">
        <v>5</v>
      </c>
      <c r="D1086" s="234">
        <v>3.52</v>
      </c>
    </row>
    <row r="1087" spans="1:4" ht="13.5">
      <c r="A1087" s="233">
        <v>96032</v>
      </c>
      <c r="B1087" s="231" t="s">
        <v>8059</v>
      </c>
      <c r="C1087" s="233" t="s">
        <v>5</v>
      </c>
      <c r="D1087" s="234">
        <v>1.37</v>
      </c>
    </row>
    <row r="1088" spans="1:4" ht="13.5">
      <c r="A1088" s="233">
        <v>96033</v>
      </c>
      <c r="B1088" s="231" t="s">
        <v>8060</v>
      </c>
      <c r="C1088" s="233" t="s">
        <v>5</v>
      </c>
      <c r="D1088" s="234">
        <v>35.840000000000003</v>
      </c>
    </row>
    <row r="1089" spans="1:4" ht="13.5">
      <c r="A1089" s="233">
        <v>96034</v>
      </c>
      <c r="B1089" s="231" t="s">
        <v>8061</v>
      </c>
      <c r="C1089" s="233" t="s">
        <v>5</v>
      </c>
      <c r="D1089" s="234">
        <v>90.77</v>
      </c>
    </row>
    <row r="1090" spans="1:4" ht="13.5">
      <c r="A1090" s="233">
        <v>96053</v>
      </c>
      <c r="B1090" s="231" t="s">
        <v>8062</v>
      </c>
      <c r="C1090" s="233" t="s">
        <v>5</v>
      </c>
      <c r="D1090" s="234">
        <v>11.54</v>
      </c>
    </row>
    <row r="1091" spans="1:4" ht="13.5">
      <c r="A1091" s="233">
        <v>96054</v>
      </c>
      <c r="B1091" s="231" t="s">
        <v>8063</v>
      </c>
      <c r="C1091" s="233" t="s">
        <v>5</v>
      </c>
      <c r="D1091" s="234">
        <v>15.38</v>
      </c>
    </row>
    <row r="1092" spans="1:4" ht="13.5">
      <c r="A1092" s="233">
        <v>96055</v>
      </c>
      <c r="B1092" s="231" t="s">
        <v>8064</v>
      </c>
      <c r="C1092" s="233" t="s">
        <v>5</v>
      </c>
      <c r="D1092" s="234">
        <v>1.59</v>
      </c>
    </row>
    <row r="1093" spans="1:4" ht="13.5">
      <c r="A1093" s="233">
        <v>96056</v>
      </c>
      <c r="B1093" s="231" t="s">
        <v>8065</v>
      </c>
      <c r="C1093" s="233" t="s">
        <v>5</v>
      </c>
      <c r="D1093" s="234">
        <v>12.62</v>
      </c>
    </row>
    <row r="1094" spans="1:4" ht="13.5">
      <c r="A1094" s="233">
        <v>96057</v>
      </c>
      <c r="B1094" s="231" t="s">
        <v>8066</v>
      </c>
      <c r="C1094" s="233" t="s">
        <v>5</v>
      </c>
      <c r="D1094" s="234">
        <v>76.67</v>
      </c>
    </row>
    <row r="1095" spans="1:4" ht="13.5">
      <c r="A1095" s="233">
        <v>96060</v>
      </c>
      <c r="B1095" s="231" t="s">
        <v>8067</v>
      </c>
      <c r="C1095" s="233" t="s">
        <v>5</v>
      </c>
      <c r="D1095" s="234">
        <v>1.55</v>
      </c>
    </row>
    <row r="1096" spans="1:4" ht="13.5">
      <c r="A1096" s="233">
        <v>96061</v>
      </c>
      <c r="B1096" s="231" t="s">
        <v>8068</v>
      </c>
      <c r="C1096" s="233" t="s">
        <v>5</v>
      </c>
      <c r="D1096" s="234">
        <v>19.23</v>
      </c>
    </row>
    <row r="1097" spans="1:4" ht="13.5">
      <c r="A1097" s="233">
        <v>96062</v>
      </c>
      <c r="B1097" s="231" t="s">
        <v>8069</v>
      </c>
      <c r="C1097" s="233" t="s">
        <v>5</v>
      </c>
      <c r="D1097" s="234">
        <v>33.549999999999997</v>
      </c>
    </row>
    <row r="1098" spans="1:4" ht="13.5">
      <c r="A1098" s="233">
        <v>96241</v>
      </c>
      <c r="B1098" s="231" t="s">
        <v>8070</v>
      </c>
      <c r="C1098" s="233" t="s">
        <v>5</v>
      </c>
      <c r="D1098" s="234">
        <v>12.47</v>
      </c>
    </row>
    <row r="1099" spans="1:4" ht="13.5">
      <c r="A1099" s="233">
        <v>96242</v>
      </c>
      <c r="B1099" s="231" t="s">
        <v>8071</v>
      </c>
      <c r="C1099" s="233" t="s">
        <v>5</v>
      </c>
      <c r="D1099" s="234">
        <v>1.69</v>
      </c>
    </row>
    <row r="1100" spans="1:4" ht="13.5">
      <c r="A1100" s="233">
        <v>96243</v>
      </c>
      <c r="B1100" s="231" t="s">
        <v>8072</v>
      </c>
      <c r="C1100" s="233" t="s">
        <v>5</v>
      </c>
      <c r="D1100" s="234">
        <v>15.59</v>
      </c>
    </row>
    <row r="1101" spans="1:4" ht="13.5">
      <c r="A1101" s="233">
        <v>96244</v>
      </c>
      <c r="B1101" s="231" t="s">
        <v>8073</v>
      </c>
      <c r="C1101" s="233" t="s">
        <v>5</v>
      </c>
      <c r="D1101" s="234">
        <v>11.14</v>
      </c>
    </row>
    <row r="1102" spans="1:4" ht="13.5">
      <c r="A1102" s="233">
        <v>96298</v>
      </c>
      <c r="B1102" s="231" t="s">
        <v>8074</v>
      </c>
      <c r="C1102" s="233" t="s">
        <v>5</v>
      </c>
      <c r="D1102" s="234">
        <v>53.73</v>
      </c>
    </row>
    <row r="1103" spans="1:4" ht="13.5">
      <c r="A1103" s="233">
        <v>96299</v>
      </c>
      <c r="B1103" s="231" t="s">
        <v>8075</v>
      </c>
      <c r="C1103" s="233" t="s">
        <v>5</v>
      </c>
      <c r="D1103" s="234">
        <v>7.46</v>
      </c>
    </row>
    <row r="1104" spans="1:4" ht="13.5">
      <c r="A1104" s="233">
        <v>96300</v>
      </c>
      <c r="B1104" s="231" t="s">
        <v>8076</v>
      </c>
      <c r="C1104" s="233" t="s">
        <v>5</v>
      </c>
      <c r="D1104" s="234">
        <v>67.239999999999995</v>
      </c>
    </row>
    <row r="1105" spans="1:4" ht="13.5">
      <c r="A1105" s="233">
        <v>96301</v>
      </c>
      <c r="B1105" s="231" t="s">
        <v>8077</v>
      </c>
      <c r="C1105" s="233" t="s">
        <v>5</v>
      </c>
      <c r="D1105" s="234">
        <v>31.44</v>
      </c>
    </row>
    <row r="1106" spans="1:4" ht="13.5">
      <c r="A1106" s="233">
        <v>96304</v>
      </c>
      <c r="B1106" s="231" t="s">
        <v>8078</v>
      </c>
      <c r="C1106" s="233" t="s">
        <v>5</v>
      </c>
      <c r="D1106" s="234">
        <v>0.14000000000000001</v>
      </c>
    </row>
    <row r="1107" spans="1:4" ht="13.5">
      <c r="A1107" s="233">
        <v>96305</v>
      </c>
      <c r="B1107" s="231" t="s">
        <v>8079</v>
      </c>
      <c r="C1107" s="233" t="s">
        <v>5</v>
      </c>
      <c r="D1107" s="234">
        <v>0.02</v>
      </c>
    </row>
    <row r="1108" spans="1:4" ht="13.5">
      <c r="A1108" s="233">
        <v>96306</v>
      </c>
      <c r="B1108" s="231" t="s">
        <v>8080</v>
      </c>
      <c r="C1108" s="233" t="s">
        <v>5</v>
      </c>
      <c r="D1108" s="234">
        <v>0.18</v>
      </c>
    </row>
    <row r="1109" spans="1:4" ht="13.5">
      <c r="A1109" s="233">
        <v>96307</v>
      </c>
      <c r="B1109" s="231" t="s">
        <v>8081</v>
      </c>
      <c r="C1109" s="233" t="s">
        <v>5</v>
      </c>
      <c r="D1109" s="234">
        <v>1.02</v>
      </c>
    </row>
    <row r="1110" spans="1:4" ht="13.5">
      <c r="A1110" s="233">
        <v>96457</v>
      </c>
      <c r="B1110" s="231" t="s">
        <v>8082</v>
      </c>
      <c r="C1110" s="233" t="s">
        <v>5</v>
      </c>
      <c r="D1110" s="234">
        <v>40.86</v>
      </c>
    </row>
    <row r="1111" spans="1:4" ht="13.5">
      <c r="A1111" s="233">
        <v>96458</v>
      </c>
      <c r="B1111" s="231" t="s">
        <v>8083</v>
      </c>
      <c r="C1111" s="233" t="s">
        <v>5</v>
      </c>
      <c r="D1111" s="234">
        <v>37.53</v>
      </c>
    </row>
    <row r="1112" spans="1:4" ht="13.5">
      <c r="A1112" s="233">
        <v>96459</v>
      </c>
      <c r="B1112" s="231" t="s">
        <v>8084</v>
      </c>
      <c r="C1112" s="233" t="s">
        <v>5</v>
      </c>
      <c r="D1112" s="234">
        <v>4.16</v>
      </c>
    </row>
    <row r="1113" spans="1:4" ht="13.5">
      <c r="A1113" s="233">
        <v>96460</v>
      </c>
      <c r="B1113" s="231" t="s">
        <v>8085</v>
      </c>
      <c r="C1113" s="233" t="s">
        <v>5</v>
      </c>
      <c r="D1113" s="234">
        <v>29.99</v>
      </c>
    </row>
    <row r="1114" spans="1:4" ht="13.5">
      <c r="A1114" s="233">
        <v>98760</v>
      </c>
      <c r="B1114" s="231" t="s">
        <v>8086</v>
      </c>
      <c r="C1114" s="233" t="s">
        <v>5</v>
      </c>
      <c r="D1114" s="234">
        <v>0.06</v>
      </c>
    </row>
    <row r="1115" spans="1:4" ht="13.5">
      <c r="A1115" s="233">
        <v>98761</v>
      </c>
      <c r="B1115" s="231" t="s">
        <v>8087</v>
      </c>
      <c r="C1115" s="233" t="s">
        <v>5</v>
      </c>
      <c r="D1115" s="234">
        <v>0.01</v>
      </c>
    </row>
    <row r="1116" spans="1:4" ht="13.5">
      <c r="A1116" s="233">
        <v>98762</v>
      </c>
      <c r="B1116" s="231" t="s">
        <v>8088</v>
      </c>
      <c r="C1116" s="233" t="s">
        <v>5</v>
      </c>
      <c r="D1116" s="234">
        <v>0.08</v>
      </c>
    </row>
    <row r="1117" spans="1:4" ht="13.5">
      <c r="A1117" s="233">
        <v>98763</v>
      </c>
      <c r="B1117" s="231" t="s">
        <v>8089</v>
      </c>
      <c r="C1117" s="233" t="s">
        <v>5</v>
      </c>
      <c r="D1117" s="234">
        <v>3.71</v>
      </c>
    </row>
    <row r="1118" spans="1:4" ht="13.5">
      <c r="A1118" s="233">
        <v>99829</v>
      </c>
      <c r="B1118" s="231" t="s">
        <v>8090</v>
      </c>
      <c r="C1118" s="233" t="s">
        <v>5</v>
      </c>
      <c r="D1118" s="234">
        <v>0.12</v>
      </c>
    </row>
    <row r="1119" spans="1:4" ht="13.5">
      <c r="A1119" s="233">
        <v>99830</v>
      </c>
      <c r="B1119" s="231" t="s">
        <v>8091</v>
      </c>
      <c r="C1119" s="233" t="s">
        <v>5</v>
      </c>
      <c r="D1119" s="234">
        <v>0.01</v>
      </c>
    </row>
    <row r="1120" spans="1:4" ht="13.5">
      <c r="A1120" s="233">
        <v>99831</v>
      </c>
      <c r="B1120" s="231" t="s">
        <v>8092</v>
      </c>
      <c r="C1120" s="233" t="s">
        <v>5</v>
      </c>
      <c r="D1120" s="234">
        <v>0.16</v>
      </c>
    </row>
    <row r="1121" spans="1:4" ht="13.5">
      <c r="A1121" s="233">
        <v>99832</v>
      </c>
      <c r="B1121" s="231" t="s">
        <v>8093</v>
      </c>
      <c r="C1121" s="233" t="s">
        <v>5</v>
      </c>
      <c r="D1121" s="234">
        <v>0.96</v>
      </c>
    </row>
    <row r="1122" spans="1:4" ht="13.5">
      <c r="A1122" s="233">
        <v>100637</v>
      </c>
      <c r="B1122" s="231" t="s">
        <v>8094</v>
      </c>
      <c r="C1122" s="233" t="s">
        <v>5</v>
      </c>
      <c r="D1122" s="234">
        <v>78.61</v>
      </c>
    </row>
    <row r="1123" spans="1:4" ht="13.5">
      <c r="A1123" s="233">
        <v>100638</v>
      </c>
      <c r="B1123" s="231" t="s">
        <v>8095</v>
      </c>
      <c r="C1123" s="233" t="s">
        <v>5</v>
      </c>
      <c r="D1123" s="234">
        <v>14.15</v>
      </c>
    </row>
    <row r="1124" spans="1:4" ht="13.5">
      <c r="A1124" s="233">
        <v>100639</v>
      </c>
      <c r="B1124" s="231" t="s">
        <v>8096</v>
      </c>
      <c r="C1124" s="233" t="s">
        <v>5</v>
      </c>
      <c r="D1124" s="234">
        <v>126.37</v>
      </c>
    </row>
    <row r="1125" spans="1:4" ht="13.5">
      <c r="A1125" s="233">
        <v>100640</v>
      </c>
      <c r="B1125" s="231" t="s">
        <v>8097</v>
      </c>
      <c r="C1125" s="233" t="s">
        <v>5</v>
      </c>
      <c r="D1125" s="234">
        <v>192.78</v>
      </c>
    </row>
    <row r="1126" spans="1:4" ht="13.5">
      <c r="A1126" s="233">
        <v>100643</v>
      </c>
      <c r="B1126" s="231" t="s">
        <v>8098</v>
      </c>
      <c r="C1126" s="233" t="s">
        <v>5</v>
      </c>
      <c r="D1126" s="234">
        <v>206.98</v>
      </c>
    </row>
    <row r="1127" spans="1:4" ht="13.5">
      <c r="A1127" s="233">
        <v>100644</v>
      </c>
      <c r="B1127" s="231" t="s">
        <v>8099</v>
      </c>
      <c r="C1127" s="233" t="s">
        <v>5</v>
      </c>
      <c r="D1127" s="234">
        <v>37.25</v>
      </c>
    </row>
    <row r="1128" spans="1:4" ht="13.5">
      <c r="A1128" s="233">
        <v>100645</v>
      </c>
      <c r="B1128" s="231" t="s">
        <v>8100</v>
      </c>
      <c r="C1128" s="233" t="s">
        <v>5</v>
      </c>
      <c r="D1128" s="234">
        <v>332.72</v>
      </c>
    </row>
    <row r="1129" spans="1:4" ht="13.5">
      <c r="A1129" s="233">
        <v>100646</v>
      </c>
      <c r="B1129" s="231" t="s">
        <v>8101</v>
      </c>
      <c r="C1129" s="233" t="s">
        <v>5</v>
      </c>
      <c r="D1129" s="234">
        <v>275.39999999999998</v>
      </c>
    </row>
    <row r="1130" spans="1:4" ht="13.5">
      <c r="A1130" s="233">
        <v>102270</v>
      </c>
      <c r="B1130" s="231" t="s">
        <v>25628</v>
      </c>
      <c r="C1130" s="233" t="s">
        <v>5</v>
      </c>
      <c r="D1130" s="234">
        <v>0.47</v>
      </c>
    </row>
    <row r="1131" spans="1:4" ht="13.5">
      <c r="A1131" s="233">
        <v>102271</v>
      </c>
      <c r="B1131" s="231" t="s">
        <v>25629</v>
      </c>
      <c r="C1131" s="233" t="s">
        <v>5</v>
      </c>
      <c r="D1131" s="234">
        <v>0.13</v>
      </c>
    </row>
    <row r="1132" spans="1:4" ht="13.5">
      <c r="A1132" s="233">
        <v>102272</v>
      </c>
      <c r="B1132" s="231" t="s">
        <v>25630</v>
      </c>
      <c r="C1132" s="233" t="s">
        <v>5</v>
      </c>
      <c r="D1132" s="234">
        <v>0.31</v>
      </c>
    </row>
    <row r="1133" spans="1:4" ht="13.5">
      <c r="A1133" s="233">
        <v>102273</v>
      </c>
      <c r="B1133" s="231" t="s">
        <v>25631</v>
      </c>
      <c r="C1133" s="233" t="s">
        <v>5</v>
      </c>
      <c r="D1133" s="234">
        <v>1.37</v>
      </c>
    </row>
    <row r="1134" spans="1:4" ht="13.5">
      <c r="A1134" s="233">
        <v>92259</v>
      </c>
      <c r="B1134" s="231" t="s">
        <v>8102</v>
      </c>
      <c r="C1134" s="233" t="s">
        <v>2</v>
      </c>
      <c r="D1134" s="234">
        <v>443.71</v>
      </c>
    </row>
    <row r="1135" spans="1:4" ht="13.5">
      <c r="A1135" s="233">
        <v>92260</v>
      </c>
      <c r="B1135" s="231" t="s">
        <v>8103</v>
      </c>
      <c r="C1135" s="233" t="s">
        <v>2</v>
      </c>
      <c r="D1135" s="234">
        <v>498.93</v>
      </c>
    </row>
    <row r="1136" spans="1:4" ht="13.5">
      <c r="A1136" s="233">
        <v>92261</v>
      </c>
      <c r="B1136" s="231" t="s">
        <v>8104</v>
      </c>
      <c r="C1136" s="233" t="s">
        <v>2</v>
      </c>
      <c r="D1136" s="234">
        <v>552.46</v>
      </c>
    </row>
    <row r="1137" spans="1:4" ht="13.5">
      <c r="A1137" s="233">
        <v>92262</v>
      </c>
      <c r="B1137" s="231" t="s">
        <v>8105</v>
      </c>
      <c r="C1137" s="233" t="s">
        <v>2</v>
      </c>
      <c r="D1137" s="234">
        <v>638.65</v>
      </c>
    </row>
    <row r="1138" spans="1:4" ht="13.5">
      <c r="A1138" s="233">
        <v>92539</v>
      </c>
      <c r="B1138" s="231" t="s">
        <v>8106</v>
      </c>
      <c r="C1138" s="233" t="s">
        <v>4</v>
      </c>
      <c r="D1138" s="234">
        <v>74.400000000000006</v>
      </c>
    </row>
    <row r="1139" spans="1:4" ht="13.5">
      <c r="A1139" s="233">
        <v>92540</v>
      </c>
      <c r="B1139" s="231" t="s">
        <v>8107</v>
      </c>
      <c r="C1139" s="233" t="s">
        <v>4</v>
      </c>
      <c r="D1139" s="234">
        <v>82.71</v>
      </c>
    </row>
    <row r="1140" spans="1:4" ht="13.5">
      <c r="A1140" s="233">
        <v>92541</v>
      </c>
      <c r="B1140" s="231" t="s">
        <v>8108</v>
      </c>
      <c r="C1140" s="233" t="s">
        <v>4</v>
      </c>
      <c r="D1140" s="234">
        <v>80.33</v>
      </c>
    </row>
    <row r="1141" spans="1:4" ht="13.5">
      <c r="A1141" s="233">
        <v>92542</v>
      </c>
      <c r="B1141" s="231" t="s">
        <v>8109</v>
      </c>
      <c r="C1141" s="233" t="s">
        <v>4</v>
      </c>
      <c r="D1141" s="234">
        <v>96.84</v>
      </c>
    </row>
    <row r="1142" spans="1:4" ht="13.5">
      <c r="A1142" s="233">
        <v>92543</v>
      </c>
      <c r="B1142" s="231" t="s">
        <v>8110</v>
      </c>
      <c r="C1142" s="233" t="s">
        <v>4</v>
      </c>
      <c r="D1142" s="234">
        <v>22.54</v>
      </c>
    </row>
    <row r="1143" spans="1:4" ht="13.5">
      <c r="A1143" s="233">
        <v>92544</v>
      </c>
      <c r="B1143" s="231" t="s">
        <v>8111</v>
      </c>
      <c r="C1143" s="233" t="s">
        <v>4</v>
      </c>
      <c r="D1143" s="234">
        <v>17.940000000000001</v>
      </c>
    </row>
    <row r="1144" spans="1:4" ht="13.5">
      <c r="A1144" s="233">
        <v>92545</v>
      </c>
      <c r="B1144" s="231" t="s">
        <v>8112</v>
      </c>
      <c r="C1144" s="233" t="s">
        <v>2</v>
      </c>
      <c r="D1144" s="234">
        <v>960.59</v>
      </c>
    </row>
    <row r="1145" spans="1:4" ht="13.5">
      <c r="A1145" s="233">
        <v>92546</v>
      </c>
      <c r="B1145" s="231" t="s">
        <v>8113</v>
      </c>
      <c r="C1145" s="233" t="s">
        <v>2</v>
      </c>
      <c r="D1145" s="234">
        <v>1178.03</v>
      </c>
    </row>
    <row r="1146" spans="1:4" ht="13.5">
      <c r="A1146" s="233">
        <v>92547</v>
      </c>
      <c r="B1146" s="231" t="s">
        <v>8114</v>
      </c>
      <c r="C1146" s="233" t="s">
        <v>2</v>
      </c>
      <c r="D1146" s="234">
        <v>1249.96</v>
      </c>
    </row>
    <row r="1147" spans="1:4" ht="13.5">
      <c r="A1147" s="233">
        <v>92548</v>
      </c>
      <c r="B1147" s="231" t="s">
        <v>8115</v>
      </c>
      <c r="C1147" s="233" t="s">
        <v>2</v>
      </c>
      <c r="D1147" s="234">
        <v>1391.05</v>
      </c>
    </row>
    <row r="1148" spans="1:4" ht="13.5">
      <c r="A1148" s="233">
        <v>92549</v>
      </c>
      <c r="B1148" s="231" t="s">
        <v>8116</v>
      </c>
      <c r="C1148" s="233" t="s">
        <v>2</v>
      </c>
      <c r="D1148" s="234">
        <v>1729.47</v>
      </c>
    </row>
    <row r="1149" spans="1:4" ht="13.5">
      <c r="A1149" s="233">
        <v>92550</v>
      </c>
      <c r="B1149" s="231" t="s">
        <v>8117</v>
      </c>
      <c r="C1149" s="233" t="s">
        <v>2</v>
      </c>
      <c r="D1149" s="234">
        <v>2115.6799999999998</v>
      </c>
    </row>
    <row r="1150" spans="1:4" ht="13.5">
      <c r="A1150" s="233">
        <v>92551</v>
      </c>
      <c r="B1150" s="231" t="s">
        <v>8118</v>
      </c>
      <c r="C1150" s="233" t="s">
        <v>2</v>
      </c>
      <c r="D1150" s="234">
        <v>2208.06</v>
      </c>
    </row>
    <row r="1151" spans="1:4" ht="13.5">
      <c r="A1151" s="233">
        <v>92552</v>
      </c>
      <c r="B1151" s="231" t="s">
        <v>8119</v>
      </c>
      <c r="C1151" s="233" t="s">
        <v>2</v>
      </c>
      <c r="D1151" s="234">
        <v>2400.61</v>
      </c>
    </row>
    <row r="1152" spans="1:4" ht="13.5">
      <c r="A1152" s="233">
        <v>92553</v>
      </c>
      <c r="B1152" s="231" t="s">
        <v>8120</v>
      </c>
      <c r="C1152" s="233" t="s">
        <v>2</v>
      </c>
      <c r="D1152" s="234">
        <v>2749.06</v>
      </c>
    </row>
    <row r="1153" spans="1:4" ht="13.5">
      <c r="A1153" s="233">
        <v>92554</v>
      </c>
      <c r="B1153" s="231" t="s">
        <v>8121</v>
      </c>
      <c r="C1153" s="233" t="s">
        <v>2</v>
      </c>
      <c r="D1153" s="234">
        <v>2854.95</v>
      </c>
    </row>
    <row r="1154" spans="1:4" ht="13.5">
      <c r="A1154" s="233">
        <v>92555</v>
      </c>
      <c r="B1154" s="231" t="s">
        <v>8122</v>
      </c>
      <c r="C1154" s="233" t="s">
        <v>2</v>
      </c>
      <c r="D1154" s="234">
        <v>946.63</v>
      </c>
    </row>
    <row r="1155" spans="1:4" ht="13.5">
      <c r="A1155" s="233">
        <v>92556</v>
      </c>
      <c r="B1155" s="231" t="s">
        <v>8123</v>
      </c>
      <c r="C1155" s="233" t="s">
        <v>2</v>
      </c>
      <c r="D1155" s="234">
        <v>1153.57</v>
      </c>
    </row>
    <row r="1156" spans="1:4" ht="13.5">
      <c r="A1156" s="233">
        <v>92557</v>
      </c>
      <c r="B1156" s="231" t="s">
        <v>8124</v>
      </c>
      <c r="C1156" s="233" t="s">
        <v>2</v>
      </c>
      <c r="D1156" s="234">
        <v>1225.49</v>
      </c>
    </row>
    <row r="1157" spans="1:4" ht="13.5">
      <c r="A1157" s="233">
        <v>92558</v>
      </c>
      <c r="B1157" s="231" t="s">
        <v>8125</v>
      </c>
      <c r="C1157" s="233" t="s">
        <v>2</v>
      </c>
      <c r="D1157" s="234">
        <v>1377.09</v>
      </c>
    </row>
    <row r="1158" spans="1:4" ht="13.5">
      <c r="A1158" s="233">
        <v>92559</v>
      </c>
      <c r="B1158" s="231" t="s">
        <v>8126</v>
      </c>
      <c r="C1158" s="233" t="s">
        <v>2</v>
      </c>
      <c r="D1158" s="234">
        <v>1703.47</v>
      </c>
    </row>
    <row r="1159" spans="1:4" ht="13.5">
      <c r="A1159" s="233">
        <v>92560</v>
      </c>
      <c r="B1159" s="231" t="s">
        <v>8127</v>
      </c>
      <c r="C1159" s="233" t="s">
        <v>2</v>
      </c>
      <c r="D1159" s="234">
        <v>2080.27</v>
      </c>
    </row>
    <row r="1160" spans="1:4" ht="13.5">
      <c r="A1160" s="233">
        <v>92561</v>
      </c>
      <c r="B1160" s="231" t="s">
        <v>8128</v>
      </c>
      <c r="C1160" s="233" t="s">
        <v>2</v>
      </c>
      <c r="D1160" s="234">
        <v>2173.61</v>
      </c>
    </row>
    <row r="1161" spans="1:4" ht="13.5">
      <c r="A1161" s="233">
        <v>92562</v>
      </c>
      <c r="B1161" s="231" t="s">
        <v>8129</v>
      </c>
      <c r="C1161" s="233" t="s">
        <v>2</v>
      </c>
      <c r="D1161" s="234">
        <v>2341.6999999999998</v>
      </c>
    </row>
    <row r="1162" spans="1:4" ht="13.5">
      <c r="A1162" s="233">
        <v>92563</v>
      </c>
      <c r="B1162" s="231" t="s">
        <v>8130</v>
      </c>
      <c r="C1162" s="233" t="s">
        <v>2</v>
      </c>
      <c r="D1162" s="234">
        <v>2680.17</v>
      </c>
    </row>
    <row r="1163" spans="1:4" ht="13.5">
      <c r="A1163" s="233">
        <v>92564</v>
      </c>
      <c r="B1163" s="231" t="s">
        <v>8131</v>
      </c>
      <c r="C1163" s="233" t="s">
        <v>2</v>
      </c>
      <c r="D1163" s="234">
        <v>2770.57</v>
      </c>
    </row>
    <row r="1164" spans="1:4" ht="13.5">
      <c r="A1164" s="233">
        <v>92565</v>
      </c>
      <c r="B1164" s="231" t="s">
        <v>8132</v>
      </c>
      <c r="C1164" s="233" t="s">
        <v>4</v>
      </c>
      <c r="D1164" s="234">
        <v>36.520000000000003</v>
      </c>
    </row>
    <row r="1165" spans="1:4" ht="13.5">
      <c r="A1165" s="233">
        <v>92566</v>
      </c>
      <c r="B1165" s="231" t="s">
        <v>8133</v>
      </c>
      <c r="C1165" s="233" t="s">
        <v>4</v>
      </c>
      <c r="D1165" s="234">
        <v>22.96</v>
      </c>
    </row>
    <row r="1166" spans="1:4" ht="13.5">
      <c r="A1166" s="233">
        <v>92567</v>
      </c>
      <c r="B1166" s="231" t="s">
        <v>8134</v>
      </c>
      <c r="C1166" s="233" t="s">
        <v>4</v>
      </c>
      <c r="D1166" s="234">
        <v>33.07</v>
      </c>
    </row>
    <row r="1167" spans="1:4" ht="13.5">
      <c r="A1167" s="233">
        <v>100379</v>
      </c>
      <c r="B1167" s="231" t="s">
        <v>8135</v>
      </c>
      <c r="C1167" s="233" t="s">
        <v>4</v>
      </c>
      <c r="D1167" s="234">
        <v>36.520000000000003</v>
      </c>
    </row>
    <row r="1168" spans="1:4" ht="13.5">
      <c r="A1168" s="233">
        <v>100380</v>
      </c>
      <c r="B1168" s="231" t="s">
        <v>8136</v>
      </c>
      <c r="C1168" s="233" t="s">
        <v>4</v>
      </c>
      <c r="D1168" s="234">
        <v>47.69</v>
      </c>
    </row>
    <row r="1169" spans="1:4" ht="13.5">
      <c r="A1169" s="233">
        <v>100381</v>
      </c>
      <c r="B1169" s="231" t="s">
        <v>8137</v>
      </c>
      <c r="C1169" s="233" t="s">
        <v>4</v>
      </c>
      <c r="D1169" s="234">
        <v>53.1</v>
      </c>
    </row>
    <row r="1170" spans="1:4" ht="13.5">
      <c r="A1170" s="233">
        <v>100383</v>
      </c>
      <c r="B1170" s="231" t="s">
        <v>8138</v>
      </c>
      <c r="C1170" s="233" t="s">
        <v>4</v>
      </c>
      <c r="D1170" s="234">
        <v>24.84</v>
      </c>
    </row>
    <row r="1171" spans="1:4" ht="13.5">
      <c r="A1171" s="233">
        <v>100384</v>
      </c>
      <c r="B1171" s="231" t="s">
        <v>8139</v>
      </c>
      <c r="C1171" s="233" t="s">
        <v>4</v>
      </c>
      <c r="D1171" s="234">
        <v>25.96</v>
      </c>
    </row>
    <row r="1172" spans="1:4" ht="13.5">
      <c r="A1172" s="233">
        <v>100385</v>
      </c>
      <c r="B1172" s="231" t="s">
        <v>8140</v>
      </c>
      <c r="C1172" s="233" t="s">
        <v>4</v>
      </c>
      <c r="D1172" s="234">
        <v>33.07</v>
      </c>
    </row>
    <row r="1173" spans="1:4" ht="13.5">
      <c r="A1173" s="233">
        <v>100386</v>
      </c>
      <c r="B1173" s="231" t="s">
        <v>8141</v>
      </c>
      <c r="C1173" s="233" t="s">
        <v>4</v>
      </c>
      <c r="D1173" s="234">
        <v>42.02</v>
      </c>
    </row>
    <row r="1174" spans="1:4" ht="13.5">
      <c r="A1174" s="233">
        <v>100387</v>
      </c>
      <c r="B1174" s="231" t="s">
        <v>8142</v>
      </c>
      <c r="C1174" s="233" t="s">
        <v>4</v>
      </c>
      <c r="D1174" s="234">
        <v>51.21</v>
      </c>
    </row>
    <row r="1175" spans="1:4" ht="13.5">
      <c r="A1175" s="233">
        <v>100388</v>
      </c>
      <c r="B1175" s="231" t="s">
        <v>8143</v>
      </c>
      <c r="C1175" s="233" t="s">
        <v>4</v>
      </c>
      <c r="D1175" s="234">
        <v>18.12</v>
      </c>
    </row>
    <row r="1176" spans="1:4" ht="13.5">
      <c r="A1176" s="233">
        <v>100389</v>
      </c>
      <c r="B1176" s="231" t="s">
        <v>8144</v>
      </c>
      <c r="C1176" s="233" t="s">
        <v>4</v>
      </c>
      <c r="D1176" s="234">
        <v>15.94</v>
      </c>
    </row>
    <row r="1177" spans="1:4" ht="13.5">
      <c r="A1177" s="233">
        <v>100390</v>
      </c>
      <c r="B1177" s="231" t="s">
        <v>8145</v>
      </c>
      <c r="C1177" s="233" t="s">
        <v>4</v>
      </c>
      <c r="D1177" s="234">
        <v>21.38</v>
      </c>
    </row>
    <row r="1178" spans="1:4" ht="13.5">
      <c r="A1178" s="233">
        <v>100391</v>
      </c>
      <c r="B1178" s="231" t="s">
        <v>8146</v>
      </c>
      <c r="C1178" s="233" t="s">
        <v>4</v>
      </c>
      <c r="D1178" s="234">
        <v>18.059999999999999</v>
      </c>
    </row>
    <row r="1179" spans="1:4" ht="13.5">
      <c r="A1179" s="233">
        <v>100392</v>
      </c>
      <c r="B1179" s="231" t="s">
        <v>8147</v>
      </c>
      <c r="C1179" s="233" t="s">
        <v>4</v>
      </c>
      <c r="D1179" s="234">
        <v>14.28</v>
      </c>
    </row>
    <row r="1180" spans="1:4" ht="13.5">
      <c r="A1180" s="233">
        <v>100393</v>
      </c>
      <c r="B1180" s="231" t="s">
        <v>8148</v>
      </c>
      <c r="C1180" s="233" t="s">
        <v>4</v>
      </c>
      <c r="D1180" s="234">
        <v>18.21</v>
      </c>
    </row>
    <row r="1181" spans="1:4" ht="13.5">
      <c r="A1181" s="233">
        <v>100394</v>
      </c>
      <c r="B1181" s="231" t="s">
        <v>8149</v>
      </c>
      <c r="C1181" s="233" t="s">
        <v>4</v>
      </c>
      <c r="D1181" s="234">
        <v>16.850000000000001</v>
      </c>
    </row>
    <row r="1182" spans="1:4" ht="13.5">
      <c r="A1182" s="233">
        <v>100395</v>
      </c>
      <c r="B1182" s="231" t="s">
        <v>8150</v>
      </c>
      <c r="C1182" s="233" t="s">
        <v>4</v>
      </c>
      <c r="D1182" s="234">
        <v>21.51</v>
      </c>
    </row>
    <row r="1183" spans="1:4" ht="13.5">
      <c r="A1183" s="233">
        <v>94189</v>
      </c>
      <c r="B1183" s="231" t="s">
        <v>8151</v>
      </c>
      <c r="C1183" s="233" t="s">
        <v>4</v>
      </c>
      <c r="D1183" s="234">
        <v>27.1</v>
      </c>
    </row>
    <row r="1184" spans="1:4" ht="13.5">
      <c r="A1184" s="233">
        <v>94192</v>
      </c>
      <c r="B1184" s="231" t="s">
        <v>8152</v>
      </c>
      <c r="C1184" s="233" t="s">
        <v>4</v>
      </c>
      <c r="D1184" s="234">
        <v>29.12</v>
      </c>
    </row>
    <row r="1185" spans="1:4" ht="13.5">
      <c r="A1185" s="233">
        <v>94195</v>
      </c>
      <c r="B1185" s="231" t="s">
        <v>8153</v>
      </c>
      <c r="C1185" s="233" t="s">
        <v>4</v>
      </c>
      <c r="D1185" s="234">
        <v>24.96</v>
      </c>
    </row>
    <row r="1186" spans="1:4" ht="13.5">
      <c r="A1186" s="233">
        <v>94198</v>
      </c>
      <c r="B1186" s="231" t="s">
        <v>8154</v>
      </c>
      <c r="C1186" s="233" t="s">
        <v>4</v>
      </c>
      <c r="D1186" s="234">
        <v>27.64</v>
      </c>
    </row>
    <row r="1187" spans="1:4" ht="13.5">
      <c r="A1187" s="233">
        <v>94201</v>
      </c>
      <c r="B1187" s="231" t="s">
        <v>8155</v>
      </c>
      <c r="C1187" s="233" t="s">
        <v>4</v>
      </c>
      <c r="D1187" s="234">
        <v>35.76</v>
      </c>
    </row>
    <row r="1188" spans="1:4" ht="13.5">
      <c r="A1188" s="233">
        <v>94204</v>
      </c>
      <c r="B1188" s="231" t="s">
        <v>8156</v>
      </c>
      <c r="C1188" s="233" t="s">
        <v>4</v>
      </c>
      <c r="D1188" s="234">
        <v>40.32</v>
      </c>
    </row>
    <row r="1189" spans="1:4" ht="13.5">
      <c r="A1189" s="233">
        <v>94224</v>
      </c>
      <c r="B1189" s="231" t="s">
        <v>8157</v>
      </c>
      <c r="C1189" s="233" t="s">
        <v>1</v>
      </c>
      <c r="D1189" s="234">
        <v>20</v>
      </c>
    </row>
    <row r="1190" spans="1:4" ht="13.5">
      <c r="A1190" s="233">
        <v>94225</v>
      </c>
      <c r="B1190" s="231" t="s">
        <v>8158</v>
      </c>
      <c r="C1190" s="233" t="s">
        <v>4</v>
      </c>
      <c r="D1190" s="234">
        <v>18.97</v>
      </c>
    </row>
    <row r="1191" spans="1:4" ht="13.5">
      <c r="A1191" s="233">
        <v>94226</v>
      </c>
      <c r="B1191" s="231" t="s">
        <v>8159</v>
      </c>
      <c r="C1191" s="233" t="s">
        <v>4</v>
      </c>
      <c r="D1191" s="234">
        <v>15.18</v>
      </c>
    </row>
    <row r="1192" spans="1:4" ht="13.5">
      <c r="A1192" s="233">
        <v>94232</v>
      </c>
      <c r="B1192" s="231" t="s">
        <v>8160</v>
      </c>
      <c r="C1192" s="233" t="s">
        <v>2</v>
      </c>
      <c r="D1192" s="234">
        <v>2.29</v>
      </c>
    </row>
    <row r="1193" spans="1:4" ht="13.5">
      <c r="A1193" s="233">
        <v>94440</v>
      </c>
      <c r="B1193" s="231" t="s">
        <v>8161</v>
      </c>
      <c r="C1193" s="233" t="s">
        <v>4</v>
      </c>
      <c r="D1193" s="234">
        <v>24.96</v>
      </c>
    </row>
    <row r="1194" spans="1:4" ht="13.5">
      <c r="A1194" s="233">
        <v>94441</v>
      </c>
      <c r="B1194" s="231" t="s">
        <v>8162</v>
      </c>
      <c r="C1194" s="233" t="s">
        <v>4</v>
      </c>
      <c r="D1194" s="234">
        <v>27.64</v>
      </c>
    </row>
    <row r="1195" spans="1:4" ht="13.5">
      <c r="A1195" s="233">
        <v>94442</v>
      </c>
      <c r="B1195" s="231" t="s">
        <v>8163</v>
      </c>
      <c r="C1195" s="233" t="s">
        <v>4</v>
      </c>
      <c r="D1195" s="234">
        <v>24.96</v>
      </c>
    </row>
    <row r="1196" spans="1:4" ht="13.5">
      <c r="A1196" s="233">
        <v>94443</v>
      </c>
      <c r="B1196" s="231" t="s">
        <v>8164</v>
      </c>
      <c r="C1196" s="233" t="s">
        <v>4</v>
      </c>
      <c r="D1196" s="234">
        <v>27.64</v>
      </c>
    </row>
    <row r="1197" spans="1:4" ht="13.5">
      <c r="A1197" s="233">
        <v>94445</v>
      </c>
      <c r="B1197" s="231" t="s">
        <v>8165</v>
      </c>
      <c r="C1197" s="233" t="s">
        <v>4</v>
      </c>
      <c r="D1197" s="234">
        <v>35.76</v>
      </c>
    </row>
    <row r="1198" spans="1:4" ht="13.5">
      <c r="A1198" s="233">
        <v>94446</v>
      </c>
      <c r="B1198" s="231" t="s">
        <v>8166</v>
      </c>
      <c r="C1198" s="233" t="s">
        <v>4</v>
      </c>
      <c r="D1198" s="234">
        <v>40.32</v>
      </c>
    </row>
    <row r="1199" spans="1:4" ht="13.5">
      <c r="A1199" s="233">
        <v>94447</v>
      </c>
      <c r="B1199" s="231" t="s">
        <v>8167</v>
      </c>
      <c r="C1199" s="233" t="s">
        <v>4</v>
      </c>
      <c r="D1199" s="234">
        <v>35.76</v>
      </c>
    </row>
    <row r="1200" spans="1:4" ht="13.5">
      <c r="A1200" s="233">
        <v>94448</v>
      </c>
      <c r="B1200" s="231" t="s">
        <v>8168</v>
      </c>
      <c r="C1200" s="233" t="s">
        <v>4</v>
      </c>
      <c r="D1200" s="234">
        <v>40.32</v>
      </c>
    </row>
    <row r="1201" spans="1:4" ht="13.5">
      <c r="A1201" s="233">
        <v>94207</v>
      </c>
      <c r="B1201" s="231" t="s">
        <v>8169</v>
      </c>
      <c r="C1201" s="233" t="s">
        <v>4</v>
      </c>
      <c r="D1201" s="234">
        <v>40.86</v>
      </c>
    </row>
    <row r="1202" spans="1:4" ht="13.5">
      <c r="A1202" s="233">
        <v>94210</v>
      </c>
      <c r="B1202" s="231" t="s">
        <v>8170</v>
      </c>
      <c r="C1202" s="233" t="s">
        <v>4</v>
      </c>
      <c r="D1202" s="234">
        <v>43.4</v>
      </c>
    </row>
    <row r="1203" spans="1:4" ht="13.5">
      <c r="A1203" s="233">
        <v>94218</v>
      </c>
      <c r="B1203" s="231" t="s">
        <v>8171</v>
      </c>
      <c r="C1203" s="233" t="s">
        <v>4</v>
      </c>
      <c r="D1203" s="234">
        <v>89.48</v>
      </c>
    </row>
    <row r="1204" spans="1:4" ht="13.5">
      <c r="A1204" s="233">
        <v>94213</v>
      </c>
      <c r="B1204" s="231" t="s">
        <v>8172</v>
      </c>
      <c r="C1204" s="233" t="s">
        <v>4</v>
      </c>
      <c r="D1204" s="234">
        <v>81.709999999999994</v>
      </c>
    </row>
    <row r="1205" spans="1:4" ht="13.5">
      <c r="A1205" s="233">
        <v>94216</v>
      </c>
      <c r="B1205" s="231" t="s">
        <v>8173</v>
      </c>
      <c r="C1205" s="233" t="s">
        <v>4</v>
      </c>
      <c r="D1205" s="234">
        <v>243.43</v>
      </c>
    </row>
    <row r="1206" spans="1:4" ht="13.5">
      <c r="A1206" s="233">
        <v>94219</v>
      </c>
      <c r="B1206" s="231" t="s">
        <v>8174</v>
      </c>
      <c r="C1206" s="233" t="s">
        <v>1</v>
      </c>
      <c r="D1206" s="234">
        <v>24.02</v>
      </c>
    </row>
    <row r="1207" spans="1:4" ht="13.5">
      <c r="A1207" s="233">
        <v>94220</v>
      </c>
      <c r="B1207" s="231" t="s">
        <v>8175</v>
      </c>
      <c r="C1207" s="233" t="s">
        <v>1</v>
      </c>
      <c r="D1207" s="234">
        <v>38.69</v>
      </c>
    </row>
    <row r="1208" spans="1:4" ht="13.5">
      <c r="A1208" s="233">
        <v>94221</v>
      </c>
      <c r="B1208" s="231" t="s">
        <v>8176</v>
      </c>
      <c r="C1208" s="233" t="s">
        <v>1</v>
      </c>
      <c r="D1208" s="234">
        <v>18.72</v>
      </c>
    </row>
    <row r="1209" spans="1:4" ht="13.5">
      <c r="A1209" s="233">
        <v>94222</v>
      </c>
      <c r="B1209" s="231" t="s">
        <v>8177</v>
      </c>
      <c r="C1209" s="233" t="s">
        <v>1</v>
      </c>
      <c r="D1209" s="234">
        <v>33.39</v>
      </c>
    </row>
    <row r="1210" spans="1:4" ht="13.5">
      <c r="A1210" s="233">
        <v>94223</v>
      </c>
      <c r="B1210" s="231" t="s">
        <v>8178</v>
      </c>
      <c r="C1210" s="233" t="s">
        <v>1</v>
      </c>
      <c r="D1210" s="234">
        <v>53.37</v>
      </c>
    </row>
    <row r="1211" spans="1:4" ht="13.5">
      <c r="A1211" s="233">
        <v>94451</v>
      </c>
      <c r="B1211" s="231" t="s">
        <v>8179</v>
      </c>
      <c r="C1211" s="233" t="s">
        <v>1</v>
      </c>
      <c r="D1211" s="234">
        <v>118.51</v>
      </c>
    </row>
    <row r="1212" spans="1:4" ht="13.5">
      <c r="A1212" s="233">
        <v>100325</v>
      </c>
      <c r="B1212" s="231" t="s">
        <v>8180</v>
      </c>
      <c r="C1212" s="233" t="s">
        <v>1</v>
      </c>
      <c r="D1212" s="234">
        <v>51.46</v>
      </c>
    </row>
    <row r="1213" spans="1:4" ht="13.5">
      <c r="A1213" s="233">
        <v>100327</v>
      </c>
      <c r="B1213" s="231" t="s">
        <v>8181</v>
      </c>
      <c r="C1213" s="233" t="s">
        <v>1</v>
      </c>
      <c r="D1213" s="234">
        <v>58.89</v>
      </c>
    </row>
    <row r="1214" spans="1:4" ht="13.5">
      <c r="A1214" s="233">
        <v>100328</v>
      </c>
      <c r="B1214" s="231" t="s">
        <v>8182</v>
      </c>
      <c r="C1214" s="233" t="s">
        <v>4</v>
      </c>
      <c r="D1214" s="234">
        <v>10.19</v>
      </c>
    </row>
    <row r="1215" spans="1:4" ht="13.5">
      <c r="A1215" s="233">
        <v>100329</v>
      </c>
      <c r="B1215" s="231" t="s">
        <v>8183</v>
      </c>
      <c r="C1215" s="233" t="s">
        <v>4</v>
      </c>
      <c r="D1215" s="234">
        <v>12.88</v>
      </c>
    </row>
    <row r="1216" spans="1:4" ht="13.5">
      <c r="A1216" s="233">
        <v>100330</v>
      </c>
      <c r="B1216" s="231" t="s">
        <v>8184</v>
      </c>
      <c r="C1216" s="233" t="s">
        <v>4</v>
      </c>
      <c r="D1216" s="234">
        <v>13.8</v>
      </c>
    </row>
    <row r="1217" spans="1:4" ht="13.5">
      <c r="A1217" s="233">
        <v>100331</v>
      </c>
      <c r="B1217" s="231" t="s">
        <v>8185</v>
      </c>
      <c r="C1217" s="233" t="s">
        <v>4</v>
      </c>
      <c r="D1217" s="234">
        <v>18.38</v>
      </c>
    </row>
    <row r="1218" spans="1:4" ht="13.5">
      <c r="A1218" s="233">
        <v>100434</v>
      </c>
      <c r="B1218" s="231" t="s">
        <v>8186</v>
      </c>
      <c r="C1218" s="233" t="s">
        <v>1</v>
      </c>
      <c r="D1218" s="234">
        <v>57.25</v>
      </c>
    </row>
    <row r="1219" spans="1:4" ht="13.5">
      <c r="A1219" s="233">
        <v>100435</v>
      </c>
      <c r="B1219" s="231" t="s">
        <v>8187</v>
      </c>
      <c r="C1219" s="233" t="s">
        <v>1</v>
      </c>
      <c r="D1219" s="234">
        <v>26.99</v>
      </c>
    </row>
    <row r="1220" spans="1:4" ht="13.5">
      <c r="A1220" s="233">
        <v>94227</v>
      </c>
      <c r="B1220" s="231" t="s">
        <v>8188</v>
      </c>
      <c r="C1220" s="233" t="s">
        <v>1</v>
      </c>
      <c r="D1220" s="234">
        <v>67.650000000000006</v>
      </c>
    </row>
    <row r="1221" spans="1:4" ht="13.5">
      <c r="A1221" s="233">
        <v>94228</v>
      </c>
      <c r="B1221" s="231" t="s">
        <v>8189</v>
      </c>
      <c r="C1221" s="233" t="s">
        <v>1</v>
      </c>
      <c r="D1221" s="234">
        <v>90.49</v>
      </c>
    </row>
    <row r="1222" spans="1:4" ht="13.5">
      <c r="A1222" s="233">
        <v>94229</v>
      </c>
      <c r="B1222" s="231" t="s">
        <v>8190</v>
      </c>
      <c r="C1222" s="233" t="s">
        <v>1</v>
      </c>
      <c r="D1222" s="234">
        <v>175.26</v>
      </c>
    </row>
    <row r="1223" spans="1:4" ht="13.5">
      <c r="A1223" s="233">
        <v>94231</v>
      </c>
      <c r="B1223" s="231" t="s">
        <v>8191</v>
      </c>
      <c r="C1223" s="233" t="s">
        <v>1</v>
      </c>
      <c r="D1223" s="234">
        <v>53.07</v>
      </c>
    </row>
    <row r="1224" spans="1:4" ht="13.5">
      <c r="A1224" s="233">
        <v>94449</v>
      </c>
      <c r="B1224" s="231" t="s">
        <v>8192</v>
      </c>
      <c r="C1224" s="233" t="s">
        <v>4</v>
      </c>
      <c r="D1224" s="234">
        <v>49.39</v>
      </c>
    </row>
    <row r="1225" spans="1:4" ht="13.5">
      <c r="A1225" s="233">
        <v>92255</v>
      </c>
      <c r="B1225" s="231" t="s">
        <v>8193</v>
      </c>
      <c r="C1225" s="233" t="s">
        <v>2</v>
      </c>
      <c r="D1225" s="234">
        <v>159.74</v>
      </c>
    </row>
    <row r="1226" spans="1:4" ht="13.5">
      <c r="A1226" s="233">
        <v>92256</v>
      </c>
      <c r="B1226" s="231" t="s">
        <v>8194</v>
      </c>
      <c r="C1226" s="233" t="s">
        <v>2</v>
      </c>
      <c r="D1226" s="234">
        <v>201.69</v>
      </c>
    </row>
    <row r="1227" spans="1:4" ht="13.5">
      <c r="A1227" s="233">
        <v>92257</v>
      </c>
      <c r="B1227" s="231" t="s">
        <v>8195</v>
      </c>
      <c r="C1227" s="233" t="s">
        <v>2</v>
      </c>
      <c r="D1227" s="234">
        <v>243.04</v>
      </c>
    </row>
    <row r="1228" spans="1:4" ht="13.5">
      <c r="A1228" s="233">
        <v>92258</v>
      </c>
      <c r="B1228" s="231" t="s">
        <v>8196</v>
      </c>
      <c r="C1228" s="233" t="s">
        <v>2</v>
      </c>
      <c r="D1228" s="234">
        <v>309.52</v>
      </c>
    </row>
    <row r="1229" spans="1:4" ht="13.5">
      <c r="A1229" s="233">
        <v>92568</v>
      </c>
      <c r="B1229" s="231" t="s">
        <v>8197</v>
      </c>
      <c r="C1229" s="233" t="s">
        <v>4</v>
      </c>
      <c r="D1229" s="234">
        <v>157.63999999999999</v>
      </c>
    </row>
    <row r="1230" spans="1:4" ht="13.5">
      <c r="A1230" s="233">
        <v>92569</v>
      </c>
      <c r="B1230" s="231" t="s">
        <v>8198</v>
      </c>
      <c r="C1230" s="233" t="s">
        <v>4</v>
      </c>
      <c r="D1230" s="234">
        <v>88.22</v>
      </c>
    </row>
    <row r="1231" spans="1:4" ht="13.5">
      <c r="A1231" s="233">
        <v>92570</v>
      </c>
      <c r="B1231" s="231" t="s">
        <v>8199</v>
      </c>
      <c r="C1231" s="233" t="s">
        <v>4</v>
      </c>
      <c r="D1231" s="234">
        <v>56.11</v>
      </c>
    </row>
    <row r="1232" spans="1:4" ht="13.5">
      <c r="A1232" s="233">
        <v>92571</v>
      </c>
      <c r="B1232" s="231" t="s">
        <v>8200</v>
      </c>
      <c r="C1232" s="233" t="s">
        <v>4</v>
      </c>
      <c r="D1232" s="234">
        <v>166.02</v>
      </c>
    </row>
    <row r="1233" spans="1:4" ht="13.5">
      <c r="A1233" s="233">
        <v>92572</v>
      </c>
      <c r="B1233" s="231" t="s">
        <v>8201</v>
      </c>
      <c r="C1233" s="233" t="s">
        <v>4</v>
      </c>
      <c r="D1233" s="234">
        <v>100.24</v>
      </c>
    </row>
    <row r="1234" spans="1:4" ht="13.5">
      <c r="A1234" s="233">
        <v>92573</v>
      </c>
      <c r="B1234" s="231" t="s">
        <v>8202</v>
      </c>
      <c r="C1234" s="233" t="s">
        <v>4</v>
      </c>
      <c r="D1234" s="234">
        <v>59.62</v>
      </c>
    </row>
    <row r="1235" spans="1:4" ht="13.5">
      <c r="A1235" s="233">
        <v>92574</v>
      </c>
      <c r="B1235" s="231" t="s">
        <v>8203</v>
      </c>
      <c r="C1235" s="233" t="s">
        <v>4</v>
      </c>
      <c r="D1235" s="234">
        <v>160</v>
      </c>
    </row>
    <row r="1236" spans="1:4" ht="13.5">
      <c r="A1236" s="233">
        <v>92575</v>
      </c>
      <c r="B1236" s="231" t="s">
        <v>8204</v>
      </c>
      <c r="C1236" s="233" t="s">
        <v>4</v>
      </c>
      <c r="D1236" s="234">
        <v>80.45</v>
      </c>
    </row>
    <row r="1237" spans="1:4" ht="13.5">
      <c r="A1237" s="233">
        <v>92576</v>
      </c>
      <c r="B1237" s="231" t="s">
        <v>8205</v>
      </c>
      <c r="C1237" s="233" t="s">
        <v>4</v>
      </c>
      <c r="D1237" s="234">
        <v>44.04</v>
      </c>
    </row>
    <row r="1238" spans="1:4" ht="13.5">
      <c r="A1238" s="233">
        <v>92577</v>
      </c>
      <c r="B1238" s="231" t="s">
        <v>8206</v>
      </c>
      <c r="C1238" s="233" t="s">
        <v>4</v>
      </c>
      <c r="D1238" s="234">
        <v>168.98</v>
      </c>
    </row>
    <row r="1239" spans="1:4" ht="13.5">
      <c r="A1239" s="233">
        <v>92578</v>
      </c>
      <c r="B1239" s="231" t="s">
        <v>8207</v>
      </c>
      <c r="C1239" s="233" t="s">
        <v>4</v>
      </c>
      <c r="D1239" s="234">
        <v>85.43</v>
      </c>
    </row>
    <row r="1240" spans="1:4" ht="13.5">
      <c r="A1240" s="233">
        <v>92579</v>
      </c>
      <c r="B1240" s="231" t="s">
        <v>8208</v>
      </c>
      <c r="C1240" s="233" t="s">
        <v>4</v>
      </c>
      <c r="D1240" s="234">
        <v>46.84</v>
      </c>
    </row>
    <row r="1241" spans="1:4" ht="13.5">
      <c r="A1241" s="233">
        <v>92580</v>
      </c>
      <c r="B1241" s="231" t="s">
        <v>8209</v>
      </c>
      <c r="C1241" s="233" t="s">
        <v>4</v>
      </c>
      <c r="D1241" s="234">
        <v>58.51</v>
      </c>
    </row>
    <row r="1242" spans="1:4" ht="13.5">
      <c r="A1242" s="233">
        <v>92581</v>
      </c>
      <c r="B1242" s="231" t="s">
        <v>8210</v>
      </c>
      <c r="C1242" s="233" t="s">
        <v>4</v>
      </c>
      <c r="D1242" s="234">
        <v>61.35</v>
      </c>
    </row>
    <row r="1243" spans="1:4" ht="13.5">
      <c r="A1243" s="233">
        <v>92582</v>
      </c>
      <c r="B1243" s="231" t="s">
        <v>8211</v>
      </c>
      <c r="C1243" s="233" t="s">
        <v>2</v>
      </c>
      <c r="D1243" s="234">
        <v>813.61</v>
      </c>
    </row>
    <row r="1244" spans="1:4" ht="13.5">
      <c r="A1244" s="233">
        <v>92584</v>
      </c>
      <c r="B1244" s="231" t="s">
        <v>8212</v>
      </c>
      <c r="C1244" s="233" t="s">
        <v>2</v>
      </c>
      <c r="D1244" s="234">
        <v>970.32</v>
      </c>
    </row>
    <row r="1245" spans="1:4" ht="13.5">
      <c r="A1245" s="233">
        <v>92586</v>
      </c>
      <c r="B1245" s="231" t="s">
        <v>8213</v>
      </c>
      <c r="C1245" s="233" t="s">
        <v>2</v>
      </c>
      <c r="D1245" s="234">
        <v>1127.01</v>
      </c>
    </row>
    <row r="1246" spans="1:4" ht="13.5">
      <c r="A1246" s="233">
        <v>92588</v>
      </c>
      <c r="B1246" s="231" t="s">
        <v>8214</v>
      </c>
      <c r="C1246" s="233" t="s">
        <v>2</v>
      </c>
      <c r="D1246" s="234">
        <v>1428.1</v>
      </c>
    </row>
    <row r="1247" spans="1:4" ht="13.5">
      <c r="A1247" s="233">
        <v>92590</v>
      </c>
      <c r="B1247" s="231" t="s">
        <v>8215</v>
      </c>
      <c r="C1247" s="233" t="s">
        <v>2</v>
      </c>
      <c r="D1247" s="234">
        <v>1584.81</v>
      </c>
    </row>
    <row r="1248" spans="1:4" ht="13.5">
      <c r="A1248" s="233">
        <v>92592</v>
      </c>
      <c r="B1248" s="231" t="s">
        <v>8216</v>
      </c>
      <c r="C1248" s="233" t="s">
        <v>2</v>
      </c>
      <c r="D1248" s="234">
        <v>1782.85</v>
      </c>
    </row>
    <row r="1249" spans="1:4" ht="13.5">
      <c r="A1249" s="233">
        <v>92593</v>
      </c>
      <c r="B1249" s="231" t="s">
        <v>8217</v>
      </c>
      <c r="C1249" s="233" t="s">
        <v>3</v>
      </c>
      <c r="D1249" s="234">
        <v>13.54</v>
      </c>
    </row>
    <row r="1250" spans="1:4" ht="13.5">
      <c r="A1250" s="233">
        <v>92594</v>
      </c>
      <c r="B1250" s="231" t="s">
        <v>8218</v>
      </c>
      <c r="C1250" s="233" t="s">
        <v>2</v>
      </c>
      <c r="D1250" s="234">
        <v>2081.62</v>
      </c>
    </row>
    <row r="1251" spans="1:4" ht="13.5">
      <c r="A1251" s="233">
        <v>92596</v>
      </c>
      <c r="B1251" s="231" t="s">
        <v>8219</v>
      </c>
      <c r="C1251" s="233" t="s">
        <v>2</v>
      </c>
      <c r="D1251" s="234">
        <v>2311.5300000000002</v>
      </c>
    </row>
    <row r="1252" spans="1:4" ht="13.5">
      <c r="A1252" s="233">
        <v>92598</v>
      </c>
      <c r="B1252" s="231" t="s">
        <v>8220</v>
      </c>
      <c r="C1252" s="233" t="s">
        <v>2</v>
      </c>
      <c r="D1252" s="234">
        <v>2468.2199999999998</v>
      </c>
    </row>
    <row r="1253" spans="1:4" ht="13.5">
      <c r="A1253" s="233">
        <v>92600</v>
      </c>
      <c r="B1253" s="231" t="s">
        <v>8221</v>
      </c>
      <c r="C1253" s="233" t="s">
        <v>2</v>
      </c>
      <c r="D1253" s="234">
        <v>2664.57</v>
      </c>
    </row>
    <row r="1254" spans="1:4" ht="13.5">
      <c r="A1254" s="233">
        <v>92602</v>
      </c>
      <c r="B1254" s="231" t="s">
        <v>8222</v>
      </c>
      <c r="C1254" s="233" t="s">
        <v>2</v>
      </c>
      <c r="D1254" s="234">
        <v>813.61</v>
      </c>
    </row>
    <row r="1255" spans="1:4" ht="13.5">
      <c r="A1255" s="233">
        <v>92604</v>
      </c>
      <c r="B1255" s="231" t="s">
        <v>8223</v>
      </c>
      <c r="C1255" s="233" t="s">
        <v>2</v>
      </c>
      <c r="D1255" s="234">
        <v>930.68</v>
      </c>
    </row>
    <row r="1256" spans="1:4" ht="13.5">
      <c r="A1256" s="233">
        <v>92606</v>
      </c>
      <c r="B1256" s="231" t="s">
        <v>8224</v>
      </c>
      <c r="C1256" s="233" t="s">
        <v>2</v>
      </c>
      <c r="D1256" s="234">
        <v>1087.3800000000001</v>
      </c>
    </row>
    <row r="1257" spans="1:4" ht="13.5">
      <c r="A1257" s="233">
        <v>92608</v>
      </c>
      <c r="B1257" s="231" t="s">
        <v>8225</v>
      </c>
      <c r="C1257" s="233" t="s">
        <v>2</v>
      </c>
      <c r="D1257" s="234">
        <v>1348.82</v>
      </c>
    </row>
    <row r="1258" spans="1:4" ht="13.5">
      <c r="A1258" s="233">
        <v>92610</v>
      </c>
      <c r="B1258" s="231" t="s">
        <v>8226</v>
      </c>
      <c r="C1258" s="233" t="s">
        <v>2</v>
      </c>
      <c r="D1258" s="234">
        <v>1505.53</v>
      </c>
    </row>
    <row r="1259" spans="1:4" ht="13.5">
      <c r="A1259" s="233">
        <v>92612</v>
      </c>
      <c r="B1259" s="231" t="s">
        <v>8227</v>
      </c>
      <c r="C1259" s="233" t="s">
        <v>2</v>
      </c>
      <c r="D1259" s="234">
        <v>1703.58</v>
      </c>
    </row>
    <row r="1260" spans="1:4" ht="13.5">
      <c r="A1260" s="233">
        <v>92614</v>
      </c>
      <c r="B1260" s="231" t="s">
        <v>8228</v>
      </c>
      <c r="C1260" s="233" t="s">
        <v>2</v>
      </c>
      <c r="D1260" s="234">
        <v>1923.07</v>
      </c>
    </row>
    <row r="1261" spans="1:4" ht="13.5">
      <c r="A1261" s="233">
        <v>92616</v>
      </c>
      <c r="B1261" s="231" t="s">
        <v>8229</v>
      </c>
      <c r="C1261" s="233" t="s">
        <v>2</v>
      </c>
      <c r="D1261" s="234">
        <v>2192.61</v>
      </c>
    </row>
    <row r="1262" spans="1:4" ht="13.5">
      <c r="A1262" s="233">
        <v>92618</v>
      </c>
      <c r="B1262" s="231" t="s">
        <v>8230</v>
      </c>
      <c r="C1262" s="233" t="s">
        <v>2</v>
      </c>
      <c r="D1262" s="234">
        <v>2349.31</v>
      </c>
    </row>
    <row r="1263" spans="1:4" ht="13.5">
      <c r="A1263" s="233">
        <v>92620</v>
      </c>
      <c r="B1263" s="231" t="s">
        <v>8231</v>
      </c>
      <c r="C1263" s="233" t="s">
        <v>2</v>
      </c>
      <c r="D1263" s="234">
        <v>2506.02</v>
      </c>
    </row>
    <row r="1264" spans="1:4" ht="13.5">
      <c r="A1264" s="233">
        <v>100357</v>
      </c>
      <c r="B1264" s="231" t="s">
        <v>8232</v>
      </c>
      <c r="C1264" s="233" t="s">
        <v>2</v>
      </c>
      <c r="D1264" s="234">
        <v>999.57</v>
      </c>
    </row>
    <row r="1265" spans="1:4" ht="13.5">
      <c r="A1265" s="233">
        <v>100358</v>
      </c>
      <c r="B1265" s="231" t="s">
        <v>8233</v>
      </c>
      <c r="C1265" s="233" t="s">
        <v>2</v>
      </c>
      <c r="D1265" s="234">
        <v>1342.95</v>
      </c>
    </row>
    <row r="1266" spans="1:4" ht="13.5">
      <c r="A1266" s="233">
        <v>100359</v>
      </c>
      <c r="B1266" s="231" t="s">
        <v>8234</v>
      </c>
      <c r="C1266" s="233" t="s">
        <v>2</v>
      </c>
      <c r="D1266" s="234">
        <v>1416.34</v>
      </c>
    </row>
    <row r="1267" spans="1:4" ht="13.5">
      <c r="A1267" s="233">
        <v>100360</v>
      </c>
      <c r="B1267" s="231" t="s">
        <v>8235</v>
      </c>
      <c r="C1267" s="233" t="s">
        <v>2</v>
      </c>
      <c r="D1267" s="234">
        <v>1571.92</v>
      </c>
    </row>
    <row r="1268" spans="1:4" ht="13.5">
      <c r="A1268" s="233">
        <v>100361</v>
      </c>
      <c r="B1268" s="231" t="s">
        <v>8236</v>
      </c>
      <c r="C1268" s="233" t="s">
        <v>2</v>
      </c>
      <c r="D1268" s="234">
        <v>1946.25</v>
      </c>
    </row>
    <row r="1269" spans="1:4" ht="13.5">
      <c r="A1269" s="233">
        <v>100362</v>
      </c>
      <c r="B1269" s="231" t="s">
        <v>8237</v>
      </c>
      <c r="C1269" s="233" t="s">
        <v>2</v>
      </c>
      <c r="D1269" s="234">
        <v>2566.69</v>
      </c>
    </row>
    <row r="1270" spans="1:4" ht="13.5">
      <c r="A1270" s="233">
        <v>100363</v>
      </c>
      <c r="B1270" s="231" t="s">
        <v>8238</v>
      </c>
      <c r="C1270" s="233" t="s">
        <v>2</v>
      </c>
      <c r="D1270" s="234">
        <v>2656.98</v>
      </c>
    </row>
    <row r="1271" spans="1:4" ht="13.5">
      <c r="A1271" s="233">
        <v>100364</v>
      </c>
      <c r="B1271" s="231" t="s">
        <v>8239</v>
      </c>
      <c r="C1271" s="233" t="s">
        <v>2</v>
      </c>
      <c r="D1271" s="234">
        <v>2887.94</v>
      </c>
    </row>
    <row r="1272" spans="1:4" ht="13.5">
      <c r="A1272" s="233">
        <v>100365</v>
      </c>
      <c r="B1272" s="231" t="s">
        <v>8240</v>
      </c>
      <c r="C1272" s="233" t="s">
        <v>2</v>
      </c>
      <c r="D1272" s="234">
        <v>3317.07</v>
      </c>
    </row>
    <row r="1273" spans="1:4" ht="13.5">
      <c r="A1273" s="233">
        <v>100366</v>
      </c>
      <c r="B1273" s="231" t="s">
        <v>8241</v>
      </c>
      <c r="C1273" s="233" t="s">
        <v>2</v>
      </c>
      <c r="D1273" s="234">
        <v>3557.61</v>
      </c>
    </row>
    <row r="1274" spans="1:4" ht="13.5">
      <c r="A1274" s="233">
        <v>100367</v>
      </c>
      <c r="B1274" s="231" t="s">
        <v>8242</v>
      </c>
      <c r="C1274" s="233" t="s">
        <v>2</v>
      </c>
      <c r="D1274" s="234">
        <v>971.65</v>
      </c>
    </row>
    <row r="1275" spans="1:4" ht="13.5">
      <c r="A1275" s="233">
        <v>100368</v>
      </c>
      <c r="B1275" s="231" t="s">
        <v>8243</v>
      </c>
      <c r="C1275" s="233" t="s">
        <v>2</v>
      </c>
      <c r="D1275" s="234">
        <v>1308.5</v>
      </c>
    </row>
    <row r="1276" spans="1:4" ht="13.5">
      <c r="A1276" s="233">
        <v>100369</v>
      </c>
      <c r="B1276" s="231" t="s">
        <v>8244</v>
      </c>
      <c r="C1276" s="233" t="s">
        <v>2</v>
      </c>
      <c r="D1276" s="234">
        <v>1381.9</v>
      </c>
    </row>
    <row r="1277" spans="1:4" ht="13.5">
      <c r="A1277" s="233">
        <v>100370</v>
      </c>
      <c r="B1277" s="231" t="s">
        <v>8245</v>
      </c>
      <c r="C1277" s="233" t="s">
        <v>2</v>
      </c>
      <c r="D1277" s="234">
        <v>1644.17</v>
      </c>
    </row>
    <row r="1278" spans="1:4" ht="13.5">
      <c r="A1278" s="233">
        <v>100371</v>
      </c>
      <c r="B1278" s="231" t="s">
        <v>8246</v>
      </c>
      <c r="C1278" s="233" t="s">
        <v>2</v>
      </c>
      <c r="D1278" s="234">
        <v>1854.39</v>
      </c>
    </row>
    <row r="1279" spans="1:4" ht="13.5">
      <c r="A1279" s="233">
        <v>100372</v>
      </c>
      <c r="B1279" s="231" t="s">
        <v>8247</v>
      </c>
      <c r="C1279" s="233" t="s">
        <v>2</v>
      </c>
      <c r="D1279" s="234">
        <v>2409.29</v>
      </c>
    </row>
    <row r="1280" spans="1:4" ht="13.5">
      <c r="A1280" s="233">
        <v>100373</v>
      </c>
      <c r="B1280" s="231" t="s">
        <v>8248</v>
      </c>
      <c r="C1280" s="233" t="s">
        <v>2</v>
      </c>
      <c r="D1280" s="234">
        <v>2498.16</v>
      </c>
    </row>
    <row r="1281" spans="1:4" ht="13.5">
      <c r="A1281" s="233">
        <v>100374</v>
      </c>
      <c r="B1281" s="231" t="s">
        <v>8249</v>
      </c>
      <c r="C1281" s="233" t="s">
        <v>2</v>
      </c>
      <c r="D1281" s="234">
        <v>2678.22</v>
      </c>
    </row>
    <row r="1282" spans="1:4" ht="13.5">
      <c r="A1282" s="233">
        <v>100375</v>
      </c>
      <c r="B1282" s="231" t="s">
        <v>8250</v>
      </c>
      <c r="C1282" s="233" t="s">
        <v>2</v>
      </c>
      <c r="D1282" s="234">
        <v>3005.19</v>
      </c>
    </row>
    <row r="1283" spans="1:4" ht="13.5">
      <c r="A1283" s="233">
        <v>100376</v>
      </c>
      <c r="B1283" s="231" t="s">
        <v>8251</v>
      </c>
      <c r="C1283" s="233" t="s">
        <v>2</v>
      </c>
      <c r="D1283" s="234">
        <v>2938.18</v>
      </c>
    </row>
    <row r="1284" spans="1:4" ht="13.5">
      <c r="A1284" s="233">
        <v>100377</v>
      </c>
      <c r="B1284" s="231" t="s">
        <v>8252</v>
      </c>
      <c r="C1284" s="233" t="s">
        <v>3</v>
      </c>
      <c r="D1284" s="234">
        <v>13.89</v>
      </c>
    </row>
    <row r="1285" spans="1:4" ht="13.5">
      <c r="A1285" s="233">
        <v>100378</v>
      </c>
      <c r="B1285" s="231" t="s">
        <v>8253</v>
      </c>
      <c r="C1285" s="233" t="s">
        <v>3</v>
      </c>
      <c r="D1285" s="234">
        <v>13.21</v>
      </c>
    </row>
    <row r="1286" spans="1:4" ht="13.5">
      <c r="A1286" s="233">
        <v>100382</v>
      </c>
      <c r="B1286" s="231" t="s">
        <v>8254</v>
      </c>
      <c r="C1286" s="233" t="s">
        <v>4</v>
      </c>
      <c r="D1286" s="234">
        <v>22.96</v>
      </c>
    </row>
    <row r="1287" spans="1:4" ht="13.5">
      <c r="A1287" s="233">
        <v>94444</v>
      </c>
      <c r="B1287" s="231" t="s">
        <v>8255</v>
      </c>
      <c r="C1287" s="233" t="s">
        <v>4</v>
      </c>
      <c r="D1287" s="234">
        <v>671.92</v>
      </c>
    </row>
    <row r="1288" spans="1:4" ht="13.5">
      <c r="A1288" s="232" t="s">
        <v>8256</v>
      </c>
      <c r="B1288" s="231" t="s">
        <v>8257</v>
      </c>
      <c r="C1288" s="233" t="s">
        <v>4</v>
      </c>
      <c r="D1288" s="234">
        <v>6.48</v>
      </c>
    </row>
    <row r="1289" spans="1:4" ht="13.5">
      <c r="A1289" s="232" t="s">
        <v>8258</v>
      </c>
      <c r="B1289" s="231" t="s">
        <v>8259</v>
      </c>
      <c r="C1289" s="233" t="s">
        <v>7</v>
      </c>
      <c r="D1289" s="234">
        <v>114.05</v>
      </c>
    </row>
    <row r="1290" spans="1:4" ht="13.5">
      <c r="A1290" s="233">
        <v>92743</v>
      </c>
      <c r="B1290" s="231" t="s">
        <v>8260</v>
      </c>
      <c r="C1290" s="233" t="s">
        <v>7</v>
      </c>
      <c r="D1290" s="234">
        <v>520.15</v>
      </c>
    </row>
    <row r="1291" spans="1:4" ht="13.5">
      <c r="A1291" s="233">
        <v>92744</v>
      </c>
      <c r="B1291" s="231" t="s">
        <v>8261</v>
      </c>
      <c r="C1291" s="233" t="s">
        <v>7</v>
      </c>
      <c r="D1291" s="234">
        <v>491.74</v>
      </c>
    </row>
    <row r="1292" spans="1:4" ht="13.5">
      <c r="A1292" s="233">
        <v>92745</v>
      </c>
      <c r="B1292" s="231" t="s">
        <v>8262</v>
      </c>
      <c r="C1292" s="233" t="s">
        <v>7</v>
      </c>
      <c r="D1292" s="234">
        <v>646.24</v>
      </c>
    </row>
    <row r="1293" spans="1:4" ht="13.5">
      <c r="A1293" s="233">
        <v>92746</v>
      </c>
      <c r="B1293" s="231" t="s">
        <v>8263</v>
      </c>
      <c r="C1293" s="233" t="s">
        <v>7</v>
      </c>
      <c r="D1293" s="234">
        <v>585.53</v>
      </c>
    </row>
    <row r="1294" spans="1:4" ht="13.5">
      <c r="A1294" s="233">
        <v>92747</v>
      </c>
      <c r="B1294" s="231" t="s">
        <v>8264</v>
      </c>
      <c r="C1294" s="233" t="s">
        <v>7</v>
      </c>
      <c r="D1294" s="234">
        <v>717.72</v>
      </c>
    </row>
    <row r="1295" spans="1:4" ht="13.5">
      <c r="A1295" s="233">
        <v>92748</v>
      </c>
      <c r="B1295" s="231" t="s">
        <v>8265</v>
      </c>
      <c r="C1295" s="233" t="s">
        <v>7</v>
      </c>
      <c r="D1295" s="234">
        <v>638.97</v>
      </c>
    </row>
    <row r="1296" spans="1:4" ht="13.5">
      <c r="A1296" s="233">
        <v>92749</v>
      </c>
      <c r="B1296" s="231" t="s">
        <v>8266</v>
      </c>
      <c r="C1296" s="233" t="s">
        <v>7</v>
      </c>
      <c r="D1296" s="234">
        <v>741.84</v>
      </c>
    </row>
    <row r="1297" spans="1:4" ht="13.5">
      <c r="A1297" s="233">
        <v>92750</v>
      </c>
      <c r="B1297" s="231" t="s">
        <v>8267</v>
      </c>
      <c r="C1297" s="233" t="s">
        <v>7</v>
      </c>
      <c r="D1297" s="234">
        <v>1275.49</v>
      </c>
    </row>
    <row r="1298" spans="1:4" ht="13.5">
      <c r="A1298" s="233">
        <v>92751</v>
      </c>
      <c r="B1298" s="231" t="s">
        <v>8268</v>
      </c>
      <c r="C1298" s="233" t="s">
        <v>7</v>
      </c>
      <c r="D1298" s="234">
        <v>1585.18</v>
      </c>
    </row>
    <row r="1299" spans="1:4" ht="13.5">
      <c r="A1299" s="233">
        <v>92752</v>
      </c>
      <c r="B1299" s="231" t="s">
        <v>8269</v>
      </c>
      <c r="C1299" s="233" t="s">
        <v>7</v>
      </c>
      <c r="D1299" s="234">
        <v>1893.58</v>
      </c>
    </row>
    <row r="1300" spans="1:4" ht="13.5">
      <c r="A1300" s="233">
        <v>92753</v>
      </c>
      <c r="B1300" s="231" t="s">
        <v>8270</v>
      </c>
      <c r="C1300" s="233" t="s">
        <v>7</v>
      </c>
      <c r="D1300" s="234">
        <v>495.31</v>
      </c>
    </row>
    <row r="1301" spans="1:4" ht="13.5">
      <c r="A1301" s="233">
        <v>92754</v>
      </c>
      <c r="B1301" s="231" t="s">
        <v>8271</v>
      </c>
      <c r="C1301" s="233" t="s">
        <v>7</v>
      </c>
      <c r="D1301" s="234">
        <v>451.92</v>
      </c>
    </row>
    <row r="1302" spans="1:4" ht="13.5">
      <c r="A1302" s="233">
        <v>92755</v>
      </c>
      <c r="B1302" s="231" t="s">
        <v>8272</v>
      </c>
      <c r="C1302" s="233" t="s">
        <v>4</v>
      </c>
      <c r="D1302" s="234">
        <v>190.88</v>
      </c>
    </row>
    <row r="1303" spans="1:4" ht="13.5">
      <c r="A1303" s="233">
        <v>92756</v>
      </c>
      <c r="B1303" s="231" t="s">
        <v>8273</v>
      </c>
      <c r="C1303" s="233" t="s">
        <v>4</v>
      </c>
      <c r="D1303" s="234">
        <v>216.57</v>
      </c>
    </row>
    <row r="1304" spans="1:4" ht="13.5">
      <c r="A1304" s="233">
        <v>92757</v>
      </c>
      <c r="B1304" s="231" t="s">
        <v>8274</v>
      </c>
      <c r="C1304" s="233" t="s">
        <v>4</v>
      </c>
      <c r="D1304" s="234">
        <v>247.75</v>
      </c>
    </row>
    <row r="1305" spans="1:4" ht="13.5">
      <c r="A1305" s="233">
        <v>92758</v>
      </c>
      <c r="B1305" s="231" t="s">
        <v>8275</v>
      </c>
      <c r="C1305" s="233" t="s">
        <v>7</v>
      </c>
      <c r="D1305" s="234">
        <v>581.05999999999995</v>
      </c>
    </row>
    <row r="1306" spans="1:4" ht="13.5">
      <c r="A1306" s="233">
        <v>91069</v>
      </c>
      <c r="B1306" s="231" t="s">
        <v>8276</v>
      </c>
      <c r="C1306" s="233" t="s">
        <v>4</v>
      </c>
      <c r="D1306" s="234">
        <v>101.15</v>
      </c>
    </row>
    <row r="1307" spans="1:4" ht="13.5">
      <c r="A1307" s="233">
        <v>91070</v>
      </c>
      <c r="B1307" s="231" t="s">
        <v>8277</v>
      </c>
      <c r="C1307" s="233" t="s">
        <v>4</v>
      </c>
      <c r="D1307" s="234">
        <v>110.33</v>
      </c>
    </row>
    <row r="1308" spans="1:4" ht="13.5">
      <c r="A1308" s="233">
        <v>91071</v>
      </c>
      <c r="B1308" s="231" t="s">
        <v>8278</v>
      </c>
      <c r="C1308" s="233" t="s">
        <v>4</v>
      </c>
      <c r="D1308" s="234">
        <v>139.43</v>
      </c>
    </row>
    <row r="1309" spans="1:4" ht="13.5">
      <c r="A1309" s="233">
        <v>91072</v>
      </c>
      <c r="B1309" s="231" t="s">
        <v>8279</v>
      </c>
      <c r="C1309" s="233" t="s">
        <v>4</v>
      </c>
      <c r="D1309" s="234">
        <v>148.59</v>
      </c>
    </row>
    <row r="1310" spans="1:4" ht="13.5">
      <c r="A1310" s="233">
        <v>91073</v>
      </c>
      <c r="B1310" s="231" t="s">
        <v>8280</v>
      </c>
      <c r="C1310" s="233" t="s">
        <v>4</v>
      </c>
      <c r="D1310" s="234">
        <v>114.86</v>
      </c>
    </row>
    <row r="1311" spans="1:4" ht="13.5">
      <c r="A1311" s="233">
        <v>91074</v>
      </c>
      <c r="B1311" s="231" t="s">
        <v>8281</v>
      </c>
      <c r="C1311" s="233" t="s">
        <v>4</v>
      </c>
      <c r="D1311" s="234">
        <v>125.48</v>
      </c>
    </row>
    <row r="1312" spans="1:4" ht="13.5">
      <c r="A1312" s="233">
        <v>91075</v>
      </c>
      <c r="B1312" s="231" t="s">
        <v>8282</v>
      </c>
      <c r="C1312" s="233" t="s">
        <v>4</v>
      </c>
      <c r="D1312" s="234">
        <v>155.72999999999999</v>
      </c>
    </row>
    <row r="1313" spans="1:4" ht="13.5">
      <c r="A1313" s="233">
        <v>91076</v>
      </c>
      <c r="B1313" s="231" t="s">
        <v>8283</v>
      </c>
      <c r="C1313" s="233" t="s">
        <v>4</v>
      </c>
      <c r="D1313" s="234">
        <v>166.35</v>
      </c>
    </row>
    <row r="1314" spans="1:4" ht="13.5">
      <c r="A1314" s="233">
        <v>91077</v>
      </c>
      <c r="B1314" s="231" t="s">
        <v>8284</v>
      </c>
      <c r="C1314" s="233" t="s">
        <v>4</v>
      </c>
      <c r="D1314" s="234">
        <v>93.8</v>
      </c>
    </row>
    <row r="1315" spans="1:4" ht="13.5">
      <c r="A1315" s="233">
        <v>91078</v>
      </c>
      <c r="B1315" s="231" t="s">
        <v>8285</v>
      </c>
      <c r="C1315" s="233" t="s">
        <v>4</v>
      </c>
      <c r="D1315" s="234">
        <v>109.44</v>
      </c>
    </row>
    <row r="1316" spans="1:4" ht="13.5">
      <c r="A1316" s="233">
        <v>91079</v>
      </c>
      <c r="B1316" s="231" t="s">
        <v>8286</v>
      </c>
      <c r="C1316" s="233" t="s">
        <v>4</v>
      </c>
      <c r="D1316" s="234">
        <v>99.16</v>
      </c>
    </row>
    <row r="1317" spans="1:4" ht="13.5">
      <c r="A1317" s="233">
        <v>91080</v>
      </c>
      <c r="B1317" s="231" t="s">
        <v>8287</v>
      </c>
      <c r="C1317" s="233" t="s">
        <v>4</v>
      </c>
      <c r="D1317" s="234">
        <v>114.64</v>
      </c>
    </row>
    <row r="1318" spans="1:4" ht="13.5">
      <c r="A1318" s="233">
        <v>91081</v>
      </c>
      <c r="B1318" s="231" t="s">
        <v>8288</v>
      </c>
      <c r="C1318" s="233" t="s">
        <v>4</v>
      </c>
      <c r="D1318" s="234">
        <v>109.05</v>
      </c>
    </row>
    <row r="1319" spans="1:4" ht="13.5">
      <c r="A1319" s="233">
        <v>91082</v>
      </c>
      <c r="B1319" s="231" t="s">
        <v>8289</v>
      </c>
      <c r="C1319" s="233" t="s">
        <v>4</v>
      </c>
      <c r="D1319" s="234">
        <v>125.93</v>
      </c>
    </row>
    <row r="1320" spans="1:4" ht="13.5">
      <c r="A1320" s="233">
        <v>91083</v>
      </c>
      <c r="B1320" s="231" t="s">
        <v>8290</v>
      </c>
      <c r="C1320" s="233" t="s">
        <v>4</v>
      </c>
      <c r="D1320" s="234">
        <v>118.56</v>
      </c>
    </row>
    <row r="1321" spans="1:4" ht="13.5">
      <c r="A1321" s="233">
        <v>91084</v>
      </c>
      <c r="B1321" s="231" t="s">
        <v>8291</v>
      </c>
      <c r="C1321" s="233" t="s">
        <v>4</v>
      </c>
      <c r="D1321" s="234">
        <v>135.25</v>
      </c>
    </row>
    <row r="1322" spans="1:4" ht="13.5">
      <c r="A1322" s="233">
        <v>91086</v>
      </c>
      <c r="B1322" s="231" t="s">
        <v>8292</v>
      </c>
      <c r="C1322" s="233" t="s">
        <v>4</v>
      </c>
      <c r="D1322" s="234">
        <v>111.54</v>
      </c>
    </row>
    <row r="1323" spans="1:4" ht="13.5">
      <c r="A1323" s="233">
        <v>91087</v>
      </c>
      <c r="B1323" s="231" t="s">
        <v>8293</v>
      </c>
      <c r="C1323" s="233" t="s">
        <v>4</v>
      </c>
      <c r="D1323" s="234">
        <v>121.01</v>
      </c>
    </row>
    <row r="1324" spans="1:4" ht="13.5">
      <c r="A1324" s="233">
        <v>91088</v>
      </c>
      <c r="B1324" s="231" t="s">
        <v>8294</v>
      </c>
      <c r="C1324" s="233" t="s">
        <v>4</v>
      </c>
      <c r="D1324" s="234">
        <v>151.19</v>
      </c>
    </row>
    <row r="1325" spans="1:4" ht="13.5">
      <c r="A1325" s="233">
        <v>91089</v>
      </c>
      <c r="B1325" s="231" t="s">
        <v>8295</v>
      </c>
      <c r="C1325" s="233" t="s">
        <v>4</v>
      </c>
      <c r="D1325" s="234">
        <v>160.80000000000001</v>
      </c>
    </row>
    <row r="1326" spans="1:4" ht="13.5">
      <c r="A1326" s="233">
        <v>91090</v>
      </c>
      <c r="B1326" s="231" t="s">
        <v>8296</v>
      </c>
      <c r="C1326" s="233" t="s">
        <v>4</v>
      </c>
      <c r="D1326" s="234">
        <v>123.44</v>
      </c>
    </row>
    <row r="1327" spans="1:4" ht="13.5">
      <c r="A1327" s="233">
        <v>91091</v>
      </c>
      <c r="B1327" s="231" t="s">
        <v>8297</v>
      </c>
      <c r="C1327" s="233" t="s">
        <v>4</v>
      </c>
      <c r="D1327" s="234">
        <v>134.5</v>
      </c>
    </row>
    <row r="1328" spans="1:4" ht="13.5">
      <c r="A1328" s="233">
        <v>91092</v>
      </c>
      <c r="B1328" s="231" t="s">
        <v>8298</v>
      </c>
      <c r="C1328" s="233" t="s">
        <v>4</v>
      </c>
      <c r="D1328" s="234">
        <v>165.19</v>
      </c>
    </row>
    <row r="1329" spans="1:4" ht="13.5">
      <c r="A1329" s="233">
        <v>91093</v>
      </c>
      <c r="B1329" s="231" t="s">
        <v>8299</v>
      </c>
      <c r="C1329" s="233" t="s">
        <v>4</v>
      </c>
      <c r="D1329" s="234">
        <v>176.57</v>
      </c>
    </row>
    <row r="1330" spans="1:4" ht="13.5">
      <c r="A1330" s="233">
        <v>91094</v>
      </c>
      <c r="B1330" s="231" t="s">
        <v>8300</v>
      </c>
      <c r="C1330" s="233" t="s">
        <v>4</v>
      </c>
      <c r="D1330" s="234">
        <v>99.96</v>
      </c>
    </row>
    <row r="1331" spans="1:4" ht="13.5">
      <c r="A1331" s="233">
        <v>91095</v>
      </c>
      <c r="B1331" s="231" t="s">
        <v>8301</v>
      </c>
      <c r="C1331" s="233" t="s">
        <v>4</v>
      </c>
      <c r="D1331" s="234">
        <v>115.98</v>
      </c>
    </row>
    <row r="1332" spans="1:4" ht="13.5">
      <c r="A1332" s="233">
        <v>91096</v>
      </c>
      <c r="B1332" s="231" t="s">
        <v>8302</v>
      </c>
      <c r="C1332" s="233" t="s">
        <v>4</v>
      </c>
      <c r="D1332" s="234">
        <v>102.59</v>
      </c>
    </row>
    <row r="1333" spans="1:4" ht="13.5">
      <c r="A1333" s="233">
        <v>91097</v>
      </c>
      <c r="B1333" s="231" t="s">
        <v>8303</v>
      </c>
      <c r="C1333" s="233" t="s">
        <v>4</v>
      </c>
      <c r="D1333" s="234">
        <v>118.46</v>
      </c>
    </row>
    <row r="1334" spans="1:4" ht="13.5">
      <c r="A1334" s="233">
        <v>91098</v>
      </c>
      <c r="B1334" s="231" t="s">
        <v>8304</v>
      </c>
      <c r="C1334" s="233" t="s">
        <v>4</v>
      </c>
      <c r="D1334" s="234">
        <v>115.08</v>
      </c>
    </row>
    <row r="1335" spans="1:4" ht="13.5">
      <c r="A1335" s="233">
        <v>91099</v>
      </c>
      <c r="B1335" s="231" t="s">
        <v>8305</v>
      </c>
      <c r="C1335" s="233" t="s">
        <v>4</v>
      </c>
      <c r="D1335" s="234">
        <v>132.46</v>
      </c>
    </row>
    <row r="1336" spans="1:4" ht="13.5">
      <c r="A1336" s="233">
        <v>91100</v>
      </c>
      <c r="B1336" s="231" t="s">
        <v>8306</v>
      </c>
      <c r="C1336" s="233" t="s">
        <v>4</v>
      </c>
      <c r="D1336" s="234">
        <v>122.62</v>
      </c>
    </row>
    <row r="1337" spans="1:4" ht="13.5">
      <c r="A1337" s="233">
        <v>91101</v>
      </c>
      <c r="B1337" s="231" t="s">
        <v>8307</v>
      </c>
      <c r="C1337" s="233" t="s">
        <v>4</v>
      </c>
      <c r="D1337" s="234">
        <v>139.88</v>
      </c>
    </row>
    <row r="1338" spans="1:4" ht="13.5">
      <c r="A1338" s="233">
        <v>93952</v>
      </c>
      <c r="B1338" s="231" t="s">
        <v>8308</v>
      </c>
      <c r="C1338" s="233" t="s">
        <v>1</v>
      </c>
      <c r="D1338" s="234">
        <v>189.54</v>
      </c>
    </row>
    <row r="1339" spans="1:4" ht="13.5">
      <c r="A1339" s="233">
        <v>93953</v>
      </c>
      <c r="B1339" s="231" t="s">
        <v>8309</v>
      </c>
      <c r="C1339" s="233" t="s">
        <v>1</v>
      </c>
      <c r="D1339" s="234">
        <v>175.76</v>
      </c>
    </row>
    <row r="1340" spans="1:4" ht="13.5">
      <c r="A1340" s="233">
        <v>93954</v>
      </c>
      <c r="B1340" s="231" t="s">
        <v>8310</v>
      </c>
      <c r="C1340" s="233" t="s">
        <v>1</v>
      </c>
      <c r="D1340" s="234">
        <v>167.56</v>
      </c>
    </row>
    <row r="1341" spans="1:4" ht="13.5">
      <c r="A1341" s="233">
        <v>93955</v>
      </c>
      <c r="B1341" s="231" t="s">
        <v>8311</v>
      </c>
      <c r="C1341" s="233" t="s">
        <v>1</v>
      </c>
      <c r="D1341" s="234">
        <v>161.71</v>
      </c>
    </row>
    <row r="1342" spans="1:4" ht="13.5">
      <c r="A1342" s="233">
        <v>93956</v>
      </c>
      <c r="B1342" s="231" t="s">
        <v>8312</v>
      </c>
      <c r="C1342" s="233" t="s">
        <v>1</v>
      </c>
      <c r="D1342" s="234">
        <v>157.13999999999999</v>
      </c>
    </row>
    <row r="1343" spans="1:4" ht="13.5">
      <c r="A1343" s="233">
        <v>93957</v>
      </c>
      <c r="B1343" s="231" t="s">
        <v>8313</v>
      </c>
      <c r="C1343" s="233" t="s">
        <v>1</v>
      </c>
      <c r="D1343" s="234">
        <v>202.29</v>
      </c>
    </row>
    <row r="1344" spans="1:4" ht="13.5">
      <c r="A1344" s="233">
        <v>93958</v>
      </c>
      <c r="B1344" s="231" t="s">
        <v>8314</v>
      </c>
      <c r="C1344" s="233" t="s">
        <v>1</v>
      </c>
      <c r="D1344" s="234">
        <v>187.66</v>
      </c>
    </row>
    <row r="1345" spans="1:4" ht="13.5">
      <c r="A1345" s="233">
        <v>93959</v>
      </c>
      <c r="B1345" s="231" t="s">
        <v>8315</v>
      </c>
      <c r="C1345" s="233" t="s">
        <v>1</v>
      </c>
      <c r="D1345" s="234">
        <v>179.05</v>
      </c>
    </row>
    <row r="1346" spans="1:4" ht="13.5">
      <c r="A1346" s="233">
        <v>93960</v>
      </c>
      <c r="B1346" s="231" t="s">
        <v>8316</v>
      </c>
      <c r="C1346" s="233" t="s">
        <v>1</v>
      </c>
      <c r="D1346" s="234">
        <v>172.95</v>
      </c>
    </row>
    <row r="1347" spans="1:4" ht="13.5">
      <c r="A1347" s="233">
        <v>93961</v>
      </c>
      <c r="B1347" s="231" t="s">
        <v>8317</v>
      </c>
      <c r="C1347" s="233" t="s">
        <v>1</v>
      </c>
      <c r="D1347" s="234">
        <v>168.21</v>
      </c>
    </row>
    <row r="1348" spans="1:4" ht="13.5">
      <c r="A1348" s="233">
        <v>93962</v>
      </c>
      <c r="B1348" s="231" t="s">
        <v>8318</v>
      </c>
      <c r="C1348" s="233" t="s">
        <v>1</v>
      </c>
      <c r="D1348" s="234">
        <v>178.89</v>
      </c>
    </row>
    <row r="1349" spans="1:4" ht="13.5">
      <c r="A1349" s="233">
        <v>93963</v>
      </c>
      <c r="B1349" s="231" t="s">
        <v>8319</v>
      </c>
      <c r="C1349" s="233" t="s">
        <v>1</v>
      </c>
      <c r="D1349" s="234">
        <v>165.15</v>
      </c>
    </row>
    <row r="1350" spans="1:4" ht="13.5">
      <c r="A1350" s="233">
        <v>93964</v>
      </c>
      <c r="B1350" s="231" t="s">
        <v>8320</v>
      </c>
      <c r="C1350" s="233" t="s">
        <v>1</v>
      </c>
      <c r="D1350" s="234">
        <v>156.97999999999999</v>
      </c>
    </row>
    <row r="1351" spans="1:4" ht="13.5">
      <c r="A1351" s="233">
        <v>93965</v>
      </c>
      <c r="B1351" s="231" t="s">
        <v>8321</v>
      </c>
      <c r="C1351" s="233" t="s">
        <v>1</v>
      </c>
      <c r="D1351" s="234">
        <v>148.59</v>
      </c>
    </row>
    <row r="1352" spans="1:4" ht="13.5">
      <c r="A1352" s="233">
        <v>93966</v>
      </c>
      <c r="B1352" s="231" t="s">
        <v>8322</v>
      </c>
      <c r="C1352" s="233" t="s">
        <v>1</v>
      </c>
      <c r="D1352" s="234">
        <v>146.62</v>
      </c>
    </row>
    <row r="1353" spans="1:4" ht="13.5">
      <c r="A1353" s="233">
        <v>93967</v>
      </c>
      <c r="B1353" s="231" t="s">
        <v>8323</v>
      </c>
      <c r="C1353" s="233" t="s">
        <v>1</v>
      </c>
      <c r="D1353" s="234">
        <v>191.62</v>
      </c>
    </row>
    <row r="1354" spans="1:4" ht="13.5">
      <c r="A1354" s="233">
        <v>93968</v>
      </c>
      <c r="B1354" s="231" t="s">
        <v>8324</v>
      </c>
      <c r="C1354" s="233" t="s">
        <v>1</v>
      </c>
      <c r="D1354" s="234">
        <v>177.07</v>
      </c>
    </row>
    <row r="1355" spans="1:4" ht="13.5">
      <c r="A1355" s="233">
        <v>93969</v>
      </c>
      <c r="B1355" s="231" t="s">
        <v>8325</v>
      </c>
      <c r="C1355" s="233" t="s">
        <v>1</v>
      </c>
      <c r="D1355" s="234">
        <v>168.45</v>
      </c>
    </row>
    <row r="1356" spans="1:4" ht="13.5">
      <c r="A1356" s="233">
        <v>93970</v>
      </c>
      <c r="B1356" s="231" t="s">
        <v>8326</v>
      </c>
      <c r="C1356" s="233" t="s">
        <v>1</v>
      </c>
      <c r="D1356" s="234">
        <v>162.41999999999999</v>
      </c>
    </row>
    <row r="1357" spans="1:4" ht="13.5">
      <c r="A1357" s="233">
        <v>93971</v>
      </c>
      <c r="B1357" s="231" t="s">
        <v>8327</v>
      </c>
      <c r="C1357" s="233" t="s">
        <v>1</v>
      </c>
      <c r="D1357" s="234">
        <v>153.06</v>
      </c>
    </row>
    <row r="1358" spans="1:4" ht="13.5">
      <c r="A1358" s="233">
        <v>95108</v>
      </c>
      <c r="B1358" s="231" t="s">
        <v>8328</v>
      </c>
      <c r="C1358" s="233" t="s">
        <v>2</v>
      </c>
      <c r="D1358" s="234">
        <v>25.55</v>
      </c>
    </row>
    <row r="1359" spans="1:4" ht="13.5">
      <c r="A1359" s="233">
        <v>100332</v>
      </c>
      <c r="B1359" s="231" t="s">
        <v>8329</v>
      </c>
      <c r="C1359" s="233" t="s">
        <v>4</v>
      </c>
      <c r="D1359" s="234">
        <v>991.86</v>
      </c>
    </row>
    <row r="1360" spans="1:4" ht="13.5">
      <c r="A1360" s="233">
        <v>100333</v>
      </c>
      <c r="B1360" s="231" t="s">
        <v>8330</v>
      </c>
      <c r="C1360" s="233" t="s">
        <v>4</v>
      </c>
      <c r="D1360" s="234">
        <v>583.66</v>
      </c>
    </row>
    <row r="1361" spans="1:4" ht="13.5">
      <c r="A1361" s="233">
        <v>100334</v>
      </c>
      <c r="B1361" s="231" t="s">
        <v>8331</v>
      </c>
      <c r="C1361" s="233" t="s">
        <v>4</v>
      </c>
      <c r="D1361" s="234">
        <v>771.35</v>
      </c>
    </row>
    <row r="1362" spans="1:4" ht="13.5">
      <c r="A1362" s="233">
        <v>100335</v>
      </c>
      <c r="B1362" s="231" t="s">
        <v>8332</v>
      </c>
      <c r="C1362" s="233" t="s">
        <v>4</v>
      </c>
      <c r="D1362" s="234">
        <v>465.2</v>
      </c>
    </row>
    <row r="1363" spans="1:4" ht="13.5">
      <c r="A1363" s="233">
        <v>100341</v>
      </c>
      <c r="B1363" s="231" t="s">
        <v>8333</v>
      </c>
      <c r="C1363" s="233" t="s">
        <v>4</v>
      </c>
      <c r="D1363" s="234">
        <v>27.93</v>
      </c>
    </row>
    <row r="1364" spans="1:4" ht="13.5">
      <c r="A1364" s="233">
        <v>100342</v>
      </c>
      <c r="B1364" s="231" t="s">
        <v>8334</v>
      </c>
      <c r="C1364" s="233" t="s">
        <v>3</v>
      </c>
      <c r="D1364" s="234">
        <v>13.92</v>
      </c>
    </row>
    <row r="1365" spans="1:4" ht="13.5">
      <c r="A1365" s="233">
        <v>100343</v>
      </c>
      <c r="B1365" s="231" t="s">
        <v>8335</v>
      </c>
      <c r="C1365" s="233" t="s">
        <v>3</v>
      </c>
      <c r="D1365" s="234">
        <v>13.06</v>
      </c>
    </row>
    <row r="1366" spans="1:4" ht="13.5">
      <c r="A1366" s="233">
        <v>100344</v>
      </c>
      <c r="B1366" s="231" t="s">
        <v>8336</v>
      </c>
      <c r="C1366" s="233" t="s">
        <v>3</v>
      </c>
      <c r="D1366" s="234">
        <v>11.69</v>
      </c>
    </row>
    <row r="1367" spans="1:4" ht="13.5">
      <c r="A1367" s="233">
        <v>100345</v>
      </c>
      <c r="B1367" s="231" t="s">
        <v>8337</v>
      </c>
      <c r="C1367" s="233" t="s">
        <v>3</v>
      </c>
      <c r="D1367" s="234">
        <v>9.8800000000000008</v>
      </c>
    </row>
    <row r="1368" spans="1:4" ht="13.5">
      <c r="A1368" s="233">
        <v>100346</v>
      </c>
      <c r="B1368" s="231" t="s">
        <v>8338</v>
      </c>
      <c r="C1368" s="233" t="s">
        <v>3</v>
      </c>
      <c r="D1368" s="234">
        <v>9.3699999999999992</v>
      </c>
    </row>
    <row r="1369" spans="1:4" ht="13.5">
      <c r="A1369" s="233">
        <v>100347</v>
      </c>
      <c r="B1369" s="231" t="s">
        <v>8339</v>
      </c>
      <c r="C1369" s="233" t="s">
        <v>3</v>
      </c>
      <c r="D1369" s="234">
        <v>10.51</v>
      </c>
    </row>
    <row r="1370" spans="1:4" ht="13.5">
      <c r="A1370" s="233">
        <v>100348</v>
      </c>
      <c r="B1370" s="231" t="s">
        <v>8340</v>
      </c>
      <c r="C1370" s="233" t="s">
        <v>3</v>
      </c>
      <c r="D1370" s="234">
        <v>10.26</v>
      </c>
    </row>
    <row r="1371" spans="1:4" ht="13.5">
      <c r="A1371" s="233">
        <v>100349</v>
      </c>
      <c r="B1371" s="231" t="s">
        <v>8341</v>
      </c>
      <c r="C1371" s="233" t="s">
        <v>7</v>
      </c>
      <c r="D1371" s="234">
        <v>441.95</v>
      </c>
    </row>
    <row r="1372" spans="1:4" ht="13.5">
      <c r="A1372" s="232" t="s">
        <v>8342</v>
      </c>
      <c r="B1372" s="231" t="s">
        <v>8343</v>
      </c>
      <c r="C1372" s="233" t="s">
        <v>2</v>
      </c>
      <c r="D1372" s="234">
        <v>879.15</v>
      </c>
    </row>
    <row r="1373" spans="1:4" ht="13.5">
      <c r="A1373" s="232" t="s">
        <v>8344</v>
      </c>
      <c r="B1373" s="231" t="s">
        <v>8345</v>
      </c>
      <c r="C1373" s="233" t="s">
        <v>2</v>
      </c>
      <c r="D1373" s="234">
        <v>1417.22</v>
      </c>
    </row>
    <row r="1374" spans="1:4" ht="13.5">
      <c r="A1374" s="232" t="s">
        <v>8346</v>
      </c>
      <c r="B1374" s="231" t="s">
        <v>8347</v>
      </c>
      <c r="C1374" s="233" t="s">
        <v>2</v>
      </c>
      <c r="D1374" s="234">
        <v>2094.85</v>
      </c>
    </row>
    <row r="1375" spans="1:4" ht="13.5">
      <c r="A1375" s="232" t="s">
        <v>8348</v>
      </c>
      <c r="B1375" s="231" t="s">
        <v>8349</v>
      </c>
      <c r="C1375" s="233" t="s">
        <v>2</v>
      </c>
      <c r="D1375" s="234">
        <v>2918.7</v>
      </c>
    </row>
    <row r="1376" spans="1:4" ht="13.5">
      <c r="A1376" s="233">
        <v>83716</v>
      </c>
      <c r="B1376" s="231" t="s">
        <v>8350</v>
      </c>
      <c r="C1376" s="233" t="s">
        <v>2</v>
      </c>
      <c r="D1376" s="234">
        <v>409.96</v>
      </c>
    </row>
    <row r="1377" spans="1:4" ht="13.5">
      <c r="A1377" s="233">
        <v>97933</v>
      </c>
      <c r="B1377" s="231" t="s">
        <v>25632</v>
      </c>
      <c r="C1377" s="233" t="s">
        <v>2</v>
      </c>
      <c r="D1377" s="234">
        <v>579.72</v>
      </c>
    </row>
    <row r="1378" spans="1:4" ht="13.5">
      <c r="A1378" s="233">
        <v>97934</v>
      </c>
      <c r="B1378" s="231" t="s">
        <v>25633</v>
      </c>
      <c r="C1378" s="233" t="s">
        <v>2</v>
      </c>
      <c r="D1378" s="234">
        <v>1503.2</v>
      </c>
    </row>
    <row r="1379" spans="1:4" ht="13.5">
      <c r="A1379" s="233">
        <v>97935</v>
      </c>
      <c r="B1379" s="231" t="s">
        <v>25634</v>
      </c>
      <c r="C1379" s="233" t="s">
        <v>2</v>
      </c>
      <c r="D1379" s="234">
        <v>527.14</v>
      </c>
    </row>
    <row r="1380" spans="1:4" ht="13.5">
      <c r="A1380" s="233">
        <v>97936</v>
      </c>
      <c r="B1380" s="231" t="s">
        <v>25635</v>
      </c>
      <c r="C1380" s="233" t="s">
        <v>2</v>
      </c>
      <c r="D1380" s="234">
        <v>1456.84</v>
      </c>
    </row>
    <row r="1381" spans="1:4" ht="13.5">
      <c r="A1381" s="233">
        <v>97947</v>
      </c>
      <c r="B1381" s="231" t="s">
        <v>25636</v>
      </c>
      <c r="C1381" s="233" t="s">
        <v>2</v>
      </c>
      <c r="D1381" s="234">
        <v>1225.01</v>
      </c>
    </row>
    <row r="1382" spans="1:4" ht="13.5">
      <c r="A1382" s="233">
        <v>97948</v>
      </c>
      <c r="B1382" s="231" t="s">
        <v>25637</v>
      </c>
      <c r="C1382" s="233" t="s">
        <v>2</v>
      </c>
      <c r="D1382" s="234">
        <v>2260.2399999999998</v>
      </c>
    </row>
    <row r="1383" spans="1:4" ht="13.5">
      <c r="A1383" s="233">
        <v>97949</v>
      </c>
      <c r="B1383" s="231" t="s">
        <v>25638</v>
      </c>
      <c r="C1383" s="233" t="s">
        <v>2</v>
      </c>
      <c r="D1383" s="234">
        <v>1329.71</v>
      </c>
    </row>
    <row r="1384" spans="1:4" ht="13.5">
      <c r="A1384" s="233">
        <v>97950</v>
      </c>
      <c r="B1384" s="231" t="s">
        <v>25639</v>
      </c>
      <c r="C1384" s="233" t="s">
        <v>2</v>
      </c>
      <c r="D1384" s="234">
        <v>2356.0100000000002</v>
      </c>
    </row>
    <row r="1385" spans="1:4" ht="13.5">
      <c r="A1385" s="233">
        <v>97951</v>
      </c>
      <c r="B1385" s="231" t="s">
        <v>25640</v>
      </c>
      <c r="C1385" s="233" t="s">
        <v>2</v>
      </c>
      <c r="D1385" s="234">
        <v>2038.99</v>
      </c>
    </row>
    <row r="1386" spans="1:4" ht="13.5">
      <c r="A1386" s="233">
        <v>97952</v>
      </c>
      <c r="B1386" s="231" t="s">
        <v>25641</v>
      </c>
      <c r="C1386" s="233" t="s">
        <v>2</v>
      </c>
      <c r="D1386" s="234">
        <v>3528.56</v>
      </c>
    </row>
    <row r="1387" spans="1:4" ht="13.5">
      <c r="A1387" s="233">
        <v>97953</v>
      </c>
      <c r="B1387" s="231" t="s">
        <v>25642</v>
      </c>
      <c r="C1387" s="233" t="s">
        <v>2</v>
      </c>
      <c r="D1387" s="234">
        <v>900.23</v>
      </c>
    </row>
    <row r="1388" spans="1:4" ht="13.5">
      <c r="A1388" s="233">
        <v>97955</v>
      </c>
      <c r="B1388" s="231" t="s">
        <v>25643</v>
      </c>
      <c r="C1388" s="233" t="s">
        <v>2</v>
      </c>
      <c r="D1388" s="234">
        <v>1976.41</v>
      </c>
    </row>
    <row r="1389" spans="1:4" ht="13.5">
      <c r="A1389" s="233">
        <v>97956</v>
      </c>
      <c r="B1389" s="231" t="s">
        <v>25644</v>
      </c>
      <c r="C1389" s="233" t="s">
        <v>2</v>
      </c>
      <c r="D1389" s="234">
        <v>1070.03</v>
      </c>
    </row>
    <row r="1390" spans="1:4" ht="13.5">
      <c r="A1390" s="233">
        <v>97957</v>
      </c>
      <c r="B1390" s="231" t="s">
        <v>25645</v>
      </c>
      <c r="C1390" s="233" t="s">
        <v>2</v>
      </c>
      <c r="D1390" s="234">
        <v>1961.86</v>
      </c>
    </row>
    <row r="1391" spans="1:4" ht="13.5">
      <c r="A1391" s="233">
        <v>97961</v>
      </c>
      <c r="B1391" s="231" t="s">
        <v>25646</v>
      </c>
      <c r="C1391" s="233" t="s">
        <v>2</v>
      </c>
      <c r="D1391" s="234">
        <v>1649.61</v>
      </c>
    </row>
    <row r="1392" spans="1:4" ht="13.5">
      <c r="A1392" s="233">
        <v>97973</v>
      </c>
      <c r="B1392" s="231" t="s">
        <v>25647</v>
      </c>
      <c r="C1392" s="233" t="s">
        <v>2</v>
      </c>
      <c r="D1392" s="234">
        <v>3105.21</v>
      </c>
    </row>
    <row r="1393" spans="1:4" ht="13.5">
      <c r="A1393" s="233">
        <v>97974</v>
      </c>
      <c r="B1393" s="231" t="s">
        <v>25648</v>
      </c>
      <c r="C1393" s="233" t="s">
        <v>2</v>
      </c>
      <c r="D1393" s="234">
        <v>288.49</v>
      </c>
    </row>
    <row r="1394" spans="1:4" ht="13.5">
      <c r="A1394" s="233">
        <v>97975</v>
      </c>
      <c r="B1394" s="231" t="s">
        <v>25649</v>
      </c>
      <c r="C1394" s="233" t="s">
        <v>2</v>
      </c>
      <c r="D1394" s="234">
        <v>305.77999999999997</v>
      </c>
    </row>
    <row r="1395" spans="1:4" ht="13.5">
      <c r="A1395" s="233">
        <v>97976</v>
      </c>
      <c r="B1395" s="231" t="s">
        <v>25650</v>
      </c>
      <c r="C1395" s="233" t="s">
        <v>2</v>
      </c>
      <c r="D1395" s="234">
        <v>845.91</v>
      </c>
    </row>
    <row r="1396" spans="1:4" ht="13.5">
      <c r="A1396" s="233">
        <v>97977</v>
      </c>
      <c r="B1396" s="231" t="s">
        <v>25651</v>
      </c>
      <c r="C1396" s="233" t="s">
        <v>2</v>
      </c>
      <c r="D1396" s="234">
        <v>1187.81</v>
      </c>
    </row>
    <row r="1397" spans="1:4" ht="13.5">
      <c r="A1397" s="233">
        <v>97978</v>
      </c>
      <c r="B1397" s="231" t="s">
        <v>25652</v>
      </c>
      <c r="C1397" s="233" t="s">
        <v>2</v>
      </c>
      <c r="D1397" s="234">
        <v>603.64</v>
      </c>
    </row>
    <row r="1398" spans="1:4" ht="13.5">
      <c r="A1398" s="233">
        <v>97980</v>
      </c>
      <c r="B1398" s="231" t="s">
        <v>25653</v>
      </c>
      <c r="C1398" s="233" t="s">
        <v>2</v>
      </c>
      <c r="D1398" s="234">
        <v>1563.05</v>
      </c>
    </row>
    <row r="1399" spans="1:4" ht="13.5">
      <c r="A1399" s="233">
        <v>97981</v>
      </c>
      <c r="B1399" s="231" t="s">
        <v>25654</v>
      </c>
      <c r="C1399" s="233" t="s">
        <v>1</v>
      </c>
      <c r="D1399" s="234">
        <v>894.24</v>
      </c>
    </row>
    <row r="1400" spans="1:4" ht="13.5">
      <c r="A1400" s="233">
        <v>97983</v>
      </c>
      <c r="B1400" s="231" t="s">
        <v>25655</v>
      </c>
      <c r="C1400" s="233" t="s">
        <v>1</v>
      </c>
      <c r="D1400" s="234">
        <v>290.8</v>
      </c>
    </row>
    <row r="1401" spans="1:4" ht="13.5">
      <c r="A1401" s="233">
        <v>97985</v>
      </c>
      <c r="B1401" s="231" t="s">
        <v>25656</v>
      </c>
      <c r="C1401" s="233" t="s">
        <v>1</v>
      </c>
      <c r="D1401" s="234">
        <v>1078.98</v>
      </c>
    </row>
    <row r="1402" spans="1:4" ht="13.5">
      <c r="A1402" s="233">
        <v>97987</v>
      </c>
      <c r="B1402" s="231" t="s">
        <v>25657</v>
      </c>
      <c r="C1402" s="233" t="s">
        <v>1</v>
      </c>
      <c r="D1402" s="234">
        <v>384.12</v>
      </c>
    </row>
    <row r="1403" spans="1:4" ht="13.5">
      <c r="A1403" s="233">
        <v>97988</v>
      </c>
      <c r="B1403" s="231" t="s">
        <v>25658</v>
      </c>
      <c r="C1403" s="233" t="s">
        <v>2</v>
      </c>
      <c r="D1403" s="234">
        <v>2295.48</v>
      </c>
    </row>
    <row r="1404" spans="1:4" ht="13.5">
      <c r="A1404" s="233">
        <v>97989</v>
      </c>
      <c r="B1404" s="231" t="s">
        <v>25659</v>
      </c>
      <c r="C1404" s="233" t="s">
        <v>1</v>
      </c>
      <c r="D1404" s="234">
        <v>1263.74</v>
      </c>
    </row>
    <row r="1405" spans="1:4" ht="13.5">
      <c r="A1405" s="233">
        <v>97991</v>
      </c>
      <c r="B1405" s="231" t="s">
        <v>25660</v>
      </c>
      <c r="C1405" s="233" t="s">
        <v>1</v>
      </c>
      <c r="D1405" s="234">
        <v>552.1</v>
      </c>
    </row>
    <row r="1406" spans="1:4" ht="13.5">
      <c r="A1406" s="233">
        <v>97992</v>
      </c>
      <c r="B1406" s="231" t="s">
        <v>25661</v>
      </c>
      <c r="C1406" s="233" t="s">
        <v>2</v>
      </c>
      <c r="D1406" s="234">
        <v>2941.77</v>
      </c>
    </row>
    <row r="1407" spans="1:4" ht="13.5">
      <c r="A1407" s="233">
        <v>97993</v>
      </c>
      <c r="B1407" s="231" t="s">
        <v>25662</v>
      </c>
      <c r="C1407" s="233" t="s">
        <v>1</v>
      </c>
      <c r="D1407" s="234">
        <v>1540.87</v>
      </c>
    </row>
    <row r="1408" spans="1:4" ht="13.5">
      <c r="A1408" s="233">
        <v>97994</v>
      </c>
      <c r="B1408" s="231" t="s">
        <v>25663</v>
      </c>
      <c r="C1408" s="233" t="s">
        <v>2</v>
      </c>
      <c r="D1408" s="234">
        <v>1980.5</v>
      </c>
    </row>
    <row r="1409" spans="1:4" ht="13.5">
      <c r="A1409" s="233">
        <v>97995</v>
      </c>
      <c r="B1409" s="231" t="s">
        <v>25664</v>
      </c>
      <c r="C1409" s="233" t="s">
        <v>1</v>
      </c>
      <c r="D1409" s="234">
        <v>971.03</v>
      </c>
    </row>
    <row r="1410" spans="1:4" ht="13.5">
      <c r="A1410" s="233">
        <v>97996</v>
      </c>
      <c r="B1410" s="231" t="s">
        <v>25665</v>
      </c>
      <c r="C1410" s="233" t="s">
        <v>2</v>
      </c>
      <c r="D1410" s="234">
        <v>2511.29</v>
      </c>
    </row>
    <row r="1411" spans="1:4" ht="13.5">
      <c r="A1411" s="233">
        <v>97997</v>
      </c>
      <c r="B1411" s="231" t="s">
        <v>25666</v>
      </c>
      <c r="C1411" s="233" t="s">
        <v>1</v>
      </c>
      <c r="D1411" s="234">
        <v>1160.28</v>
      </c>
    </row>
    <row r="1412" spans="1:4" ht="13.5">
      <c r="A1412" s="233">
        <v>97999</v>
      </c>
      <c r="B1412" s="231" t="s">
        <v>25667</v>
      </c>
      <c r="C1412" s="233" t="s">
        <v>1</v>
      </c>
      <c r="D1412" s="234">
        <v>1349.59</v>
      </c>
    </row>
    <row r="1413" spans="1:4" ht="13.5">
      <c r="A1413" s="233">
        <v>98001</v>
      </c>
      <c r="B1413" s="231" t="s">
        <v>25668</v>
      </c>
      <c r="C1413" s="233" t="s">
        <v>1</v>
      </c>
      <c r="D1413" s="234">
        <v>1538.84</v>
      </c>
    </row>
    <row r="1414" spans="1:4" ht="13.5">
      <c r="A1414" s="233">
        <v>98002</v>
      </c>
      <c r="B1414" s="231" t="s">
        <v>25669</v>
      </c>
      <c r="C1414" s="233" t="s">
        <v>2</v>
      </c>
      <c r="D1414" s="234">
        <v>4127.88</v>
      </c>
    </row>
    <row r="1415" spans="1:4" ht="13.5">
      <c r="A1415" s="233">
        <v>98003</v>
      </c>
      <c r="B1415" s="231" t="s">
        <v>25670</v>
      </c>
      <c r="C1415" s="233" t="s">
        <v>1</v>
      </c>
      <c r="D1415" s="234">
        <v>1728.16</v>
      </c>
    </row>
    <row r="1416" spans="1:4" ht="13.5">
      <c r="A1416" s="233">
        <v>98005</v>
      </c>
      <c r="B1416" s="231" t="s">
        <v>25671</v>
      </c>
      <c r="C1416" s="233" t="s">
        <v>1</v>
      </c>
      <c r="D1416" s="234">
        <v>1917.43</v>
      </c>
    </row>
    <row r="1417" spans="1:4" ht="13.5">
      <c r="A1417" s="233">
        <v>98006</v>
      </c>
      <c r="B1417" s="231" t="s">
        <v>25672</v>
      </c>
      <c r="C1417" s="233" t="s">
        <v>2</v>
      </c>
      <c r="D1417" s="234">
        <v>5191.08</v>
      </c>
    </row>
    <row r="1418" spans="1:4" ht="13.5">
      <c r="A1418" s="233">
        <v>98007</v>
      </c>
      <c r="B1418" s="231" t="s">
        <v>25673</v>
      </c>
      <c r="C1418" s="233" t="s">
        <v>1</v>
      </c>
      <c r="D1418" s="234">
        <v>2106.71</v>
      </c>
    </row>
    <row r="1419" spans="1:4" ht="13.5">
      <c r="A1419" s="233">
        <v>98008</v>
      </c>
      <c r="B1419" s="231" t="s">
        <v>25674</v>
      </c>
      <c r="C1419" s="233" t="s">
        <v>2</v>
      </c>
      <c r="D1419" s="234">
        <v>3114.57</v>
      </c>
    </row>
    <row r="1420" spans="1:4" ht="13.5">
      <c r="A1420" s="233">
        <v>98009</v>
      </c>
      <c r="B1420" s="231" t="s">
        <v>25675</v>
      </c>
      <c r="C1420" s="233" t="s">
        <v>1</v>
      </c>
      <c r="D1420" s="234">
        <v>1349.59</v>
      </c>
    </row>
    <row r="1421" spans="1:4" ht="13.5">
      <c r="A1421" s="233">
        <v>98010</v>
      </c>
      <c r="B1421" s="231" t="s">
        <v>25676</v>
      </c>
      <c r="C1421" s="233" t="s">
        <v>2</v>
      </c>
      <c r="D1421" s="234">
        <v>3803.89</v>
      </c>
    </row>
    <row r="1422" spans="1:4" ht="13.5">
      <c r="A1422" s="233">
        <v>98011</v>
      </c>
      <c r="B1422" s="231" t="s">
        <v>25677</v>
      </c>
      <c r="C1422" s="233" t="s">
        <v>1</v>
      </c>
      <c r="D1422" s="234">
        <v>1538.84</v>
      </c>
    </row>
    <row r="1423" spans="1:4" ht="13.5">
      <c r="A1423" s="233">
        <v>98012</v>
      </c>
      <c r="B1423" s="231" t="s">
        <v>25678</v>
      </c>
      <c r="C1423" s="233" t="s">
        <v>2</v>
      </c>
      <c r="D1423" s="234">
        <v>4473.7700000000004</v>
      </c>
    </row>
    <row r="1424" spans="1:4" ht="13.5">
      <c r="A1424" s="233">
        <v>98013</v>
      </c>
      <c r="B1424" s="231" t="s">
        <v>25679</v>
      </c>
      <c r="C1424" s="233" t="s">
        <v>1</v>
      </c>
      <c r="D1424" s="234">
        <v>1728.16</v>
      </c>
    </row>
    <row r="1425" spans="1:4" ht="13.5">
      <c r="A1425" s="233">
        <v>98014</v>
      </c>
      <c r="B1425" s="231" t="s">
        <v>25680</v>
      </c>
      <c r="C1425" s="233" t="s">
        <v>2</v>
      </c>
      <c r="D1425" s="234">
        <v>5143.6099999999997</v>
      </c>
    </row>
    <row r="1426" spans="1:4" ht="13.5">
      <c r="A1426" s="233">
        <v>98015</v>
      </c>
      <c r="B1426" s="231" t="s">
        <v>25681</v>
      </c>
      <c r="C1426" s="233" t="s">
        <v>1</v>
      </c>
      <c r="D1426" s="234">
        <v>1917.43</v>
      </c>
    </row>
    <row r="1427" spans="1:4" ht="13.5">
      <c r="A1427" s="233">
        <v>98016</v>
      </c>
      <c r="B1427" s="231" t="s">
        <v>25682</v>
      </c>
      <c r="C1427" s="233" t="s">
        <v>2</v>
      </c>
      <c r="D1427" s="234">
        <v>5816.6</v>
      </c>
    </row>
    <row r="1428" spans="1:4" ht="13.5">
      <c r="A1428" s="233">
        <v>98017</v>
      </c>
      <c r="B1428" s="231" t="s">
        <v>25683</v>
      </c>
      <c r="C1428" s="233" t="s">
        <v>1</v>
      </c>
      <c r="D1428" s="234">
        <v>2106.71</v>
      </c>
    </row>
    <row r="1429" spans="1:4" ht="13.5">
      <c r="A1429" s="233">
        <v>98018</v>
      </c>
      <c r="B1429" s="231" t="s">
        <v>25684</v>
      </c>
      <c r="C1429" s="233" t="s">
        <v>2</v>
      </c>
      <c r="D1429" s="234">
        <v>6483.41</v>
      </c>
    </row>
    <row r="1430" spans="1:4" ht="13.5">
      <c r="A1430" s="233">
        <v>98019</v>
      </c>
      <c r="B1430" s="231" t="s">
        <v>25685</v>
      </c>
      <c r="C1430" s="233" t="s">
        <v>1</v>
      </c>
      <c r="D1430" s="234">
        <v>2313.5700000000002</v>
      </c>
    </row>
    <row r="1431" spans="1:4" ht="13.5">
      <c r="A1431" s="233">
        <v>98020</v>
      </c>
      <c r="B1431" s="231" t="s">
        <v>25686</v>
      </c>
      <c r="C1431" s="233" t="s">
        <v>2</v>
      </c>
      <c r="D1431" s="234">
        <v>4594.8999999999996</v>
      </c>
    </row>
    <row r="1432" spans="1:4" ht="13.5">
      <c r="A1432" s="233">
        <v>98021</v>
      </c>
      <c r="B1432" s="231" t="s">
        <v>25687</v>
      </c>
      <c r="C1432" s="233" t="s">
        <v>1</v>
      </c>
      <c r="D1432" s="234">
        <v>1745.8</v>
      </c>
    </row>
    <row r="1433" spans="1:4" ht="13.5">
      <c r="A1433" s="233">
        <v>98022</v>
      </c>
      <c r="B1433" s="231" t="s">
        <v>25688</v>
      </c>
      <c r="C1433" s="233" t="s">
        <v>2</v>
      </c>
      <c r="D1433" s="234">
        <v>5397.1</v>
      </c>
    </row>
    <row r="1434" spans="1:4" ht="13.5">
      <c r="A1434" s="233">
        <v>98023</v>
      </c>
      <c r="B1434" s="231" t="s">
        <v>25689</v>
      </c>
      <c r="C1434" s="233" t="s">
        <v>1</v>
      </c>
      <c r="D1434" s="234">
        <v>1935.02</v>
      </c>
    </row>
    <row r="1435" spans="1:4" ht="13.5">
      <c r="A1435" s="233">
        <v>98024</v>
      </c>
      <c r="B1435" s="231" t="s">
        <v>25690</v>
      </c>
      <c r="C1435" s="233" t="s">
        <v>2</v>
      </c>
      <c r="D1435" s="234">
        <v>6236.98</v>
      </c>
    </row>
    <row r="1436" spans="1:4" ht="13.5">
      <c r="A1436" s="233">
        <v>98025</v>
      </c>
      <c r="B1436" s="231" t="s">
        <v>25691</v>
      </c>
      <c r="C1436" s="233" t="s">
        <v>1</v>
      </c>
      <c r="D1436" s="234">
        <v>2124.36</v>
      </c>
    </row>
    <row r="1437" spans="1:4" ht="13.5">
      <c r="A1437" s="233">
        <v>98026</v>
      </c>
      <c r="B1437" s="231" t="s">
        <v>25692</v>
      </c>
      <c r="C1437" s="233" t="s">
        <v>2</v>
      </c>
      <c r="D1437" s="234">
        <v>7039.29</v>
      </c>
    </row>
    <row r="1438" spans="1:4" ht="13.5">
      <c r="A1438" s="233">
        <v>98027</v>
      </c>
      <c r="B1438" s="231" t="s">
        <v>25693</v>
      </c>
      <c r="C1438" s="233" t="s">
        <v>1</v>
      </c>
      <c r="D1438" s="234">
        <v>2313.5700000000002</v>
      </c>
    </row>
    <row r="1439" spans="1:4" ht="13.5">
      <c r="A1439" s="233">
        <v>98028</v>
      </c>
      <c r="B1439" s="231" t="s">
        <v>25694</v>
      </c>
      <c r="C1439" s="233" t="s">
        <v>2</v>
      </c>
      <c r="D1439" s="234">
        <v>7841.64</v>
      </c>
    </row>
    <row r="1440" spans="1:4" ht="13.5">
      <c r="A1440" s="233">
        <v>98029</v>
      </c>
      <c r="B1440" s="231" t="s">
        <v>25695</v>
      </c>
      <c r="C1440" s="233" t="s">
        <v>1</v>
      </c>
      <c r="D1440" s="234">
        <v>2506.52</v>
      </c>
    </row>
    <row r="1441" spans="1:4" ht="13.5">
      <c r="A1441" s="233">
        <v>98030</v>
      </c>
      <c r="B1441" s="231" t="s">
        <v>25696</v>
      </c>
      <c r="C1441" s="233" t="s">
        <v>2</v>
      </c>
      <c r="D1441" s="234">
        <v>6373.6</v>
      </c>
    </row>
    <row r="1442" spans="1:4" ht="13.5">
      <c r="A1442" s="233">
        <v>98031</v>
      </c>
      <c r="B1442" s="231" t="s">
        <v>25697</v>
      </c>
      <c r="C1442" s="233" t="s">
        <v>1</v>
      </c>
      <c r="D1442" s="234">
        <v>2128.04</v>
      </c>
    </row>
    <row r="1443" spans="1:4" ht="13.5">
      <c r="A1443" s="233">
        <v>98032</v>
      </c>
      <c r="B1443" s="231" t="s">
        <v>25698</v>
      </c>
      <c r="C1443" s="233" t="s">
        <v>2</v>
      </c>
      <c r="D1443" s="234">
        <v>7337.15</v>
      </c>
    </row>
    <row r="1444" spans="1:4" ht="13.5">
      <c r="A1444" s="233">
        <v>98033</v>
      </c>
      <c r="B1444" s="231" t="s">
        <v>25699</v>
      </c>
      <c r="C1444" s="233" t="s">
        <v>1</v>
      </c>
      <c r="D1444" s="234">
        <v>2317.25</v>
      </c>
    </row>
    <row r="1445" spans="1:4" ht="13.5">
      <c r="A1445" s="233">
        <v>98034</v>
      </c>
      <c r="B1445" s="231" t="s">
        <v>25700</v>
      </c>
      <c r="C1445" s="233" t="s">
        <v>2</v>
      </c>
      <c r="D1445" s="234">
        <v>8300.69</v>
      </c>
    </row>
    <row r="1446" spans="1:4" ht="13.5">
      <c r="A1446" s="233">
        <v>98035</v>
      </c>
      <c r="B1446" s="231" t="s">
        <v>25701</v>
      </c>
      <c r="C1446" s="233" t="s">
        <v>1</v>
      </c>
      <c r="D1446" s="234">
        <v>2506.52</v>
      </c>
    </row>
    <row r="1447" spans="1:4" ht="13.5">
      <c r="A1447" s="233">
        <v>98036</v>
      </c>
      <c r="B1447" s="231" t="s">
        <v>25702</v>
      </c>
      <c r="C1447" s="233" t="s">
        <v>2</v>
      </c>
      <c r="D1447" s="234">
        <v>9264.23</v>
      </c>
    </row>
    <row r="1448" spans="1:4" ht="13.5">
      <c r="A1448" s="233">
        <v>98037</v>
      </c>
      <c r="B1448" s="231" t="s">
        <v>25703</v>
      </c>
      <c r="C1448" s="233" t="s">
        <v>1</v>
      </c>
      <c r="D1448" s="234">
        <v>2699.47</v>
      </c>
    </row>
    <row r="1449" spans="1:4" ht="13.5">
      <c r="A1449" s="233">
        <v>98038</v>
      </c>
      <c r="B1449" s="231" t="s">
        <v>25704</v>
      </c>
      <c r="C1449" s="233" t="s">
        <v>2</v>
      </c>
      <c r="D1449" s="234">
        <v>8472.68</v>
      </c>
    </row>
    <row r="1450" spans="1:4" ht="13.5">
      <c r="A1450" s="233">
        <v>98039</v>
      </c>
      <c r="B1450" s="231" t="s">
        <v>25705</v>
      </c>
      <c r="C1450" s="233" t="s">
        <v>1</v>
      </c>
      <c r="D1450" s="234">
        <v>2510.1999999999998</v>
      </c>
    </row>
    <row r="1451" spans="1:4" ht="13.5">
      <c r="A1451" s="233">
        <v>98040</v>
      </c>
      <c r="B1451" s="231" t="s">
        <v>25706</v>
      </c>
      <c r="C1451" s="233" t="s">
        <v>2</v>
      </c>
      <c r="D1451" s="234">
        <v>9579.51</v>
      </c>
    </row>
    <row r="1452" spans="1:4" ht="13.5">
      <c r="A1452" s="233">
        <v>98041</v>
      </c>
      <c r="B1452" s="231" t="s">
        <v>25707</v>
      </c>
      <c r="C1452" s="233" t="s">
        <v>1</v>
      </c>
      <c r="D1452" s="234">
        <v>2699.47</v>
      </c>
    </row>
    <row r="1453" spans="1:4" ht="13.5">
      <c r="A1453" s="233">
        <v>98042</v>
      </c>
      <c r="B1453" s="231" t="s">
        <v>25708</v>
      </c>
      <c r="C1453" s="233" t="s">
        <v>2</v>
      </c>
      <c r="D1453" s="234">
        <v>10686.34</v>
      </c>
    </row>
    <row r="1454" spans="1:4" ht="13.5">
      <c r="A1454" s="233">
        <v>98043</v>
      </c>
      <c r="B1454" s="231" t="s">
        <v>25709</v>
      </c>
      <c r="C1454" s="233" t="s">
        <v>1</v>
      </c>
      <c r="D1454" s="234">
        <v>2892.42</v>
      </c>
    </row>
    <row r="1455" spans="1:4" ht="13.5">
      <c r="A1455" s="233">
        <v>98044</v>
      </c>
      <c r="B1455" s="231" t="s">
        <v>25710</v>
      </c>
      <c r="C1455" s="233" t="s">
        <v>2</v>
      </c>
      <c r="D1455" s="234">
        <v>10849.44</v>
      </c>
    </row>
    <row r="1456" spans="1:4" ht="13.5">
      <c r="A1456" s="233">
        <v>98045</v>
      </c>
      <c r="B1456" s="231" t="s">
        <v>25711</v>
      </c>
      <c r="C1456" s="233" t="s">
        <v>1</v>
      </c>
      <c r="D1456" s="234">
        <v>2892.42</v>
      </c>
    </row>
    <row r="1457" spans="1:4" ht="13.5">
      <c r="A1457" s="233">
        <v>98046</v>
      </c>
      <c r="B1457" s="231" t="s">
        <v>25712</v>
      </c>
      <c r="C1457" s="233" t="s">
        <v>2</v>
      </c>
      <c r="D1457" s="234">
        <v>12108.45</v>
      </c>
    </row>
    <row r="1458" spans="1:4" ht="13.5">
      <c r="A1458" s="233">
        <v>98047</v>
      </c>
      <c r="B1458" s="231" t="s">
        <v>25713</v>
      </c>
      <c r="C1458" s="233" t="s">
        <v>1</v>
      </c>
      <c r="D1458" s="234">
        <v>3085.38</v>
      </c>
    </row>
    <row r="1459" spans="1:4" ht="13.5">
      <c r="A1459" s="233">
        <v>98048</v>
      </c>
      <c r="B1459" s="231" t="s">
        <v>25714</v>
      </c>
      <c r="C1459" s="233" t="s">
        <v>2</v>
      </c>
      <c r="D1459" s="234">
        <v>14102.75</v>
      </c>
    </row>
    <row r="1460" spans="1:4" ht="13.5">
      <c r="A1460" s="233">
        <v>98049</v>
      </c>
      <c r="B1460" s="231" t="s">
        <v>25715</v>
      </c>
      <c r="C1460" s="233" t="s">
        <v>1</v>
      </c>
      <c r="D1460" s="234">
        <v>3242.34</v>
      </c>
    </row>
    <row r="1461" spans="1:4" ht="13.5">
      <c r="A1461" s="233">
        <v>98050</v>
      </c>
      <c r="B1461" s="231" t="s">
        <v>25716</v>
      </c>
      <c r="C1461" s="233" t="s">
        <v>1</v>
      </c>
      <c r="D1461" s="234">
        <v>159.69999999999999</v>
      </c>
    </row>
    <row r="1462" spans="1:4" ht="13.5">
      <c r="A1462" s="233">
        <v>98051</v>
      </c>
      <c r="B1462" s="231" t="s">
        <v>25717</v>
      </c>
      <c r="C1462" s="233" t="s">
        <v>1</v>
      </c>
      <c r="D1462" s="234">
        <v>717.06</v>
      </c>
    </row>
    <row r="1463" spans="1:4" ht="13.5">
      <c r="A1463" s="233">
        <v>98405</v>
      </c>
      <c r="B1463" s="231" t="s">
        <v>25718</v>
      </c>
      <c r="C1463" s="233" t="s">
        <v>2</v>
      </c>
      <c r="D1463" s="234">
        <v>1929.04</v>
      </c>
    </row>
    <row r="1464" spans="1:4" ht="13.5">
      <c r="A1464" s="233">
        <v>98406</v>
      </c>
      <c r="B1464" s="231" t="s">
        <v>25719</v>
      </c>
      <c r="C1464" s="233" t="s">
        <v>2</v>
      </c>
      <c r="D1464" s="234">
        <v>4661.7</v>
      </c>
    </row>
    <row r="1465" spans="1:4" ht="13.5">
      <c r="A1465" s="233">
        <v>98407</v>
      </c>
      <c r="B1465" s="231" t="s">
        <v>25720</v>
      </c>
      <c r="C1465" s="233" t="s">
        <v>2</v>
      </c>
      <c r="D1465" s="234">
        <v>3041.99</v>
      </c>
    </row>
    <row r="1466" spans="1:4" ht="13.5">
      <c r="A1466" s="233">
        <v>98408</v>
      </c>
      <c r="B1466" s="231" t="s">
        <v>25721</v>
      </c>
      <c r="C1466" s="233" t="s">
        <v>2</v>
      </c>
      <c r="D1466" s="234">
        <v>3572.73</v>
      </c>
    </row>
    <row r="1467" spans="1:4" ht="13.5">
      <c r="A1467" s="233">
        <v>98409</v>
      </c>
      <c r="B1467" s="231" t="s">
        <v>25722</v>
      </c>
      <c r="C1467" s="233" t="s">
        <v>1</v>
      </c>
      <c r="D1467" s="234">
        <v>221.76</v>
      </c>
    </row>
    <row r="1468" spans="1:4" ht="13.5">
      <c r="A1468" s="233">
        <v>98410</v>
      </c>
      <c r="B1468" s="231" t="s">
        <v>25723</v>
      </c>
      <c r="C1468" s="233" t="s">
        <v>2</v>
      </c>
      <c r="D1468" s="234">
        <v>782.39</v>
      </c>
    </row>
    <row r="1469" spans="1:4" ht="13.5">
      <c r="A1469" s="233">
        <v>98414</v>
      </c>
      <c r="B1469" s="231" t="s">
        <v>25724</v>
      </c>
      <c r="C1469" s="233" t="s">
        <v>2</v>
      </c>
      <c r="D1469" s="234">
        <v>771.02</v>
      </c>
    </row>
    <row r="1470" spans="1:4" ht="13.5">
      <c r="A1470" s="233">
        <v>98415</v>
      </c>
      <c r="B1470" s="231" t="s">
        <v>8351</v>
      </c>
      <c r="C1470" s="233" t="s">
        <v>2</v>
      </c>
      <c r="D1470" s="234">
        <v>939.11</v>
      </c>
    </row>
    <row r="1471" spans="1:4" ht="13.5">
      <c r="A1471" s="233">
        <v>98416</v>
      </c>
      <c r="B1471" s="231" t="s">
        <v>8352</v>
      </c>
      <c r="C1471" s="233" t="s">
        <v>2</v>
      </c>
      <c r="D1471" s="234">
        <v>916.42</v>
      </c>
    </row>
    <row r="1472" spans="1:4" ht="13.5">
      <c r="A1472" s="233">
        <v>98417</v>
      </c>
      <c r="B1472" s="231" t="s">
        <v>8353</v>
      </c>
      <c r="C1472" s="233" t="s">
        <v>2</v>
      </c>
      <c r="D1472" s="234">
        <v>1061.82</v>
      </c>
    </row>
    <row r="1473" spans="1:4" ht="13.5">
      <c r="A1473" s="233">
        <v>98418</v>
      </c>
      <c r="B1473" s="231" t="s">
        <v>8354</v>
      </c>
      <c r="C1473" s="233" t="s">
        <v>2</v>
      </c>
      <c r="D1473" s="234">
        <v>1141.67</v>
      </c>
    </row>
    <row r="1474" spans="1:4" ht="13.5">
      <c r="A1474" s="233">
        <v>98419</v>
      </c>
      <c r="B1474" s="231" t="s">
        <v>8355</v>
      </c>
      <c r="C1474" s="233" t="s">
        <v>2</v>
      </c>
      <c r="D1474" s="234">
        <v>1221.52</v>
      </c>
    </row>
    <row r="1475" spans="1:4" ht="13.5">
      <c r="A1475" s="233">
        <v>98420</v>
      </c>
      <c r="B1475" s="231" t="s">
        <v>8356</v>
      </c>
      <c r="C1475" s="233" t="s">
        <v>2</v>
      </c>
      <c r="D1475" s="234">
        <v>1331.23</v>
      </c>
    </row>
    <row r="1476" spans="1:4" ht="13.5">
      <c r="A1476" s="233">
        <v>98421</v>
      </c>
      <c r="B1476" s="231" t="s">
        <v>8357</v>
      </c>
      <c r="C1476" s="233" t="s">
        <v>2</v>
      </c>
      <c r="D1476" s="234">
        <v>1476.63</v>
      </c>
    </row>
    <row r="1477" spans="1:4" ht="13.5">
      <c r="A1477" s="233">
        <v>98422</v>
      </c>
      <c r="B1477" s="231" t="s">
        <v>8358</v>
      </c>
      <c r="C1477" s="233" t="s">
        <v>2</v>
      </c>
      <c r="D1477" s="234">
        <v>1622.03</v>
      </c>
    </row>
    <row r="1478" spans="1:4" ht="13.5">
      <c r="A1478" s="233">
        <v>98423</v>
      </c>
      <c r="B1478" s="231" t="s">
        <v>8359</v>
      </c>
      <c r="C1478" s="233" t="s">
        <v>2</v>
      </c>
      <c r="D1478" s="234">
        <v>1701.88</v>
      </c>
    </row>
    <row r="1479" spans="1:4" ht="13.5">
      <c r="A1479" s="233">
        <v>98424</v>
      </c>
      <c r="B1479" s="231" t="s">
        <v>8360</v>
      </c>
      <c r="C1479" s="233" t="s">
        <v>2</v>
      </c>
      <c r="D1479" s="234">
        <v>1781.73</v>
      </c>
    </row>
    <row r="1480" spans="1:4" ht="13.5">
      <c r="A1480" s="233">
        <v>98425</v>
      </c>
      <c r="B1480" s="231" t="s">
        <v>8361</v>
      </c>
      <c r="C1480" s="233" t="s">
        <v>2</v>
      </c>
      <c r="D1480" s="234">
        <v>2295.48</v>
      </c>
    </row>
    <row r="1481" spans="1:4" ht="13.5">
      <c r="A1481" s="233">
        <v>98426</v>
      </c>
      <c r="B1481" s="231" t="s">
        <v>8362</v>
      </c>
      <c r="C1481" s="233" t="s">
        <v>2</v>
      </c>
      <c r="D1481" s="234">
        <v>2927.35</v>
      </c>
    </row>
    <row r="1482" spans="1:4" ht="13.5">
      <c r="A1482" s="233">
        <v>98427</v>
      </c>
      <c r="B1482" s="231" t="s">
        <v>8363</v>
      </c>
      <c r="C1482" s="233" t="s">
        <v>2</v>
      </c>
      <c r="D1482" s="234">
        <v>3559.22</v>
      </c>
    </row>
    <row r="1483" spans="1:4" ht="13.5">
      <c r="A1483" s="233">
        <v>98428</v>
      </c>
      <c r="B1483" s="231" t="s">
        <v>8364</v>
      </c>
      <c r="C1483" s="233" t="s">
        <v>2</v>
      </c>
      <c r="D1483" s="234">
        <v>3917.75</v>
      </c>
    </row>
    <row r="1484" spans="1:4" ht="13.5">
      <c r="A1484" s="233">
        <v>98429</v>
      </c>
      <c r="B1484" s="231" t="s">
        <v>8365</v>
      </c>
      <c r="C1484" s="233" t="s">
        <v>2</v>
      </c>
      <c r="D1484" s="234">
        <v>4276.28</v>
      </c>
    </row>
    <row r="1485" spans="1:4" ht="13.5">
      <c r="A1485" s="233">
        <v>98430</v>
      </c>
      <c r="B1485" s="231" t="s">
        <v>8366</v>
      </c>
      <c r="C1485" s="233" t="s">
        <v>2</v>
      </c>
      <c r="D1485" s="234">
        <v>2855.69</v>
      </c>
    </row>
    <row r="1486" spans="1:4" ht="13.5">
      <c r="A1486" s="233">
        <v>98431</v>
      </c>
      <c r="B1486" s="231" t="s">
        <v>8367</v>
      </c>
      <c r="C1486" s="233" t="s">
        <v>2</v>
      </c>
      <c r="D1486" s="234">
        <v>3487.56</v>
      </c>
    </row>
    <row r="1487" spans="1:4" ht="13.5">
      <c r="A1487" s="233">
        <v>98432</v>
      </c>
      <c r="B1487" s="231" t="s">
        <v>8368</v>
      </c>
      <c r="C1487" s="233" t="s">
        <v>2</v>
      </c>
      <c r="D1487" s="234">
        <v>4119.43</v>
      </c>
    </row>
    <row r="1488" spans="1:4" ht="13.5">
      <c r="A1488" s="233">
        <v>98433</v>
      </c>
      <c r="B1488" s="231" t="s">
        <v>8369</v>
      </c>
      <c r="C1488" s="233" t="s">
        <v>2</v>
      </c>
      <c r="D1488" s="234">
        <v>4477.96</v>
      </c>
    </row>
    <row r="1489" spans="1:4" ht="13.5">
      <c r="A1489" s="233">
        <v>98434</v>
      </c>
      <c r="B1489" s="231" t="s">
        <v>8370</v>
      </c>
      <c r="C1489" s="233" t="s">
        <v>2</v>
      </c>
      <c r="D1489" s="234">
        <v>4836.49</v>
      </c>
    </row>
    <row r="1490" spans="1:4" ht="13.5">
      <c r="A1490" s="233">
        <v>99240</v>
      </c>
      <c r="B1490" s="231" t="s">
        <v>25725</v>
      </c>
      <c r="C1490" s="233" t="s">
        <v>1</v>
      </c>
      <c r="D1490" s="234">
        <v>381.53</v>
      </c>
    </row>
    <row r="1491" spans="1:4" ht="13.5">
      <c r="A1491" s="233">
        <v>99241</v>
      </c>
      <c r="B1491" s="231" t="s">
        <v>25726</v>
      </c>
      <c r="C1491" s="233" t="s">
        <v>1</v>
      </c>
      <c r="D1491" s="234">
        <v>1295.1400000000001</v>
      </c>
    </row>
    <row r="1492" spans="1:4" ht="13.5">
      <c r="A1492" s="233">
        <v>99242</v>
      </c>
      <c r="B1492" s="231" t="s">
        <v>25727</v>
      </c>
      <c r="C1492" s="233" t="s">
        <v>2</v>
      </c>
      <c r="D1492" s="234">
        <v>2221.44</v>
      </c>
    </row>
    <row r="1493" spans="1:4" ht="13.5">
      <c r="A1493" s="233">
        <v>99243</v>
      </c>
      <c r="B1493" s="231" t="s">
        <v>25728</v>
      </c>
      <c r="C1493" s="233" t="s">
        <v>1</v>
      </c>
      <c r="D1493" s="234">
        <v>1193.6300000000001</v>
      </c>
    </row>
    <row r="1494" spans="1:4" ht="13.5">
      <c r="A1494" s="233">
        <v>99244</v>
      </c>
      <c r="B1494" s="231" t="s">
        <v>25729</v>
      </c>
      <c r="C1494" s="233" t="s">
        <v>2</v>
      </c>
      <c r="D1494" s="234">
        <v>3714.94</v>
      </c>
    </row>
    <row r="1495" spans="1:4" ht="13.5">
      <c r="A1495" s="233">
        <v>99246</v>
      </c>
      <c r="B1495" s="231" t="s">
        <v>25730</v>
      </c>
      <c r="C1495" s="233" t="s">
        <v>1</v>
      </c>
      <c r="D1495" s="234">
        <v>548.55999999999995</v>
      </c>
    </row>
    <row r="1496" spans="1:4" ht="13.5">
      <c r="A1496" s="233">
        <v>99247</v>
      </c>
      <c r="B1496" s="231" t="s">
        <v>25731</v>
      </c>
      <c r="C1496" s="233" t="s">
        <v>1</v>
      </c>
      <c r="D1496" s="234">
        <v>1476.39</v>
      </c>
    </row>
    <row r="1497" spans="1:4" ht="13.5">
      <c r="A1497" s="233">
        <v>99248</v>
      </c>
      <c r="B1497" s="231" t="s">
        <v>25732</v>
      </c>
      <c r="C1497" s="233" t="s">
        <v>2</v>
      </c>
      <c r="D1497" s="234">
        <v>3367.26</v>
      </c>
    </row>
    <row r="1498" spans="1:4" ht="13.5">
      <c r="A1498" s="233">
        <v>99249</v>
      </c>
      <c r="B1498" s="231" t="s">
        <v>25733</v>
      </c>
      <c r="C1498" s="233" t="s">
        <v>1</v>
      </c>
      <c r="D1498" s="234">
        <v>1459.84</v>
      </c>
    </row>
    <row r="1499" spans="1:4" ht="13.5">
      <c r="A1499" s="233">
        <v>99252</v>
      </c>
      <c r="B1499" s="231" t="s">
        <v>25734</v>
      </c>
      <c r="C1499" s="233" t="s">
        <v>2</v>
      </c>
      <c r="D1499" s="234">
        <v>1934.13</v>
      </c>
    </row>
    <row r="1500" spans="1:4" ht="13.5">
      <c r="A1500" s="233">
        <v>99254</v>
      </c>
      <c r="B1500" s="231" t="s">
        <v>25735</v>
      </c>
      <c r="C1500" s="233" t="s">
        <v>1</v>
      </c>
      <c r="D1500" s="234">
        <v>932.59</v>
      </c>
    </row>
    <row r="1501" spans="1:4" ht="13.5">
      <c r="A1501" s="233">
        <v>99256</v>
      </c>
      <c r="B1501" s="231" t="s">
        <v>25736</v>
      </c>
      <c r="C1501" s="233" t="s">
        <v>2</v>
      </c>
      <c r="D1501" s="234">
        <v>4379.3500000000004</v>
      </c>
    </row>
    <row r="1502" spans="1:4" ht="13.5">
      <c r="A1502" s="233">
        <v>99259</v>
      </c>
      <c r="B1502" s="231" t="s">
        <v>25737</v>
      </c>
      <c r="C1502" s="233" t="s">
        <v>2</v>
      </c>
      <c r="D1502" s="234">
        <v>2452.12</v>
      </c>
    </row>
    <row r="1503" spans="1:4" ht="13.5">
      <c r="A1503" s="233">
        <v>99261</v>
      </c>
      <c r="B1503" s="231" t="s">
        <v>25738</v>
      </c>
      <c r="C1503" s="233" t="s">
        <v>1</v>
      </c>
      <c r="D1503" s="234">
        <v>1113.8399999999999</v>
      </c>
    </row>
    <row r="1504" spans="1:4" ht="13.5">
      <c r="A1504" s="233">
        <v>99263</v>
      </c>
      <c r="B1504" s="231" t="s">
        <v>25739</v>
      </c>
      <c r="C1504" s="233" t="s">
        <v>1</v>
      </c>
      <c r="D1504" s="234">
        <v>1657.7</v>
      </c>
    </row>
    <row r="1505" spans="1:4" ht="13.5">
      <c r="A1505" s="233">
        <v>99265</v>
      </c>
      <c r="B1505" s="231" t="s">
        <v>25740</v>
      </c>
      <c r="C1505" s="233" t="s">
        <v>2</v>
      </c>
      <c r="D1505" s="234">
        <v>2970</v>
      </c>
    </row>
    <row r="1506" spans="1:4" ht="13.5">
      <c r="A1506" s="233">
        <v>99266</v>
      </c>
      <c r="B1506" s="231" t="s">
        <v>25741</v>
      </c>
      <c r="C1506" s="233" t="s">
        <v>1</v>
      </c>
      <c r="D1506" s="234">
        <v>1295.1400000000001</v>
      </c>
    </row>
    <row r="1507" spans="1:4" ht="13.5">
      <c r="A1507" s="233">
        <v>99267</v>
      </c>
      <c r="B1507" s="231" t="s">
        <v>25742</v>
      </c>
      <c r="C1507" s="233" t="s">
        <v>2</v>
      </c>
      <c r="D1507" s="234">
        <v>3489.58</v>
      </c>
    </row>
    <row r="1508" spans="1:4" ht="13.5">
      <c r="A1508" s="233">
        <v>99268</v>
      </c>
      <c r="B1508" s="231" t="s">
        <v>25743</v>
      </c>
      <c r="C1508" s="233" t="s">
        <v>2</v>
      </c>
      <c r="D1508" s="234">
        <v>285.17</v>
      </c>
    </row>
    <row r="1509" spans="1:4" ht="13.5">
      <c r="A1509" s="233">
        <v>99269</v>
      </c>
      <c r="B1509" s="231" t="s">
        <v>25744</v>
      </c>
      <c r="C1509" s="233" t="s">
        <v>1</v>
      </c>
      <c r="D1509" s="234">
        <v>1476.39</v>
      </c>
    </row>
    <row r="1510" spans="1:4" ht="13.5">
      <c r="A1510" s="233">
        <v>99270</v>
      </c>
      <c r="B1510" s="231" t="s">
        <v>25745</v>
      </c>
      <c r="C1510" s="233" t="s">
        <v>2</v>
      </c>
      <c r="D1510" s="234">
        <v>378.64</v>
      </c>
    </row>
    <row r="1511" spans="1:4" ht="13.5">
      <c r="A1511" s="233">
        <v>99271</v>
      </c>
      <c r="B1511" s="231" t="s">
        <v>25746</v>
      </c>
      <c r="C1511" s="233" t="s">
        <v>2</v>
      </c>
      <c r="D1511" s="234">
        <v>5022.57</v>
      </c>
    </row>
    <row r="1512" spans="1:4" ht="13.5">
      <c r="A1512" s="233">
        <v>99272</v>
      </c>
      <c r="B1512" s="231" t="s">
        <v>25747</v>
      </c>
      <c r="C1512" s="233" t="s">
        <v>2</v>
      </c>
      <c r="D1512" s="234">
        <v>812.58</v>
      </c>
    </row>
    <row r="1513" spans="1:4" ht="13.5">
      <c r="A1513" s="233">
        <v>99273</v>
      </c>
      <c r="B1513" s="231" t="s">
        <v>25748</v>
      </c>
      <c r="C1513" s="233" t="s">
        <v>2</v>
      </c>
      <c r="D1513" s="234">
        <v>1146.95</v>
      </c>
    </row>
    <row r="1514" spans="1:4" ht="13.5">
      <c r="A1514" s="233">
        <v>99274</v>
      </c>
      <c r="B1514" s="231" t="s">
        <v>25749</v>
      </c>
      <c r="C1514" s="233" t="s">
        <v>2</v>
      </c>
      <c r="D1514" s="234">
        <v>4030.33</v>
      </c>
    </row>
    <row r="1515" spans="1:4" ht="13.5">
      <c r="A1515" s="233">
        <v>99275</v>
      </c>
      <c r="B1515" s="231" t="s">
        <v>25750</v>
      </c>
      <c r="C1515" s="233" t="s">
        <v>2</v>
      </c>
      <c r="D1515" s="234">
        <v>597.14</v>
      </c>
    </row>
    <row r="1516" spans="1:4" ht="13.5">
      <c r="A1516" s="233">
        <v>99276</v>
      </c>
      <c r="B1516" s="231" t="s">
        <v>25751</v>
      </c>
      <c r="C1516" s="233" t="s">
        <v>1</v>
      </c>
      <c r="D1516" s="234">
        <v>1838.96</v>
      </c>
    </row>
    <row r="1517" spans="1:4" ht="13.5">
      <c r="A1517" s="233">
        <v>99277</v>
      </c>
      <c r="B1517" s="231" t="s">
        <v>25752</v>
      </c>
      <c r="C1517" s="233" t="s">
        <v>1</v>
      </c>
      <c r="D1517" s="234">
        <v>1657.7</v>
      </c>
    </row>
    <row r="1518" spans="1:4" ht="13.5">
      <c r="A1518" s="233">
        <v>99278</v>
      </c>
      <c r="B1518" s="231" t="s">
        <v>25753</v>
      </c>
      <c r="C1518" s="233" t="s">
        <v>1</v>
      </c>
      <c r="D1518" s="234">
        <v>220.18</v>
      </c>
    </row>
    <row r="1519" spans="1:4" ht="13.5">
      <c r="A1519" s="233">
        <v>99279</v>
      </c>
      <c r="B1519" s="231" t="s">
        <v>25754</v>
      </c>
      <c r="C1519" s="233" t="s">
        <v>2</v>
      </c>
      <c r="D1519" s="234">
        <v>4551.3500000000004</v>
      </c>
    </row>
    <row r="1520" spans="1:4" ht="13.5">
      <c r="A1520" s="233">
        <v>99280</v>
      </c>
      <c r="B1520" s="231" t="s">
        <v>25755</v>
      </c>
      <c r="C1520" s="233" t="s">
        <v>2</v>
      </c>
      <c r="D1520" s="234">
        <v>1504.66</v>
      </c>
    </row>
    <row r="1521" spans="1:4" ht="13.5">
      <c r="A1521" s="233">
        <v>99281</v>
      </c>
      <c r="B1521" s="231" t="s">
        <v>25756</v>
      </c>
      <c r="C1521" s="233" t="s">
        <v>1</v>
      </c>
      <c r="D1521" s="234">
        <v>1838.96</v>
      </c>
    </row>
    <row r="1522" spans="1:4" ht="13.5">
      <c r="A1522" s="233">
        <v>99282</v>
      </c>
      <c r="B1522" s="231" t="s">
        <v>25757</v>
      </c>
      <c r="C1522" s="233" t="s">
        <v>1</v>
      </c>
      <c r="D1522" s="234">
        <v>2038.65</v>
      </c>
    </row>
    <row r="1523" spans="1:4" ht="13.5">
      <c r="A1523" s="233">
        <v>99283</v>
      </c>
      <c r="B1523" s="231" t="s">
        <v>25758</v>
      </c>
      <c r="C1523" s="233" t="s">
        <v>1</v>
      </c>
      <c r="D1523" s="234">
        <v>838.66</v>
      </c>
    </row>
    <row r="1524" spans="1:4" ht="13.5">
      <c r="A1524" s="233">
        <v>99284</v>
      </c>
      <c r="B1524" s="231" t="s">
        <v>25759</v>
      </c>
      <c r="C1524" s="233" t="s">
        <v>2</v>
      </c>
      <c r="D1524" s="234">
        <v>5676.49</v>
      </c>
    </row>
    <row r="1525" spans="1:4" ht="13.5">
      <c r="A1525" s="233">
        <v>99285</v>
      </c>
      <c r="B1525" s="231" t="s">
        <v>24841</v>
      </c>
      <c r="C1525" s="233" t="s">
        <v>2</v>
      </c>
      <c r="D1525" s="234">
        <v>852.5</v>
      </c>
    </row>
    <row r="1526" spans="1:4" ht="13.5">
      <c r="A1526" s="233">
        <v>99286</v>
      </c>
      <c r="B1526" s="231" t="s">
        <v>25760</v>
      </c>
      <c r="C1526" s="233" t="s">
        <v>2</v>
      </c>
      <c r="D1526" s="234">
        <v>5067.9399999999996</v>
      </c>
    </row>
    <row r="1527" spans="1:4" ht="13.5">
      <c r="A1527" s="233">
        <v>99287</v>
      </c>
      <c r="B1527" s="231" t="s">
        <v>25761</v>
      </c>
      <c r="C1527" s="233" t="s">
        <v>2</v>
      </c>
      <c r="D1527" s="234">
        <v>7162.83</v>
      </c>
    </row>
    <row r="1528" spans="1:4" ht="13.5">
      <c r="A1528" s="233">
        <v>99288</v>
      </c>
      <c r="B1528" s="231" t="s">
        <v>25762</v>
      </c>
      <c r="C1528" s="233" t="s">
        <v>1</v>
      </c>
      <c r="D1528" s="234">
        <v>353.62</v>
      </c>
    </row>
    <row r="1529" spans="1:4" ht="13.5">
      <c r="A1529" s="233">
        <v>99289</v>
      </c>
      <c r="B1529" s="231" t="s">
        <v>25763</v>
      </c>
      <c r="C1529" s="233" t="s">
        <v>1</v>
      </c>
      <c r="D1529" s="234">
        <v>1976.56</v>
      </c>
    </row>
    <row r="1530" spans="1:4" ht="13.5">
      <c r="A1530" s="233">
        <v>99290</v>
      </c>
      <c r="B1530" s="231" t="s">
        <v>25764</v>
      </c>
      <c r="C1530" s="233" t="s">
        <v>2</v>
      </c>
      <c r="D1530" s="234">
        <v>3041.66</v>
      </c>
    </row>
    <row r="1531" spans="1:4" ht="13.5">
      <c r="A1531" s="233">
        <v>99291</v>
      </c>
      <c r="B1531" s="231" t="s">
        <v>25765</v>
      </c>
      <c r="C1531" s="233" t="s">
        <v>1</v>
      </c>
      <c r="D1531" s="234">
        <v>2020.24</v>
      </c>
    </row>
    <row r="1532" spans="1:4" ht="13.5">
      <c r="A1532" s="233">
        <v>99292</v>
      </c>
      <c r="B1532" s="231" t="s">
        <v>25766</v>
      </c>
      <c r="C1532" s="233" t="s">
        <v>2</v>
      </c>
      <c r="D1532" s="234">
        <v>1862.47</v>
      </c>
    </row>
    <row r="1533" spans="1:4" ht="13.5">
      <c r="A1533" s="233">
        <v>99293</v>
      </c>
      <c r="B1533" s="231" t="s">
        <v>25767</v>
      </c>
      <c r="C1533" s="233" t="s">
        <v>1</v>
      </c>
      <c r="D1533" s="234">
        <v>1016.13</v>
      </c>
    </row>
    <row r="1534" spans="1:4" ht="13.5">
      <c r="A1534" s="233">
        <v>99294</v>
      </c>
      <c r="B1534" s="231" t="s">
        <v>25768</v>
      </c>
      <c r="C1534" s="233" t="s">
        <v>2</v>
      </c>
      <c r="D1534" s="234">
        <v>6274.02</v>
      </c>
    </row>
    <row r="1535" spans="1:4" ht="13.5">
      <c r="A1535" s="233">
        <v>99296</v>
      </c>
      <c r="B1535" s="231" t="s">
        <v>25769</v>
      </c>
      <c r="C1535" s="233" t="s">
        <v>1</v>
      </c>
      <c r="D1535" s="234">
        <v>2219.86</v>
      </c>
    </row>
    <row r="1536" spans="1:4" ht="13.5">
      <c r="A1536" s="233">
        <v>99297</v>
      </c>
      <c r="B1536" s="231" t="s">
        <v>25770</v>
      </c>
      <c r="C1536" s="233" t="s">
        <v>1</v>
      </c>
      <c r="D1536" s="234">
        <v>2216.69</v>
      </c>
    </row>
    <row r="1537" spans="1:4" ht="13.5">
      <c r="A1537" s="233">
        <v>99298</v>
      </c>
      <c r="B1537" s="231" t="s">
        <v>25771</v>
      </c>
      <c r="C1537" s="233" t="s">
        <v>2</v>
      </c>
      <c r="D1537" s="234">
        <v>8102.78</v>
      </c>
    </row>
    <row r="1538" spans="1:4" ht="13.5">
      <c r="A1538" s="233">
        <v>99299</v>
      </c>
      <c r="B1538" s="231" t="s">
        <v>25772</v>
      </c>
      <c r="C1538" s="233" t="s">
        <v>1</v>
      </c>
      <c r="D1538" s="234">
        <v>2401.12</v>
      </c>
    </row>
    <row r="1539" spans="1:4" ht="13.5">
      <c r="A1539" s="233">
        <v>99300</v>
      </c>
      <c r="B1539" s="231" t="s">
        <v>25773</v>
      </c>
      <c r="C1539" s="233" t="s">
        <v>2</v>
      </c>
      <c r="D1539" s="234">
        <v>9042.8799999999992</v>
      </c>
    </row>
    <row r="1540" spans="1:4" ht="13.5">
      <c r="A1540" s="233">
        <v>99301</v>
      </c>
      <c r="B1540" s="231" t="s">
        <v>25774</v>
      </c>
      <c r="C1540" s="233" t="s">
        <v>2</v>
      </c>
      <c r="D1540" s="234">
        <v>4491.87</v>
      </c>
    </row>
    <row r="1541" spans="1:4" ht="13.5">
      <c r="A1541" s="233">
        <v>99302</v>
      </c>
      <c r="B1541" s="231" t="s">
        <v>25775</v>
      </c>
      <c r="C1541" s="233" t="s">
        <v>1</v>
      </c>
      <c r="D1541" s="234">
        <v>2585.5700000000002</v>
      </c>
    </row>
    <row r="1542" spans="1:4" ht="13.5">
      <c r="A1542" s="233">
        <v>99303</v>
      </c>
      <c r="B1542" s="231" t="s">
        <v>25776</v>
      </c>
      <c r="C1542" s="233" t="s">
        <v>2</v>
      </c>
      <c r="D1542" s="234">
        <v>8270.2900000000009</v>
      </c>
    </row>
    <row r="1543" spans="1:4" ht="13.5">
      <c r="A1543" s="233">
        <v>99304</v>
      </c>
      <c r="B1543" s="231" t="s">
        <v>25777</v>
      </c>
      <c r="C1543" s="233" t="s">
        <v>1</v>
      </c>
      <c r="D1543" s="234">
        <v>2404.3000000000002</v>
      </c>
    </row>
    <row r="1544" spans="1:4" ht="13.5">
      <c r="A1544" s="233">
        <v>99305</v>
      </c>
      <c r="B1544" s="231" t="s">
        <v>25778</v>
      </c>
      <c r="C1544" s="233" t="s">
        <v>2</v>
      </c>
      <c r="D1544" s="234">
        <v>9350.27</v>
      </c>
    </row>
    <row r="1545" spans="1:4" ht="13.5">
      <c r="A1545" s="233">
        <v>99306</v>
      </c>
      <c r="B1545" s="231" t="s">
        <v>25779</v>
      </c>
      <c r="C1545" s="233" t="s">
        <v>1</v>
      </c>
      <c r="D1545" s="234">
        <v>2585.5700000000002</v>
      </c>
    </row>
    <row r="1546" spans="1:4" ht="13.5">
      <c r="A1546" s="233">
        <v>99307</v>
      </c>
      <c r="B1546" s="231" t="s">
        <v>25780</v>
      </c>
      <c r="C1546" s="233" t="s">
        <v>1</v>
      </c>
      <c r="D1546" s="234">
        <v>1738.13</v>
      </c>
    </row>
    <row r="1547" spans="1:4" ht="13.5">
      <c r="A1547" s="233">
        <v>99308</v>
      </c>
      <c r="B1547" s="231" t="s">
        <v>25781</v>
      </c>
      <c r="C1547" s="233" t="s">
        <v>2</v>
      </c>
      <c r="D1547" s="234">
        <v>10426.39</v>
      </c>
    </row>
    <row r="1548" spans="1:4" ht="13.5">
      <c r="A1548" s="233">
        <v>99309</v>
      </c>
      <c r="B1548" s="231" t="s">
        <v>25782</v>
      </c>
      <c r="C1548" s="233" t="s">
        <v>1</v>
      </c>
      <c r="D1548" s="234">
        <v>2770</v>
      </c>
    </row>
    <row r="1549" spans="1:4" ht="13.5">
      <c r="A1549" s="233">
        <v>99310</v>
      </c>
      <c r="B1549" s="231" t="s">
        <v>25783</v>
      </c>
      <c r="C1549" s="233" t="s">
        <v>2</v>
      </c>
      <c r="D1549" s="234">
        <v>10599.65</v>
      </c>
    </row>
    <row r="1550" spans="1:4" ht="13.5">
      <c r="A1550" s="233">
        <v>99311</v>
      </c>
      <c r="B1550" s="231" t="s">
        <v>25784</v>
      </c>
      <c r="C1550" s="233" t="s">
        <v>1</v>
      </c>
      <c r="D1550" s="234">
        <v>2770</v>
      </c>
    </row>
    <row r="1551" spans="1:4" ht="13.5">
      <c r="A1551" s="233">
        <v>99312</v>
      </c>
      <c r="B1551" s="231" t="s">
        <v>25785</v>
      </c>
      <c r="C1551" s="233" t="s">
        <v>2</v>
      </c>
      <c r="D1551" s="234">
        <v>5269.85</v>
      </c>
    </row>
    <row r="1552" spans="1:4" ht="13.5">
      <c r="A1552" s="233">
        <v>99313</v>
      </c>
      <c r="B1552" s="231" t="s">
        <v>25786</v>
      </c>
      <c r="C1552" s="233" t="s">
        <v>2</v>
      </c>
      <c r="D1552" s="234">
        <v>11817.59</v>
      </c>
    </row>
    <row r="1553" spans="1:4" ht="13.5">
      <c r="A1553" s="233">
        <v>99314</v>
      </c>
      <c r="B1553" s="231" t="s">
        <v>25787</v>
      </c>
      <c r="C1553" s="233" t="s">
        <v>1</v>
      </c>
      <c r="D1553" s="234">
        <v>2954.46</v>
      </c>
    </row>
    <row r="1554" spans="1:4" ht="13.5">
      <c r="A1554" s="233">
        <v>99315</v>
      </c>
      <c r="B1554" s="231" t="s">
        <v>25788</v>
      </c>
      <c r="C1554" s="233" t="s">
        <v>2</v>
      </c>
      <c r="D1554" s="234">
        <v>13204.96</v>
      </c>
    </row>
    <row r="1555" spans="1:4" ht="13.5">
      <c r="A1555" s="233">
        <v>99317</v>
      </c>
      <c r="B1555" s="231" t="s">
        <v>25789</v>
      </c>
      <c r="C1555" s="233" t="s">
        <v>1</v>
      </c>
      <c r="D1555" s="234">
        <v>1854.15</v>
      </c>
    </row>
    <row r="1556" spans="1:4" ht="13.5">
      <c r="A1556" s="233">
        <v>99318</v>
      </c>
      <c r="B1556" s="231" t="s">
        <v>25790</v>
      </c>
      <c r="C1556" s="233" t="s">
        <v>1</v>
      </c>
      <c r="D1556" s="234">
        <v>158.99</v>
      </c>
    </row>
    <row r="1557" spans="1:4" ht="13.5">
      <c r="A1557" s="233">
        <v>99319</v>
      </c>
      <c r="B1557" s="231" t="s">
        <v>25791</v>
      </c>
      <c r="C1557" s="233" t="s">
        <v>1</v>
      </c>
      <c r="D1557" s="234">
        <v>670.56</v>
      </c>
    </row>
    <row r="1558" spans="1:4" ht="13.5">
      <c r="A1558" s="233">
        <v>99320</v>
      </c>
      <c r="B1558" s="231" t="s">
        <v>25792</v>
      </c>
      <c r="C1558" s="233" t="s">
        <v>2</v>
      </c>
      <c r="D1558" s="234">
        <v>6090.83</v>
      </c>
    </row>
    <row r="1559" spans="1:4" ht="13.5">
      <c r="A1559" s="233">
        <v>99321</v>
      </c>
      <c r="B1559" s="231" t="s">
        <v>25793</v>
      </c>
      <c r="C1559" s="233" t="s">
        <v>1</v>
      </c>
      <c r="D1559" s="234">
        <v>2035.48</v>
      </c>
    </row>
    <row r="1560" spans="1:4" ht="13.5">
      <c r="A1560" s="233">
        <v>99322</v>
      </c>
      <c r="B1560" s="231" t="s">
        <v>25794</v>
      </c>
      <c r="C1560" s="233" t="s">
        <v>2</v>
      </c>
      <c r="D1560" s="234">
        <v>6874.24</v>
      </c>
    </row>
    <row r="1561" spans="1:4" ht="13.5">
      <c r="A1561" s="233">
        <v>99323</v>
      </c>
      <c r="B1561" s="231" t="s">
        <v>25795</v>
      </c>
      <c r="C1561" s="233" t="s">
        <v>1</v>
      </c>
      <c r="D1561" s="234">
        <v>2216.69</v>
      </c>
    </row>
    <row r="1562" spans="1:4" ht="13.5">
      <c r="A1562" s="233">
        <v>99324</v>
      </c>
      <c r="B1562" s="231" t="s">
        <v>25796</v>
      </c>
      <c r="C1562" s="233" t="s">
        <v>2</v>
      </c>
      <c r="D1562" s="234">
        <v>7657.69</v>
      </c>
    </row>
    <row r="1563" spans="1:4" ht="13.5">
      <c r="A1563" s="233">
        <v>99325</v>
      </c>
      <c r="B1563" s="231" t="s">
        <v>25797</v>
      </c>
      <c r="C1563" s="233" t="s">
        <v>1</v>
      </c>
      <c r="D1563" s="234">
        <v>2401.12</v>
      </c>
    </row>
    <row r="1564" spans="1:4" ht="13.5">
      <c r="A1564" s="233">
        <v>99326</v>
      </c>
      <c r="B1564" s="231" t="s">
        <v>25798</v>
      </c>
      <c r="C1564" s="233" t="s">
        <v>2</v>
      </c>
      <c r="D1564" s="234">
        <v>6222.58</v>
      </c>
    </row>
    <row r="1565" spans="1:4" ht="13.5">
      <c r="A1565" s="233">
        <v>99327</v>
      </c>
      <c r="B1565" s="231" t="s">
        <v>25799</v>
      </c>
      <c r="C1565" s="233" t="s">
        <v>1</v>
      </c>
      <c r="D1565" s="234">
        <v>3107.82</v>
      </c>
    </row>
    <row r="1566" spans="1:4" ht="13.5">
      <c r="A1566" s="233">
        <v>101800</v>
      </c>
      <c r="B1566" s="231" t="s">
        <v>25800</v>
      </c>
      <c r="C1566" s="233" t="s">
        <v>2</v>
      </c>
      <c r="D1566" s="234">
        <v>1079.1600000000001</v>
      </c>
    </row>
    <row r="1567" spans="1:4" ht="13.5">
      <c r="A1567" s="233">
        <v>101801</v>
      </c>
      <c r="B1567" s="231" t="s">
        <v>25801</v>
      </c>
      <c r="C1567" s="233" t="s">
        <v>2</v>
      </c>
      <c r="D1567" s="234">
        <v>860.48</v>
      </c>
    </row>
    <row r="1568" spans="1:4" ht="13.5">
      <c r="A1568" s="233">
        <v>101806</v>
      </c>
      <c r="B1568" s="231" t="s">
        <v>25802</v>
      </c>
      <c r="C1568" s="233" t="s">
        <v>2</v>
      </c>
      <c r="D1568" s="234">
        <v>408.27</v>
      </c>
    </row>
    <row r="1569" spans="1:4" ht="13.5">
      <c r="A1569" s="233">
        <v>101807</v>
      </c>
      <c r="B1569" s="231" t="s">
        <v>25803</v>
      </c>
      <c r="C1569" s="233" t="s">
        <v>2</v>
      </c>
      <c r="D1569" s="234">
        <v>370.83</v>
      </c>
    </row>
    <row r="1570" spans="1:4" ht="13.5">
      <c r="A1570" s="233">
        <v>101808</v>
      </c>
      <c r="B1570" s="231" t="s">
        <v>25804</v>
      </c>
      <c r="C1570" s="233" t="s">
        <v>2</v>
      </c>
      <c r="D1570" s="234">
        <v>296.26</v>
      </c>
    </row>
    <row r="1571" spans="1:4" ht="13.5">
      <c r="A1571" s="233">
        <v>101809</v>
      </c>
      <c r="B1571" s="231" t="s">
        <v>25805</v>
      </c>
      <c r="C1571" s="233" t="s">
        <v>2</v>
      </c>
      <c r="D1571" s="234">
        <v>2329.39</v>
      </c>
    </row>
    <row r="1572" spans="1:4" ht="13.5">
      <c r="A1572" s="233">
        <v>102139</v>
      </c>
      <c r="B1572" s="231" t="s">
        <v>25806</v>
      </c>
      <c r="C1572" s="233" t="s">
        <v>2</v>
      </c>
      <c r="D1572" s="234">
        <v>1079.9100000000001</v>
      </c>
    </row>
    <row r="1573" spans="1:4" ht="13.5">
      <c r="A1573" s="233">
        <v>102140</v>
      </c>
      <c r="B1573" s="231" t="s">
        <v>25766</v>
      </c>
      <c r="C1573" s="233" t="s">
        <v>2</v>
      </c>
      <c r="D1573" s="234">
        <v>1218.97</v>
      </c>
    </row>
    <row r="1574" spans="1:4" ht="13.5">
      <c r="A1574" s="233">
        <v>102141</v>
      </c>
      <c r="B1574" s="231" t="s">
        <v>25807</v>
      </c>
      <c r="C1574" s="233" t="s">
        <v>2</v>
      </c>
      <c r="D1574" s="234">
        <v>1722.74</v>
      </c>
    </row>
    <row r="1575" spans="1:4" ht="13.5">
      <c r="A1575" s="233">
        <v>102142</v>
      </c>
      <c r="B1575" s="231" t="s">
        <v>25808</v>
      </c>
      <c r="C1575" s="233" t="s">
        <v>2</v>
      </c>
      <c r="D1575" s="234">
        <v>1693.37</v>
      </c>
    </row>
    <row r="1576" spans="1:4" ht="13.5">
      <c r="A1576" s="233">
        <v>94263</v>
      </c>
      <c r="B1576" s="231" t="s">
        <v>8371</v>
      </c>
      <c r="C1576" s="233" t="s">
        <v>1</v>
      </c>
      <c r="D1576" s="234">
        <v>25.56</v>
      </c>
    </row>
    <row r="1577" spans="1:4" ht="13.5">
      <c r="A1577" s="233">
        <v>94264</v>
      </c>
      <c r="B1577" s="231" t="s">
        <v>8372</v>
      </c>
      <c r="C1577" s="233" t="s">
        <v>1</v>
      </c>
      <c r="D1577" s="234">
        <v>28.56</v>
      </c>
    </row>
    <row r="1578" spans="1:4" ht="13.5">
      <c r="A1578" s="233">
        <v>94265</v>
      </c>
      <c r="B1578" s="231" t="s">
        <v>8373</v>
      </c>
      <c r="C1578" s="233" t="s">
        <v>1</v>
      </c>
      <c r="D1578" s="234">
        <v>33.17</v>
      </c>
    </row>
    <row r="1579" spans="1:4" ht="13.5">
      <c r="A1579" s="233">
        <v>94266</v>
      </c>
      <c r="B1579" s="231" t="s">
        <v>8374</v>
      </c>
      <c r="C1579" s="233" t="s">
        <v>1</v>
      </c>
      <c r="D1579" s="234">
        <v>36.61</v>
      </c>
    </row>
    <row r="1580" spans="1:4" ht="13.5">
      <c r="A1580" s="233">
        <v>94267</v>
      </c>
      <c r="B1580" s="231" t="s">
        <v>8375</v>
      </c>
      <c r="C1580" s="233" t="s">
        <v>1</v>
      </c>
      <c r="D1580" s="234">
        <v>39.01</v>
      </c>
    </row>
    <row r="1581" spans="1:4" ht="13.5">
      <c r="A1581" s="233">
        <v>94268</v>
      </c>
      <c r="B1581" s="231" t="s">
        <v>8376</v>
      </c>
      <c r="C1581" s="233" t="s">
        <v>1</v>
      </c>
      <c r="D1581" s="234">
        <v>42.8</v>
      </c>
    </row>
    <row r="1582" spans="1:4" ht="13.5">
      <c r="A1582" s="233">
        <v>94269</v>
      </c>
      <c r="B1582" s="231" t="s">
        <v>8377</v>
      </c>
      <c r="C1582" s="233" t="s">
        <v>1</v>
      </c>
      <c r="D1582" s="234">
        <v>55.29</v>
      </c>
    </row>
    <row r="1583" spans="1:4" ht="13.5">
      <c r="A1583" s="233">
        <v>94270</v>
      </c>
      <c r="B1583" s="231" t="s">
        <v>8378</v>
      </c>
      <c r="C1583" s="233" t="s">
        <v>1</v>
      </c>
      <c r="D1583" s="234">
        <v>60.57</v>
      </c>
    </row>
    <row r="1584" spans="1:4" ht="13.5">
      <c r="A1584" s="233">
        <v>94271</v>
      </c>
      <c r="B1584" s="231" t="s">
        <v>8379</v>
      </c>
      <c r="C1584" s="233" t="s">
        <v>1</v>
      </c>
      <c r="D1584" s="234">
        <v>67.42</v>
      </c>
    </row>
    <row r="1585" spans="1:4" ht="13.5">
      <c r="A1585" s="233">
        <v>94272</v>
      </c>
      <c r="B1585" s="231" t="s">
        <v>8380</v>
      </c>
      <c r="C1585" s="233" t="s">
        <v>1</v>
      </c>
      <c r="D1585" s="234">
        <v>74.459999999999994</v>
      </c>
    </row>
    <row r="1586" spans="1:4" ht="13.5">
      <c r="A1586" s="233">
        <v>94273</v>
      </c>
      <c r="B1586" s="231" t="s">
        <v>8381</v>
      </c>
      <c r="C1586" s="233" t="s">
        <v>1</v>
      </c>
      <c r="D1586" s="234">
        <v>41.57</v>
      </c>
    </row>
    <row r="1587" spans="1:4" ht="13.5">
      <c r="A1587" s="233">
        <v>94274</v>
      </c>
      <c r="B1587" s="231" t="s">
        <v>8382</v>
      </c>
      <c r="C1587" s="233" t="s">
        <v>1</v>
      </c>
      <c r="D1587" s="234">
        <v>45.11</v>
      </c>
    </row>
    <row r="1588" spans="1:4" ht="13.5">
      <c r="A1588" s="233">
        <v>94275</v>
      </c>
      <c r="B1588" s="231" t="s">
        <v>8383</v>
      </c>
      <c r="C1588" s="233" t="s">
        <v>1</v>
      </c>
      <c r="D1588" s="234">
        <v>39.770000000000003</v>
      </c>
    </row>
    <row r="1589" spans="1:4" ht="13.5">
      <c r="A1589" s="233">
        <v>94276</v>
      </c>
      <c r="B1589" s="231" t="s">
        <v>8384</v>
      </c>
      <c r="C1589" s="233" t="s">
        <v>1</v>
      </c>
      <c r="D1589" s="234">
        <v>43.31</v>
      </c>
    </row>
    <row r="1590" spans="1:4" ht="13.5">
      <c r="A1590" s="233">
        <v>94281</v>
      </c>
      <c r="B1590" s="231" t="s">
        <v>8385</v>
      </c>
      <c r="C1590" s="233" t="s">
        <v>1</v>
      </c>
      <c r="D1590" s="234">
        <v>42.54</v>
      </c>
    </row>
    <row r="1591" spans="1:4" ht="13.5">
      <c r="A1591" s="233">
        <v>94282</v>
      </c>
      <c r="B1591" s="231" t="s">
        <v>8386</v>
      </c>
      <c r="C1591" s="233" t="s">
        <v>1</v>
      </c>
      <c r="D1591" s="234">
        <v>53.35</v>
      </c>
    </row>
    <row r="1592" spans="1:4" ht="13.5">
      <c r="A1592" s="233">
        <v>94283</v>
      </c>
      <c r="B1592" s="231" t="s">
        <v>8387</v>
      </c>
      <c r="C1592" s="233" t="s">
        <v>1</v>
      </c>
      <c r="D1592" s="234">
        <v>53.78</v>
      </c>
    </row>
    <row r="1593" spans="1:4" ht="13.5">
      <c r="A1593" s="233">
        <v>94284</v>
      </c>
      <c r="B1593" s="231" t="s">
        <v>8388</v>
      </c>
      <c r="C1593" s="233" t="s">
        <v>1</v>
      </c>
      <c r="D1593" s="234">
        <v>64.599999999999994</v>
      </c>
    </row>
    <row r="1594" spans="1:4" ht="13.5">
      <c r="A1594" s="233">
        <v>94285</v>
      </c>
      <c r="B1594" s="231" t="s">
        <v>8389</v>
      </c>
      <c r="C1594" s="233" t="s">
        <v>1</v>
      </c>
      <c r="D1594" s="234">
        <v>64.5</v>
      </c>
    </row>
    <row r="1595" spans="1:4" ht="13.5">
      <c r="A1595" s="233">
        <v>94286</v>
      </c>
      <c r="B1595" s="231" t="s">
        <v>8390</v>
      </c>
      <c r="C1595" s="233" t="s">
        <v>1</v>
      </c>
      <c r="D1595" s="234">
        <v>75.31</v>
      </c>
    </row>
    <row r="1596" spans="1:4" ht="13.5">
      <c r="A1596" s="233">
        <v>94287</v>
      </c>
      <c r="B1596" s="231" t="s">
        <v>8391</v>
      </c>
      <c r="C1596" s="233" t="s">
        <v>1</v>
      </c>
      <c r="D1596" s="234">
        <v>33.39</v>
      </c>
    </row>
    <row r="1597" spans="1:4" ht="13.5">
      <c r="A1597" s="233">
        <v>94288</v>
      </c>
      <c r="B1597" s="231" t="s">
        <v>8392</v>
      </c>
      <c r="C1597" s="233" t="s">
        <v>1</v>
      </c>
      <c r="D1597" s="234">
        <v>42.84</v>
      </c>
    </row>
    <row r="1598" spans="1:4" ht="13.5">
      <c r="A1598" s="233">
        <v>94289</v>
      </c>
      <c r="B1598" s="231" t="s">
        <v>8393</v>
      </c>
      <c r="C1598" s="233" t="s">
        <v>1</v>
      </c>
      <c r="D1598" s="234">
        <v>41.48</v>
      </c>
    </row>
    <row r="1599" spans="1:4" ht="13.5">
      <c r="A1599" s="233">
        <v>94290</v>
      </c>
      <c r="B1599" s="231" t="s">
        <v>8394</v>
      </c>
      <c r="C1599" s="233" t="s">
        <v>1</v>
      </c>
      <c r="D1599" s="234">
        <v>50.93</v>
      </c>
    </row>
    <row r="1600" spans="1:4" ht="13.5">
      <c r="A1600" s="233">
        <v>94291</v>
      </c>
      <c r="B1600" s="231" t="s">
        <v>8395</v>
      </c>
      <c r="C1600" s="233" t="s">
        <v>1</v>
      </c>
      <c r="D1600" s="234">
        <v>49.08</v>
      </c>
    </row>
    <row r="1601" spans="1:4" ht="13.5">
      <c r="A1601" s="233">
        <v>94292</v>
      </c>
      <c r="B1601" s="231" t="s">
        <v>8396</v>
      </c>
      <c r="C1601" s="233" t="s">
        <v>1</v>
      </c>
      <c r="D1601" s="234">
        <v>58.53</v>
      </c>
    </row>
    <row r="1602" spans="1:4" ht="13.5">
      <c r="A1602" s="233">
        <v>94293</v>
      </c>
      <c r="B1602" s="231" t="s">
        <v>8397</v>
      </c>
      <c r="C1602" s="233" t="s">
        <v>1</v>
      </c>
      <c r="D1602" s="234">
        <v>127.3</v>
      </c>
    </row>
    <row r="1603" spans="1:4" ht="13.5">
      <c r="A1603" s="233">
        <v>94294</v>
      </c>
      <c r="B1603" s="231" t="s">
        <v>8398</v>
      </c>
      <c r="C1603" s="233" t="s">
        <v>1</v>
      </c>
      <c r="D1603" s="234">
        <v>6.55</v>
      </c>
    </row>
    <row r="1604" spans="1:4" ht="13.5">
      <c r="A1604" s="233">
        <v>101570</v>
      </c>
      <c r="B1604" s="231" t="s">
        <v>24842</v>
      </c>
      <c r="C1604" s="233" t="s">
        <v>4</v>
      </c>
      <c r="D1604" s="234">
        <v>20.29</v>
      </c>
    </row>
    <row r="1605" spans="1:4" ht="13.5">
      <c r="A1605" s="233">
        <v>101571</v>
      </c>
      <c r="B1605" s="231" t="s">
        <v>24843</v>
      </c>
      <c r="C1605" s="233" t="s">
        <v>4</v>
      </c>
      <c r="D1605" s="234">
        <v>27.28</v>
      </c>
    </row>
    <row r="1606" spans="1:4" ht="13.5">
      <c r="A1606" s="233">
        <v>101572</v>
      </c>
      <c r="B1606" s="231" t="s">
        <v>24844</v>
      </c>
      <c r="C1606" s="233" t="s">
        <v>4</v>
      </c>
      <c r="D1606" s="234">
        <v>15.99</v>
      </c>
    </row>
    <row r="1607" spans="1:4" ht="13.5">
      <c r="A1607" s="233">
        <v>101573</v>
      </c>
      <c r="B1607" s="231" t="s">
        <v>24845</v>
      </c>
      <c r="C1607" s="233" t="s">
        <v>4</v>
      </c>
      <c r="D1607" s="234">
        <v>22.97</v>
      </c>
    </row>
    <row r="1608" spans="1:4" ht="13.5">
      <c r="A1608" s="233">
        <v>101574</v>
      </c>
      <c r="B1608" s="231" t="s">
        <v>24846</v>
      </c>
      <c r="C1608" s="233" t="s">
        <v>4</v>
      </c>
      <c r="D1608" s="234">
        <v>12.33</v>
      </c>
    </row>
    <row r="1609" spans="1:4" ht="13.5">
      <c r="A1609" s="233">
        <v>101575</v>
      </c>
      <c r="B1609" s="231" t="s">
        <v>24847</v>
      </c>
      <c r="C1609" s="233" t="s">
        <v>4</v>
      </c>
      <c r="D1609" s="234">
        <v>19.440000000000001</v>
      </c>
    </row>
    <row r="1610" spans="1:4" ht="13.5">
      <c r="A1610" s="233">
        <v>101576</v>
      </c>
      <c r="B1610" s="231" t="s">
        <v>24848</v>
      </c>
      <c r="C1610" s="233" t="s">
        <v>4</v>
      </c>
      <c r="D1610" s="234">
        <v>37.24</v>
      </c>
    </row>
    <row r="1611" spans="1:4" ht="13.5">
      <c r="A1611" s="233">
        <v>101577</v>
      </c>
      <c r="B1611" s="231" t="s">
        <v>24849</v>
      </c>
      <c r="C1611" s="233" t="s">
        <v>4</v>
      </c>
      <c r="D1611" s="234">
        <v>46.21</v>
      </c>
    </row>
    <row r="1612" spans="1:4" ht="13.5">
      <c r="A1612" s="233">
        <v>101578</v>
      </c>
      <c r="B1612" s="231" t="s">
        <v>24850</v>
      </c>
      <c r="C1612" s="233" t="s">
        <v>4</v>
      </c>
      <c r="D1612" s="234">
        <v>30.94</v>
      </c>
    </row>
    <row r="1613" spans="1:4" ht="13.5">
      <c r="A1613" s="233">
        <v>101579</v>
      </c>
      <c r="B1613" s="231" t="s">
        <v>24851</v>
      </c>
      <c r="C1613" s="233" t="s">
        <v>4</v>
      </c>
      <c r="D1613" s="234">
        <v>39.909999999999997</v>
      </c>
    </row>
    <row r="1614" spans="1:4" ht="13.5">
      <c r="A1614" s="233">
        <v>101580</v>
      </c>
      <c r="B1614" s="231" t="s">
        <v>24852</v>
      </c>
      <c r="C1614" s="233" t="s">
        <v>4</v>
      </c>
      <c r="D1614" s="234">
        <v>27.75</v>
      </c>
    </row>
    <row r="1615" spans="1:4" ht="13.5">
      <c r="A1615" s="233">
        <v>101581</v>
      </c>
      <c r="B1615" s="231" t="s">
        <v>24853</v>
      </c>
      <c r="C1615" s="233" t="s">
        <v>4</v>
      </c>
      <c r="D1615" s="234">
        <v>36.82</v>
      </c>
    </row>
    <row r="1616" spans="1:4" ht="13.5">
      <c r="A1616" s="233">
        <v>101582</v>
      </c>
      <c r="B1616" s="231" t="s">
        <v>24854</v>
      </c>
      <c r="C1616" s="233" t="s">
        <v>4</v>
      </c>
      <c r="D1616" s="234">
        <v>61.36</v>
      </c>
    </row>
    <row r="1617" spans="1:4" ht="13.5">
      <c r="A1617" s="233">
        <v>101583</v>
      </c>
      <c r="B1617" s="231" t="s">
        <v>24855</v>
      </c>
      <c r="C1617" s="233" t="s">
        <v>4</v>
      </c>
      <c r="D1617" s="234">
        <v>75.37</v>
      </c>
    </row>
    <row r="1618" spans="1:4" ht="13.5">
      <c r="A1618" s="233">
        <v>101584</v>
      </c>
      <c r="B1618" s="231" t="s">
        <v>24856</v>
      </c>
      <c r="C1618" s="233" t="s">
        <v>4</v>
      </c>
      <c r="D1618" s="234">
        <v>50.7</v>
      </c>
    </row>
    <row r="1619" spans="1:4" ht="13.5">
      <c r="A1619" s="233">
        <v>101585</v>
      </c>
      <c r="B1619" s="231" t="s">
        <v>24857</v>
      </c>
      <c r="C1619" s="233" t="s">
        <v>4</v>
      </c>
      <c r="D1619" s="234">
        <v>64.709999999999994</v>
      </c>
    </row>
    <row r="1620" spans="1:4" ht="13.5">
      <c r="A1620" s="233">
        <v>101586</v>
      </c>
      <c r="B1620" s="231" t="s">
        <v>24858</v>
      </c>
      <c r="C1620" s="233" t="s">
        <v>4</v>
      </c>
      <c r="D1620" s="234">
        <v>44.36</v>
      </c>
    </row>
    <row r="1621" spans="1:4" ht="13.5">
      <c r="A1621" s="233">
        <v>101587</v>
      </c>
      <c r="B1621" s="231" t="s">
        <v>24859</v>
      </c>
      <c r="C1621" s="233" t="s">
        <v>4</v>
      </c>
      <c r="D1621" s="234">
        <v>58.48</v>
      </c>
    </row>
    <row r="1622" spans="1:4" ht="13.5">
      <c r="A1622" s="233">
        <v>101588</v>
      </c>
      <c r="B1622" s="231" t="s">
        <v>24860</v>
      </c>
      <c r="C1622" s="233" t="s">
        <v>4</v>
      </c>
      <c r="D1622" s="234">
        <v>70.48</v>
      </c>
    </row>
    <row r="1623" spans="1:4" ht="13.5">
      <c r="A1623" s="233">
        <v>101589</v>
      </c>
      <c r="B1623" s="231" t="s">
        <v>24861</v>
      </c>
      <c r="C1623" s="233" t="s">
        <v>4</v>
      </c>
      <c r="D1623" s="234">
        <v>102.1</v>
      </c>
    </row>
    <row r="1624" spans="1:4" ht="13.5">
      <c r="A1624" s="233">
        <v>101590</v>
      </c>
      <c r="B1624" s="231" t="s">
        <v>24862</v>
      </c>
      <c r="C1624" s="233" t="s">
        <v>4</v>
      </c>
      <c r="D1624" s="234">
        <v>53.63</v>
      </c>
    </row>
    <row r="1625" spans="1:4" ht="13.5">
      <c r="A1625" s="233">
        <v>101591</v>
      </c>
      <c r="B1625" s="231" t="s">
        <v>24863</v>
      </c>
      <c r="C1625" s="233" t="s">
        <v>4</v>
      </c>
      <c r="D1625" s="234">
        <v>85.26</v>
      </c>
    </row>
    <row r="1626" spans="1:4" ht="13.5">
      <c r="A1626" s="233">
        <v>101592</v>
      </c>
      <c r="B1626" s="231" t="s">
        <v>24864</v>
      </c>
      <c r="C1626" s="233" t="s">
        <v>4</v>
      </c>
      <c r="D1626" s="234">
        <v>38.33</v>
      </c>
    </row>
    <row r="1627" spans="1:4" ht="13.5">
      <c r="A1627" s="233">
        <v>101593</v>
      </c>
      <c r="B1627" s="231" t="s">
        <v>24865</v>
      </c>
      <c r="C1627" s="233" t="s">
        <v>4</v>
      </c>
      <c r="D1627" s="234">
        <v>70.05</v>
      </c>
    </row>
    <row r="1628" spans="1:4" ht="13.5">
      <c r="A1628" s="233">
        <v>101600</v>
      </c>
      <c r="B1628" s="231" t="s">
        <v>24866</v>
      </c>
      <c r="C1628" s="233" t="s">
        <v>4</v>
      </c>
      <c r="D1628" s="234">
        <v>12.96</v>
      </c>
    </row>
    <row r="1629" spans="1:4" ht="13.5">
      <c r="A1629" s="233">
        <v>101601</v>
      </c>
      <c r="B1629" s="231" t="s">
        <v>24867</v>
      </c>
      <c r="C1629" s="233" t="s">
        <v>4</v>
      </c>
      <c r="D1629" s="234">
        <v>19.2</v>
      </c>
    </row>
    <row r="1630" spans="1:4" ht="13.5">
      <c r="A1630" s="233">
        <v>101602</v>
      </c>
      <c r="B1630" s="231" t="s">
        <v>24868</v>
      </c>
      <c r="C1630" s="233" t="s">
        <v>4</v>
      </c>
      <c r="D1630" s="234">
        <v>9.61</v>
      </c>
    </row>
    <row r="1631" spans="1:4" ht="13.5">
      <c r="A1631" s="233">
        <v>101603</v>
      </c>
      <c r="B1631" s="231" t="s">
        <v>24869</v>
      </c>
      <c r="C1631" s="233" t="s">
        <v>4</v>
      </c>
      <c r="D1631" s="234">
        <v>15.85</v>
      </c>
    </row>
    <row r="1632" spans="1:4" ht="13.5">
      <c r="A1632" s="233">
        <v>101604</v>
      </c>
      <c r="B1632" s="231" t="s">
        <v>24870</v>
      </c>
      <c r="C1632" s="233" t="s">
        <v>4</v>
      </c>
      <c r="D1632" s="234">
        <v>6.29</v>
      </c>
    </row>
    <row r="1633" spans="1:4" ht="13.5">
      <c r="A1633" s="233">
        <v>101605</v>
      </c>
      <c r="B1633" s="231" t="s">
        <v>24871</v>
      </c>
      <c r="C1633" s="233" t="s">
        <v>4</v>
      </c>
      <c r="D1633" s="234">
        <v>12.52</v>
      </c>
    </row>
    <row r="1634" spans="1:4" ht="13.5">
      <c r="A1634" s="233">
        <v>90788</v>
      </c>
      <c r="B1634" s="231" t="s">
        <v>8399</v>
      </c>
      <c r="C1634" s="233" t="s">
        <v>2</v>
      </c>
      <c r="D1634" s="234">
        <v>498</v>
      </c>
    </row>
    <row r="1635" spans="1:4" ht="13.5">
      <c r="A1635" s="233">
        <v>90789</v>
      </c>
      <c r="B1635" s="231" t="s">
        <v>8400</v>
      </c>
      <c r="C1635" s="233" t="s">
        <v>2</v>
      </c>
      <c r="D1635" s="234">
        <v>499.38</v>
      </c>
    </row>
    <row r="1636" spans="1:4" ht="13.5">
      <c r="A1636" s="233">
        <v>90790</v>
      </c>
      <c r="B1636" s="231" t="s">
        <v>8401</v>
      </c>
      <c r="C1636" s="233" t="s">
        <v>2</v>
      </c>
      <c r="D1636" s="234">
        <v>515.22</v>
      </c>
    </row>
    <row r="1637" spans="1:4" ht="13.5">
      <c r="A1637" s="233">
        <v>90791</v>
      </c>
      <c r="B1637" s="231" t="s">
        <v>24872</v>
      </c>
      <c r="C1637" s="233" t="s">
        <v>2</v>
      </c>
      <c r="D1637" s="234">
        <v>604.21</v>
      </c>
    </row>
    <row r="1638" spans="1:4" ht="13.5">
      <c r="A1638" s="233">
        <v>90793</v>
      </c>
      <c r="B1638" s="231" t="s">
        <v>24873</v>
      </c>
      <c r="C1638" s="233" t="s">
        <v>2</v>
      </c>
      <c r="D1638" s="234">
        <v>644.01</v>
      </c>
    </row>
    <row r="1639" spans="1:4" ht="13.5">
      <c r="A1639" s="233">
        <v>90794</v>
      </c>
      <c r="B1639" s="231" t="s">
        <v>24874</v>
      </c>
      <c r="C1639" s="233" t="s">
        <v>2</v>
      </c>
      <c r="D1639" s="234">
        <v>443.48</v>
      </c>
    </row>
    <row r="1640" spans="1:4" ht="13.5">
      <c r="A1640" s="233">
        <v>90795</v>
      </c>
      <c r="B1640" s="231" t="s">
        <v>24875</v>
      </c>
      <c r="C1640" s="233" t="s">
        <v>2</v>
      </c>
      <c r="D1640" s="234">
        <v>449.6</v>
      </c>
    </row>
    <row r="1641" spans="1:4" ht="13.5">
      <c r="A1641" s="233">
        <v>90796</v>
      </c>
      <c r="B1641" s="231" t="s">
        <v>24876</v>
      </c>
      <c r="C1641" s="233" t="s">
        <v>2</v>
      </c>
      <c r="D1641" s="234">
        <v>455.73</v>
      </c>
    </row>
    <row r="1642" spans="1:4" ht="13.5">
      <c r="A1642" s="233">
        <v>90797</v>
      </c>
      <c r="B1642" s="231" t="s">
        <v>24877</v>
      </c>
      <c r="C1642" s="233" t="s">
        <v>2</v>
      </c>
      <c r="D1642" s="234">
        <v>461.86</v>
      </c>
    </row>
    <row r="1643" spans="1:4" ht="13.5">
      <c r="A1643" s="233">
        <v>90798</v>
      </c>
      <c r="B1643" s="231" t="s">
        <v>24878</v>
      </c>
      <c r="C1643" s="233" t="s">
        <v>2</v>
      </c>
      <c r="D1643" s="234">
        <v>659.51</v>
      </c>
    </row>
    <row r="1644" spans="1:4" ht="13.5">
      <c r="A1644" s="233">
        <v>90799</v>
      </c>
      <c r="B1644" s="231" t="s">
        <v>24879</v>
      </c>
      <c r="C1644" s="233" t="s">
        <v>2</v>
      </c>
      <c r="D1644" s="234">
        <v>681.92</v>
      </c>
    </row>
    <row r="1645" spans="1:4" ht="13.5">
      <c r="A1645" s="233">
        <v>90801</v>
      </c>
      <c r="B1645" s="231" t="s">
        <v>8402</v>
      </c>
      <c r="C1645" s="233" t="s">
        <v>2</v>
      </c>
      <c r="D1645" s="234">
        <v>235.8</v>
      </c>
    </row>
    <row r="1646" spans="1:4" ht="13.5">
      <c r="A1646" s="233">
        <v>90806</v>
      </c>
      <c r="B1646" s="231" t="s">
        <v>8403</v>
      </c>
      <c r="C1646" s="233" t="s">
        <v>2</v>
      </c>
      <c r="D1646" s="234">
        <v>309.97000000000003</v>
      </c>
    </row>
    <row r="1647" spans="1:4" ht="13.5">
      <c r="A1647" s="233">
        <v>90820</v>
      </c>
      <c r="B1647" s="231" t="s">
        <v>8404</v>
      </c>
      <c r="C1647" s="233" t="s">
        <v>2</v>
      </c>
      <c r="D1647" s="234">
        <v>215.44</v>
      </c>
    </row>
    <row r="1648" spans="1:4" ht="13.5">
      <c r="A1648" s="233">
        <v>90821</v>
      </c>
      <c r="B1648" s="231" t="s">
        <v>8405</v>
      </c>
      <c r="C1648" s="233" t="s">
        <v>2</v>
      </c>
      <c r="D1648" s="234">
        <v>220.3</v>
      </c>
    </row>
    <row r="1649" spans="1:4" ht="13.5">
      <c r="A1649" s="233">
        <v>90822</v>
      </c>
      <c r="B1649" s="231" t="s">
        <v>8406</v>
      </c>
      <c r="C1649" s="233" t="s">
        <v>2</v>
      </c>
      <c r="D1649" s="234">
        <v>235.35</v>
      </c>
    </row>
    <row r="1650" spans="1:4" ht="13.5">
      <c r="A1650" s="233">
        <v>90823</v>
      </c>
      <c r="B1650" s="231" t="s">
        <v>8407</v>
      </c>
      <c r="C1650" s="233" t="s">
        <v>2</v>
      </c>
      <c r="D1650" s="234">
        <v>283.89999999999998</v>
      </c>
    </row>
    <row r="1651" spans="1:4" ht="13.5">
      <c r="A1651" s="233">
        <v>90824</v>
      </c>
      <c r="B1651" s="231" t="s">
        <v>8408</v>
      </c>
      <c r="C1651" s="233" t="s">
        <v>2</v>
      </c>
      <c r="D1651" s="234">
        <v>397.11</v>
      </c>
    </row>
    <row r="1652" spans="1:4" ht="13.5">
      <c r="A1652" s="233">
        <v>90825</v>
      </c>
      <c r="B1652" s="231" t="s">
        <v>8409</v>
      </c>
      <c r="C1652" s="233" t="s">
        <v>2</v>
      </c>
      <c r="D1652" s="234">
        <v>439.96</v>
      </c>
    </row>
    <row r="1653" spans="1:4" ht="13.5">
      <c r="A1653" s="233">
        <v>90830</v>
      </c>
      <c r="B1653" s="231" t="s">
        <v>8410</v>
      </c>
      <c r="C1653" s="233" t="s">
        <v>2</v>
      </c>
      <c r="D1653" s="234">
        <v>112.19</v>
      </c>
    </row>
    <row r="1654" spans="1:4" ht="13.5">
      <c r="A1654" s="233">
        <v>90831</v>
      </c>
      <c r="B1654" s="231" t="s">
        <v>8411</v>
      </c>
      <c r="C1654" s="233" t="s">
        <v>2</v>
      </c>
      <c r="D1654" s="234">
        <v>97.64</v>
      </c>
    </row>
    <row r="1655" spans="1:4" ht="13.5">
      <c r="A1655" s="233">
        <v>90841</v>
      </c>
      <c r="B1655" s="231" t="s">
        <v>8412</v>
      </c>
      <c r="C1655" s="233" t="s">
        <v>2</v>
      </c>
      <c r="D1655" s="234">
        <v>695.91</v>
      </c>
    </row>
    <row r="1656" spans="1:4" ht="13.5">
      <c r="A1656" s="233">
        <v>90842</v>
      </c>
      <c r="B1656" s="231" t="s">
        <v>8413</v>
      </c>
      <c r="C1656" s="233" t="s">
        <v>2</v>
      </c>
      <c r="D1656" s="234">
        <v>702.29</v>
      </c>
    </row>
    <row r="1657" spans="1:4" ht="13.5">
      <c r="A1657" s="233">
        <v>90843</v>
      </c>
      <c r="B1657" s="231" t="s">
        <v>8414</v>
      </c>
      <c r="C1657" s="233" t="s">
        <v>2</v>
      </c>
      <c r="D1657" s="234">
        <v>733.41</v>
      </c>
    </row>
    <row r="1658" spans="1:4" ht="13.5">
      <c r="A1658" s="233">
        <v>90844</v>
      </c>
      <c r="B1658" s="231" t="s">
        <v>8415</v>
      </c>
      <c r="C1658" s="233" t="s">
        <v>2</v>
      </c>
      <c r="D1658" s="234">
        <v>783.47</v>
      </c>
    </row>
    <row r="1659" spans="1:4" ht="13.5">
      <c r="A1659" s="233">
        <v>90845</v>
      </c>
      <c r="B1659" s="231" t="s">
        <v>24386</v>
      </c>
      <c r="C1659" s="233" t="s">
        <v>2</v>
      </c>
      <c r="D1659" s="234">
        <v>895.17</v>
      </c>
    </row>
    <row r="1660" spans="1:4" ht="13.5">
      <c r="A1660" s="233">
        <v>90846</v>
      </c>
      <c r="B1660" s="231" t="s">
        <v>24387</v>
      </c>
      <c r="C1660" s="233" t="s">
        <v>2</v>
      </c>
      <c r="D1660" s="234">
        <v>939.53</v>
      </c>
    </row>
    <row r="1661" spans="1:4" ht="13.5">
      <c r="A1661" s="233">
        <v>90847</v>
      </c>
      <c r="B1661" s="231" t="s">
        <v>8416</v>
      </c>
      <c r="C1661" s="233" t="s">
        <v>2</v>
      </c>
      <c r="D1661" s="234">
        <v>598.27</v>
      </c>
    </row>
    <row r="1662" spans="1:4" ht="13.5">
      <c r="A1662" s="233">
        <v>90848</v>
      </c>
      <c r="B1662" s="231" t="s">
        <v>8417</v>
      </c>
      <c r="C1662" s="233" t="s">
        <v>2</v>
      </c>
      <c r="D1662" s="234">
        <v>604.65</v>
      </c>
    </row>
    <row r="1663" spans="1:4" ht="13.5">
      <c r="A1663" s="233">
        <v>90849</v>
      </c>
      <c r="B1663" s="231" t="s">
        <v>8418</v>
      </c>
      <c r="C1663" s="233" t="s">
        <v>2</v>
      </c>
      <c r="D1663" s="234">
        <v>621.22</v>
      </c>
    </row>
    <row r="1664" spans="1:4" ht="13.5">
      <c r="A1664" s="233">
        <v>90850</v>
      </c>
      <c r="B1664" s="231" t="s">
        <v>8419</v>
      </c>
      <c r="C1664" s="233" t="s">
        <v>2</v>
      </c>
      <c r="D1664" s="234">
        <v>671.28</v>
      </c>
    </row>
    <row r="1665" spans="1:4" ht="13.5">
      <c r="A1665" s="233">
        <v>90851</v>
      </c>
      <c r="B1665" s="231" t="s">
        <v>24388</v>
      </c>
      <c r="C1665" s="233" t="s">
        <v>2</v>
      </c>
      <c r="D1665" s="234">
        <v>782.98</v>
      </c>
    </row>
    <row r="1666" spans="1:4" ht="13.5">
      <c r="A1666" s="233">
        <v>90852</v>
      </c>
      <c r="B1666" s="231" t="s">
        <v>24389</v>
      </c>
      <c r="C1666" s="233" t="s">
        <v>2</v>
      </c>
      <c r="D1666" s="234">
        <v>827.34</v>
      </c>
    </row>
    <row r="1667" spans="1:4" ht="13.5">
      <c r="A1667" s="233">
        <v>91009</v>
      </c>
      <c r="B1667" s="231" t="s">
        <v>8420</v>
      </c>
      <c r="C1667" s="233" t="s">
        <v>2</v>
      </c>
      <c r="D1667" s="234">
        <v>222.15</v>
      </c>
    </row>
    <row r="1668" spans="1:4" ht="13.5">
      <c r="A1668" s="233">
        <v>91010</v>
      </c>
      <c r="B1668" s="231" t="s">
        <v>8421</v>
      </c>
      <c r="C1668" s="233" t="s">
        <v>2</v>
      </c>
      <c r="D1668" s="234">
        <v>227.33</v>
      </c>
    </row>
    <row r="1669" spans="1:4" ht="13.5">
      <c r="A1669" s="233">
        <v>91011</v>
      </c>
      <c r="B1669" s="231" t="s">
        <v>8422</v>
      </c>
      <c r="C1669" s="233" t="s">
        <v>2</v>
      </c>
      <c r="D1669" s="234">
        <v>262.58</v>
      </c>
    </row>
    <row r="1670" spans="1:4" ht="13.5">
      <c r="A1670" s="233">
        <v>91012</v>
      </c>
      <c r="B1670" s="231" t="s">
        <v>8423</v>
      </c>
      <c r="C1670" s="233" t="s">
        <v>2</v>
      </c>
      <c r="D1670" s="234">
        <v>289.85000000000002</v>
      </c>
    </row>
    <row r="1671" spans="1:4" ht="13.5">
      <c r="A1671" s="233">
        <v>91013</v>
      </c>
      <c r="B1671" s="231" t="s">
        <v>8424</v>
      </c>
      <c r="C1671" s="233" t="s">
        <v>2</v>
      </c>
      <c r="D1671" s="234">
        <v>604.98</v>
      </c>
    </row>
    <row r="1672" spans="1:4" ht="13.5">
      <c r="A1672" s="233">
        <v>91014</v>
      </c>
      <c r="B1672" s="231" t="s">
        <v>8425</v>
      </c>
      <c r="C1672" s="233" t="s">
        <v>2</v>
      </c>
      <c r="D1672" s="234">
        <v>611.67999999999995</v>
      </c>
    </row>
    <row r="1673" spans="1:4" ht="13.5">
      <c r="A1673" s="233">
        <v>91015</v>
      </c>
      <c r="B1673" s="231" t="s">
        <v>8426</v>
      </c>
      <c r="C1673" s="233" t="s">
        <v>2</v>
      </c>
      <c r="D1673" s="234">
        <v>648.45000000000005</v>
      </c>
    </row>
    <row r="1674" spans="1:4" ht="13.5">
      <c r="A1674" s="233">
        <v>91016</v>
      </c>
      <c r="B1674" s="231" t="s">
        <v>8427</v>
      </c>
      <c r="C1674" s="233" t="s">
        <v>2</v>
      </c>
      <c r="D1674" s="234">
        <v>677.23</v>
      </c>
    </row>
    <row r="1675" spans="1:4" ht="13.5">
      <c r="A1675" s="233">
        <v>91287</v>
      </c>
      <c r="B1675" s="231" t="s">
        <v>8428</v>
      </c>
      <c r="C1675" s="233" t="s">
        <v>2</v>
      </c>
      <c r="D1675" s="234">
        <v>182.85</v>
      </c>
    </row>
    <row r="1676" spans="1:4" ht="13.5">
      <c r="A1676" s="233">
        <v>91292</v>
      </c>
      <c r="B1676" s="231" t="s">
        <v>8429</v>
      </c>
      <c r="C1676" s="233" t="s">
        <v>2</v>
      </c>
      <c r="D1676" s="234">
        <v>257.02</v>
      </c>
    </row>
    <row r="1677" spans="1:4" ht="13.5">
      <c r="A1677" s="233">
        <v>91295</v>
      </c>
      <c r="B1677" s="231" t="s">
        <v>8430</v>
      </c>
      <c r="C1677" s="233" t="s">
        <v>2</v>
      </c>
      <c r="D1677" s="234">
        <v>227.95</v>
      </c>
    </row>
    <row r="1678" spans="1:4" ht="13.5">
      <c r="A1678" s="233">
        <v>91296</v>
      </c>
      <c r="B1678" s="231" t="s">
        <v>8431</v>
      </c>
      <c r="C1678" s="233" t="s">
        <v>2</v>
      </c>
      <c r="D1678" s="234">
        <v>243.55</v>
      </c>
    </row>
    <row r="1679" spans="1:4" ht="13.5">
      <c r="A1679" s="233">
        <v>91297</v>
      </c>
      <c r="B1679" s="231" t="s">
        <v>8432</v>
      </c>
      <c r="C1679" s="233" t="s">
        <v>2</v>
      </c>
      <c r="D1679" s="234">
        <v>266.45</v>
      </c>
    </row>
    <row r="1680" spans="1:4" ht="13.5">
      <c r="A1680" s="233">
        <v>91298</v>
      </c>
      <c r="B1680" s="231" t="s">
        <v>8433</v>
      </c>
      <c r="C1680" s="233" t="s">
        <v>2</v>
      </c>
      <c r="D1680" s="234">
        <v>570.36</v>
      </c>
    </row>
    <row r="1681" spans="1:4" ht="13.5">
      <c r="A1681" s="233">
        <v>91299</v>
      </c>
      <c r="B1681" s="231" t="s">
        <v>8434</v>
      </c>
      <c r="C1681" s="233" t="s">
        <v>2</v>
      </c>
      <c r="D1681" s="234">
        <v>793.16</v>
      </c>
    </row>
    <row r="1682" spans="1:4" ht="13.5">
      <c r="A1682" s="233">
        <v>91304</v>
      </c>
      <c r="B1682" s="231" t="s">
        <v>8435</v>
      </c>
      <c r="C1682" s="233" t="s">
        <v>2</v>
      </c>
      <c r="D1682" s="234">
        <v>70.849999999999994</v>
      </c>
    </row>
    <row r="1683" spans="1:4" ht="13.5">
      <c r="A1683" s="233">
        <v>91305</v>
      </c>
      <c r="B1683" s="231" t="s">
        <v>8436</v>
      </c>
      <c r="C1683" s="233" t="s">
        <v>2</v>
      </c>
      <c r="D1683" s="234">
        <v>69.2</v>
      </c>
    </row>
    <row r="1684" spans="1:4" ht="13.5">
      <c r="A1684" s="233">
        <v>91306</v>
      </c>
      <c r="B1684" s="231" t="s">
        <v>8437</v>
      </c>
      <c r="C1684" s="233" t="s">
        <v>2</v>
      </c>
      <c r="D1684" s="234">
        <v>97.64</v>
      </c>
    </row>
    <row r="1685" spans="1:4" ht="13.5">
      <c r="A1685" s="233">
        <v>91307</v>
      </c>
      <c r="B1685" s="231" t="s">
        <v>8438</v>
      </c>
      <c r="C1685" s="233" t="s">
        <v>2</v>
      </c>
      <c r="D1685" s="234">
        <v>59.61</v>
      </c>
    </row>
    <row r="1686" spans="1:4" ht="13.5">
      <c r="A1686" s="233">
        <v>91312</v>
      </c>
      <c r="B1686" s="231" t="s">
        <v>8439</v>
      </c>
      <c r="C1686" s="233" t="s">
        <v>2</v>
      </c>
      <c r="D1686" s="234">
        <v>602.14</v>
      </c>
    </row>
    <row r="1687" spans="1:4" ht="13.5">
      <c r="A1687" s="233">
        <v>91313</v>
      </c>
      <c r="B1687" s="231" t="s">
        <v>8440</v>
      </c>
      <c r="C1687" s="233" t="s">
        <v>2</v>
      </c>
      <c r="D1687" s="234">
        <v>598.66999999999996</v>
      </c>
    </row>
    <row r="1688" spans="1:4" ht="13.5">
      <c r="A1688" s="233">
        <v>91314</v>
      </c>
      <c r="B1688" s="231" t="s">
        <v>8441</v>
      </c>
      <c r="C1688" s="233" t="s">
        <v>2</v>
      </c>
      <c r="D1688" s="234">
        <v>626.22</v>
      </c>
    </row>
    <row r="1689" spans="1:4" ht="13.5">
      <c r="A1689" s="233">
        <v>91315</v>
      </c>
      <c r="B1689" s="231" t="s">
        <v>8442</v>
      </c>
      <c r="C1689" s="233" t="s">
        <v>2</v>
      </c>
      <c r="D1689" s="234">
        <v>676.03</v>
      </c>
    </row>
    <row r="1690" spans="1:4" ht="13.5">
      <c r="A1690" s="233">
        <v>91316</v>
      </c>
      <c r="B1690" s="231" t="s">
        <v>24390</v>
      </c>
      <c r="C1690" s="233" t="s">
        <v>2</v>
      </c>
      <c r="D1690" s="234">
        <v>787.98</v>
      </c>
    </row>
    <row r="1691" spans="1:4" ht="13.5">
      <c r="A1691" s="233">
        <v>91317</v>
      </c>
      <c r="B1691" s="231" t="s">
        <v>24391</v>
      </c>
      <c r="C1691" s="233" t="s">
        <v>2</v>
      </c>
      <c r="D1691" s="234">
        <v>832.09</v>
      </c>
    </row>
    <row r="1692" spans="1:4" ht="13.5">
      <c r="A1692" s="233">
        <v>91318</v>
      </c>
      <c r="B1692" s="231" t="s">
        <v>8443</v>
      </c>
      <c r="C1692" s="233" t="s">
        <v>2</v>
      </c>
      <c r="D1692" s="234">
        <v>532.94000000000005</v>
      </c>
    </row>
    <row r="1693" spans="1:4" ht="13.5">
      <c r="A1693" s="233">
        <v>91319</v>
      </c>
      <c r="B1693" s="231" t="s">
        <v>8444</v>
      </c>
      <c r="C1693" s="233" t="s">
        <v>2</v>
      </c>
      <c r="D1693" s="234">
        <v>539.05999999999995</v>
      </c>
    </row>
    <row r="1694" spans="1:4" ht="13.5">
      <c r="A1694" s="233">
        <v>91320</v>
      </c>
      <c r="B1694" s="231" t="s">
        <v>8445</v>
      </c>
      <c r="C1694" s="233" t="s">
        <v>2</v>
      </c>
      <c r="D1694" s="234">
        <v>555.37</v>
      </c>
    </row>
    <row r="1695" spans="1:4" ht="13.5">
      <c r="A1695" s="233">
        <v>91321</v>
      </c>
      <c r="B1695" s="231" t="s">
        <v>8446</v>
      </c>
      <c r="C1695" s="233" t="s">
        <v>2</v>
      </c>
      <c r="D1695" s="234">
        <v>605.17999999999995</v>
      </c>
    </row>
    <row r="1696" spans="1:4" ht="13.5">
      <c r="A1696" s="233">
        <v>91322</v>
      </c>
      <c r="B1696" s="231" t="s">
        <v>24392</v>
      </c>
      <c r="C1696" s="233" t="s">
        <v>2</v>
      </c>
      <c r="D1696" s="234">
        <v>717.13</v>
      </c>
    </row>
    <row r="1697" spans="1:4" ht="13.5">
      <c r="A1697" s="233">
        <v>91323</v>
      </c>
      <c r="B1697" s="231" t="s">
        <v>24393</v>
      </c>
      <c r="C1697" s="233" t="s">
        <v>2</v>
      </c>
      <c r="D1697" s="234">
        <v>761.24</v>
      </c>
    </row>
    <row r="1698" spans="1:4" ht="13.5">
      <c r="A1698" s="233">
        <v>91324</v>
      </c>
      <c r="B1698" s="231" t="s">
        <v>8447</v>
      </c>
      <c r="C1698" s="233" t="s">
        <v>2</v>
      </c>
      <c r="D1698" s="234">
        <v>539.65</v>
      </c>
    </row>
    <row r="1699" spans="1:4" ht="13.5">
      <c r="A1699" s="233">
        <v>91325</v>
      </c>
      <c r="B1699" s="231" t="s">
        <v>8448</v>
      </c>
      <c r="C1699" s="233" t="s">
        <v>2</v>
      </c>
      <c r="D1699" s="234">
        <v>546.09</v>
      </c>
    </row>
    <row r="1700" spans="1:4" ht="13.5">
      <c r="A1700" s="233">
        <v>91326</v>
      </c>
      <c r="B1700" s="231" t="s">
        <v>8449</v>
      </c>
      <c r="C1700" s="233" t="s">
        <v>2</v>
      </c>
      <c r="D1700" s="234">
        <v>582.6</v>
      </c>
    </row>
    <row r="1701" spans="1:4" ht="13.5">
      <c r="A1701" s="233">
        <v>91327</v>
      </c>
      <c r="B1701" s="231" t="s">
        <v>8450</v>
      </c>
      <c r="C1701" s="233" t="s">
        <v>2</v>
      </c>
      <c r="D1701" s="234">
        <v>611.13</v>
      </c>
    </row>
    <row r="1702" spans="1:4" ht="13.5">
      <c r="A1702" s="233">
        <v>91328</v>
      </c>
      <c r="B1702" s="231" t="s">
        <v>8451</v>
      </c>
      <c r="C1702" s="233" t="s">
        <v>2</v>
      </c>
      <c r="D1702" s="234">
        <v>610.78</v>
      </c>
    </row>
    <row r="1703" spans="1:4" ht="13.5">
      <c r="A1703" s="233">
        <v>91329</v>
      </c>
      <c r="B1703" s="231" t="s">
        <v>8452</v>
      </c>
      <c r="C1703" s="233" t="s">
        <v>2</v>
      </c>
      <c r="D1703" s="234">
        <v>545.45000000000005</v>
      </c>
    </row>
    <row r="1704" spans="1:4" ht="13.5">
      <c r="A1704" s="233">
        <v>91330</v>
      </c>
      <c r="B1704" s="231" t="s">
        <v>8453</v>
      </c>
      <c r="C1704" s="233" t="s">
        <v>2</v>
      </c>
      <c r="D1704" s="234">
        <v>627.9</v>
      </c>
    </row>
    <row r="1705" spans="1:4" ht="13.5">
      <c r="A1705" s="233">
        <v>91331</v>
      </c>
      <c r="B1705" s="231" t="s">
        <v>8454</v>
      </c>
      <c r="C1705" s="233" t="s">
        <v>2</v>
      </c>
      <c r="D1705" s="234">
        <v>562.30999999999995</v>
      </c>
    </row>
    <row r="1706" spans="1:4" ht="13.5">
      <c r="A1706" s="233">
        <v>91332</v>
      </c>
      <c r="B1706" s="231" t="s">
        <v>8455</v>
      </c>
      <c r="C1706" s="233" t="s">
        <v>2</v>
      </c>
      <c r="D1706" s="234">
        <v>652.32000000000005</v>
      </c>
    </row>
    <row r="1707" spans="1:4" ht="13.5">
      <c r="A1707" s="233">
        <v>91333</v>
      </c>
      <c r="B1707" s="231" t="s">
        <v>8456</v>
      </c>
      <c r="C1707" s="233" t="s">
        <v>2</v>
      </c>
      <c r="D1707" s="234">
        <v>586.47</v>
      </c>
    </row>
    <row r="1708" spans="1:4" ht="13.5">
      <c r="A1708" s="233">
        <v>91334</v>
      </c>
      <c r="B1708" s="231" t="s">
        <v>8457</v>
      </c>
      <c r="C1708" s="233" t="s">
        <v>2</v>
      </c>
      <c r="D1708" s="234">
        <v>956.23</v>
      </c>
    </row>
    <row r="1709" spans="1:4" ht="13.5">
      <c r="A1709" s="233">
        <v>91335</v>
      </c>
      <c r="B1709" s="231" t="s">
        <v>8458</v>
      </c>
      <c r="C1709" s="233" t="s">
        <v>2</v>
      </c>
      <c r="D1709" s="234">
        <v>890.38</v>
      </c>
    </row>
    <row r="1710" spans="1:4" ht="13.5">
      <c r="A1710" s="233">
        <v>91336</v>
      </c>
      <c r="B1710" s="231" t="s">
        <v>8459</v>
      </c>
      <c r="C1710" s="233" t="s">
        <v>2</v>
      </c>
      <c r="D1710" s="234">
        <v>1179.03</v>
      </c>
    </row>
    <row r="1711" spans="1:4" ht="13.5">
      <c r="A1711" s="233">
        <v>91337</v>
      </c>
      <c r="B1711" s="231" t="s">
        <v>8460</v>
      </c>
      <c r="C1711" s="233" t="s">
        <v>2</v>
      </c>
      <c r="D1711" s="234">
        <v>1113.18</v>
      </c>
    </row>
    <row r="1712" spans="1:4" ht="13.5">
      <c r="A1712" s="233">
        <v>100659</v>
      </c>
      <c r="B1712" s="231" t="s">
        <v>8461</v>
      </c>
      <c r="C1712" s="233" t="s">
        <v>1</v>
      </c>
      <c r="D1712" s="234">
        <v>7.59</v>
      </c>
    </row>
    <row r="1713" spans="1:4" ht="13.5">
      <c r="A1713" s="233">
        <v>100660</v>
      </c>
      <c r="B1713" s="231" t="s">
        <v>8462</v>
      </c>
      <c r="C1713" s="233" t="s">
        <v>1</v>
      </c>
      <c r="D1713" s="234">
        <v>6.3</v>
      </c>
    </row>
    <row r="1714" spans="1:4" ht="13.5">
      <c r="A1714" s="233">
        <v>100675</v>
      </c>
      <c r="B1714" s="231" t="s">
        <v>8463</v>
      </c>
      <c r="C1714" s="233" t="s">
        <v>2</v>
      </c>
      <c r="D1714" s="234">
        <v>573.55999999999995</v>
      </c>
    </row>
    <row r="1715" spans="1:4" ht="13.5">
      <c r="A1715" s="233">
        <v>100676</v>
      </c>
      <c r="B1715" s="231" t="s">
        <v>8464</v>
      </c>
      <c r="C1715" s="233" t="s">
        <v>2</v>
      </c>
      <c r="D1715" s="234">
        <v>151.94999999999999</v>
      </c>
    </row>
    <row r="1716" spans="1:4" ht="13.5">
      <c r="A1716" s="233">
        <v>100678</v>
      </c>
      <c r="B1716" s="231" t="s">
        <v>8465</v>
      </c>
      <c r="C1716" s="233" t="s">
        <v>2</v>
      </c>
      <c r="D1716" s="234">
        <v>702.62</v>
      </c>
    </row>
    <row r="1717" spans="1:4" ht="13.5">
      <c r="A1717" s="233">
        <v>100679</v>
      </c>
      <c r="B1717" s="231" t="s">
        <v>8466</v>
      </c>
      <c r="C1717" s="233" t="s">
        <v>2</v>
      </c>
      <c r="D1717" s="234">
        <v>608.85</v>
      </c>
    </row>
    <row r="1718" spans="1:4" ht="13.5">
      <c r="A1718" s="233">
        <v>100680</v>
      </c>
      <c r="B1718" s="231" t="s">
        <v>8467</v>
      </c>
      <c r="C1718" s="233" t="s">
        <v>2</v>
      </c>
      <c r="D1718" s="234">
        <v>709.32</v>
      </c>
    </row>
    <row r="1719" spans="1:4" ht="13.5">
      <c r="A1719" s="233">
        <v>100681</v>
      </c>
      <c r="B1719" s="231" t="s">
        <v>8468</v>
      </c>
      <c r="C1719" s="233" t="s">
        <v>2</v>
      </c>
      <c r="D1719" s="234">
        <v>725.54</v>
      </c>
    </row>
    <row r="1720" spans="1:4" ht="13.5">
      <c r="A1720" s="233">
        <v>100682</v>
      </c>
      <c r="B1720" s="231" t="s">
        <v>8469</v>
      </c>
      <c r="C1720" s="233" t="s">
        <v>2</v>
      </c>
      <c r="D1720" s="234">
        <v>621.91999999999996</v>
      </c>
    </row>
    <row r="1721" spans="1:4" ht="13.5">
      <c r="A1721" s="233">
        <v>100683</v>
      </c>
      <c r="B1721" s="231" t="s">
        <v>8470</v>
      </c>
      <c r="C1721" s="233" t="s">
        <v>2</v>
      </c>
      <c r="D1721" s="234">
        <v>760.64</v>
      </c>
    </row>
    <row r="1722" spans="1:4" ht="13.5">
      <c r="A1722" s="233">
        <v>100684</v>
      </c>
      <c r="B1722" s="231" t="s">
        <v>8471</v>
      </c>
      <c r="C1722" s="233" t="s">
        <v>2</v>
      </c>
      <c r="D1722" s="234">
        <v>653.45000000000005</v>
      </c>
    </row>
    <row r="1723" spans="1:4" ht="13.5">
      <c r="A1723" s="233">
        <v>100685</v>
      </c>
      <c r="B1723" s="231" t="s">
        <v>8472</v>
      </c>
      <c r="C1723" s="233" t="s">
        <v>2</v>
      </c>
      <c r="D1723" s="234">
        <v>789.42</v>
      </c>
    </row>
    <row r="1724" spans="1:4" ht="13.5">
      <c r="A1724" s="233">
        <v>100686</v>
      </c>
      <c r="B1724" s="231" t="s">
        <v>8473</v>
      </c>
      <c r="C1724" s="233" t="s">
        <v>2</v>
      </c>
      <c r="D1724" s="234">
        <v>681.98</v>
      </c>
    </row>
    <row r="1725" spans="1:4" ht="13.5">
      <c r="A1725" s="233">
        <v>100687</v>
      </c>
      <c r="B1725" s="231" t="s">
        <v>8474</v>
      </c>
      <c r="C1725" s="233" t="s">
        <v>2</v>
      </c>
      <c r="D1725" s="234">
        <v>708.42</v>
      </c>
    </row>
    <row r="1726" spans="1:4" ht="13.5">
      <c r="A1726" s="233">
        <v>100688</v>
      </c>
      <c r="B1726" s="231" t="s">
        <v>8475</v>
      </c>
      <c r="C1726" s="233" t="s">
        <v>2</v>
      </c>
      <c r="D1726" s="234">
        <v>614.65</v>
      </c>
    </row>
    <row r="1727" spans="1:4" ht="13.5">
      <c r="A1727" s="233">
        <v>100689</v>
      </c>
      <c r="B1727" s="231" t="s">
        <v>8476</v>
      </c>
      <c r="C1727" s="233" t="s">
        <v>2</v>
      </c>
      <c r="D1727" s="234">
        <v>764.51</v>
      </c>
    </row>
    <row r="1728" spans="1:4" ht="13.5">
      <c r="A1728" s="233">
        <v>100690</v>
      </c>
      <c r="B1728" s="231" t="s">
        <v>8477</v>
      </c>
      <c r="C1728" s="233" t="s">
        <v>2</v>
      </c>
      <c r="D1728" s="234">
        <v>657.32</v>
      </c>
    </row>
    <row r="1729" spans="1:4" ht="13.5">
      <c r="A1729" s="233">
        <v>100691</v>
      </c>
      <c r="B1729" s="231" t="s">
        <v>8478</v>
      </c>
      <c r="C1729" s="233" t="s">
        <v>2</v>
      </c>
      <c r="D1729" s="234">
        <v>1068.42</v>
      </c>
    </row>
    <row r="1730" spans="1:4" ht="13.5">
      <c r="A1730" s="233">
        <v>100692</v>
      </c>
      <c r="B1730" s="231" t="s">
        <v>8479</v>
      </c>
      <c r="C1730" s="233" t="s">
        <v>2</v>
      </c>
      <c r="D1730" s="234">
        <v>961.23</v>
      </c>
    </row>
    <row r="1731" spans="1:4" ht="13.5">
      <c r="A1731" s="233">
        <v>100693</v>
      </c>
      <c r="B1731" s="231" t="s">
        <v>8480</v>
      </c>
      <c r="C1731" s="233" t="s">
        <v>2</v>
      </c>
      <c r="D1731" s="234">
        <v>1291.22</v>
      </c>
    </row>
    <row r="1732" spans="1:4" ht="13.5">
      <c r="A1732" s="233">
        <v>100694</v>
      </c>
      <c r="B1732" s="231" t="s">
        <v>8481</v>
      </c>
      <c r="C1732" s="233" t="s">
        <v>2</v>
      </c>
      <c r="D1732" s="234">
        <v>1184.03</v>
      </c>
    </row>
    <row r="1733" spans="1:4" ht="13.5">
      <c r="A1733" s="233">
        <v>100695</v>
      </c>
      <c r="B1733" s="231" t="s">
        <v>8482</v>
      </c>
      <c r="C1733" s="233" t="s">
        <v>2</v>
      </c>
      <c r="D1733" s="234">
        <v>47</v>
      </c>
    </row>
    <row r="1734" spans="1:4" ht="13.5">
      <c r="A1734" s="233">
        <v>100696</v>
      </c>
      <c r="B1734" s="231" t="s">
        <v>8483</v>
      </c>
      <c r="C1734" s="233" t="s">
        <v>2</v>
      </c>
      <c r="D1734" s="234">
        <v>52.3</v>
      </c>
    </row>
    <row r="1735" spans="1:4" ht="13.5">
      <c r="A1735" s="233">
        <v>100697</v>
      </c>
      <c r="B1735" s="231" t="s">
        <v>8484</v>
      </c>
      <c r="C1735" s="233" t="s">
        <v>2</v>
      </c>
      <c r="D1735" s="234">
        <v>57.63</v>
      </c>
    </row>
    <row r="1736" spans="1:4" ht="13.5">
      <c r="A1736" s="233">
        <v>100698</v>
      </c>
      <c r="B1736" s="231" t="s">
        <v>8485</v>
      </c>
      <c r="C1736" s="233" t="s">
        <v>2</v>
      </c>
      <c r="D1736" s="234">
        <v>62.94</v>
      </c>
    </row>
    <row r="1737" spans="1:4" ht="13.5">
      <c r="A1737" s="233">
        <v>100699</v>
      </c>
      <c r="B1737" s="231" t="s">
        <v>8486</v>
      </c>
      <c r="C1737" s="233" t="s">
        <v>2</v>
      </c>
      <c r="D1737" s="234">
        <v>74.72</v>
      </c>
    </row>
    <row r="1738" spans="1:4" ht="13.5">
      <c r="A1738" s="233">
        <v>100700</v>
      </c>
      <c r="B1738" s="231" t="s">
        <v>8487</v>
      </c>
      <c r="C1738" s="233" t="s">
        <v>2</v>
      </c>
      <c r="D1738" s="234">
        <v>578.89</v>
      </c>
    </row>
    <row r="1739" spans="1:4" ht="13.5">
      <c r="A1739" s="233">
        <v>100712</v>
      </c>
      <c r="B1739" s="231" t="s">
        <v>8488</v>
      </c>
      <c r="C1739" s="233" t="s">
        <v>2</v>
      </c>
      <c r="D1739" s="234">
        <v>605.70000000000005</v>
      </c>
    </row>
    <row r="1740" spans="1:4" ht="13.5">
      <c r="A1740" s="233">
        <v>100665</v>
      </c>
      <c r="B1740" s="231" t="s">
        <v>8489</v>
      </c>
      <c r="C1740" s="233" t="s">
        <v>4</v>
      </c>
      <c r="D1740" s="234">
        <v>715.77</v>
      </c>
    </row>
    <row r="1741" spans="1:4" ht="13.5">
      <c r="A1741" s="233">
        <v>100666</v>
      </c>
      <c r="B1741" s="231" t="s">
        <v>8490</v>
      </c>
      <c r="C1741" s="233" t="s">
        <v>4</v>
      </c>
      <c r="D1741" s="234">
        <v>568.54</v>
      </c>
    </row>
    <row r="1742" spans="1:4" ht="13.5">
      <c r="A1742" s="233">
        <v>100667</v>
      </c>
      <c r="B1742" s="231" t="s">
        <v>8491</v>
      </c>
      <c r="C1742" s="233" t="s">
        <v>4</v>
      </c>
      <c r="D1742" s="234">
        <v>923.9</v>
      </c>
    </row>
    <row r="1743" spans="1:4" ht="13.5">
      <c r="A1743" s="233">
        <v>100668</v>
      </c>
      <c r="B1743" s="231" t="s">
        <v>8492</v>
      </c>
      <c r="C1743" s="233" t="s">
        <v>4</v>
      </c>
      <c r="D1743" s="234">
        <v>1129.06</v>
      </c>
    </row>
    <row r="1744" spans="1:4" ht="13.5">
      <c r="A1744" s="233">
        <v>100669</v>
      </c>
      <c r="B1744" s="231" t="s">
        <v>8493</v>
      </c>
      <c r="C1744" s="233" t="s">
        <v>4</v>
      </c>
      <c r="D1744" s="234">
        <v>665.07</v>
      </c>
    </row>
    <row r="1745" spans="1:4" ht="13.5">
      <c r="A1745" s="233">
        <v>100670</v>
      </c>
      <c r="B1745" s="231" t="s">
        <v>8494</v>
      </c>
      <c r="C1745" s="233" t="s">
        <v>4</v>
      </c>
      <c r="D1745" s="234">
        <v>887.72</v>
      </c>
    </row>
    <row r="1746" spans="1:4" ht="13.5">
      <c r="A1746" s="233">
        <v>100671</v>
      </c>
      <c r="B1746" s="231" t="s">
        <v>8495</v>
      </c>
      <c r="C1746" s="233" t="s">
        <v>4</v>
      </c>
      <c r="D1746" s="234">
        <v>1099.32</v>
      </c>
    </row>
    <row r="1747" spans="1:4" ht="13.5">
      <c r="A1747" s="233">
        <v>100672</v>
      </c>
      <c r="B1747" s="231" t="s">
        <v>8496</v>
      </c>
      <c r="C1747" s="233" t="s">
        <v>4</v>
      </c>
      <c r="D1747" s="234">
        <v>713.31</v>
      </c>
    </row>
    <row r="1748" spans="1:4" ht="13.5">
      <c r="A1748" s="233">
        <v>100701</v>
      </c>
      <c r="B1748" s="231" t="s">
        <v>8497</v>
      </c>
      <c r="C1748" s="233" t="s">
        <v>4</v>
      </c>
      <c r="D1748" s="234">
        <v>406.92</v>
      </c>
    </row>
    <row r="1749" spans="1:4" ht="13.5">
      <c r="A1749" s="233">
        <v>94559</v>
      </c>
      <c r="B1749" s="231" t="s">
        <v>8498</v>
      </c>
      <c r="C1749" s="233" t="s">
        <v>4</v>
      </c>
      <c r="D1749" s="234">
        <v>568.28</v>
      </c>
    </row>
    <row r="1750" spans="1:4" ht="13.5">
      <c r="A1750" s="233">
        <v>94560</v>
      </c>
      <c r="B1750" s="231" t="s">
        <v>8499</v>
      </c>
      <c r="C1750" s="233" t="s">
        <v>4</v>
      </c>
      <c r="D1750" s="234">
        <v>500.36</v>
      </c>
    </row>
    <row r="1751" spans="1:4" ht="13.5">
      <c r="A1751" s="233">
        <v>94562</v>
      </c>
      <c r="B1751" s="231" t="s">
        <v>8500</v>
      </c>
      <c r="C1751" s="233" t="s">
        <v>4</v>
      </c>
      <c r="D1751" s="234">
        <v>527.33000000000004</v>
      </c>
    </row>
    <row r="1752" spans="1:4" ht="13.5">
      <c r="A1752" s="233">
        <v>94563</v>
      </c>
      <c r="B1752" s="231" t="s">
        <v>8501</v>
      </c>
      <c r="C1752" s="233" t="s">
        <v>4</v>
      </c>
      <c r="D1752" s="234">
        <v>661.2</v>
      </c>
    </row>
    <row r="1753" spans="1:4" ht="13.5">
      <c r="A1753" s="233">
        <v>94587</v>
      </c>
      <c r="B1753" s="231" t="s">
        <v>8502</v>
      </c>
      <c r="C1753" s="233" t="s">
        <v>1</v>
      </c>
      <c r="D1753" s="234">
        <v>71.23</v>
      </c>
    </row>
    <row r="1754" spans="1:4" ht="13.5">
      <c r="A1754" s="233">
        <v>94588</v>
      </c>
      <c r="B1754" s="231" t="s">
        <v>8503</v>
      </c>
      <c r="C1754" s="233" t="s">
        <v>1</v>
      </c>
      <c r="D1754" s="234">
        <v>64.33</v>
      </c>
    </row>
    <row r="1755" spans="1:4" ht="13.5">
      <c r="A1755" s="233">
        <v>99837</v>
      </c>
      <c r="B1755" s="231" t="s">
        <v>8504</v>
      </c>
      <c r="C1755" s="233" t="s">
        <v>1</v>
      </c>
      <c r="D1755" s="234">
        <v>566.88</v>
      </c>
    </row>
    <row r="1756" spans="1:4" ht="13.5">
      <c r="A1756" s="233">
        <v>99839</v>
      </c>
      <c r="B1756" s="231" t="s">
        <v>8505</v>
      </c>
      <c r="C1756" s="233" t="s">
        <v>1</v>
      </c>
      <c r="D1756" s="234">
        <v>470.87</v>
      </c>
    </row>
    <row r="1757" spans="1:4" ht="13.5">
      <c r="A1757" s="233">
        <v>99841</v>
      </c>
      <c r="B1757" s="231" t="s">
        <v>8506</v>
      </c>
      <c r="C1757" s="233" t="s">
        <v>1</v>
      </c>
      <c r="D1757" s="234">
        <v>1113.52</v>
      </c>
    </row>
    <row r="1758" spans="1:4" ht="13.5">
      <c r="A1758" s="233">
        <v>99855</v>
      </c>
      <c r="B1758" s="231" t="s">
        <v>8507</v>
      </c>
      <c r="C1758" s="233" t="s">
        <v>1</v>
      </c>
      <c r="D1758" s="234">
        <v>102.82</v>
      </c>
    </row>
    <row r="1759" spans="1:4" ht="13.5">
      <c r="A1759" s="233">
        <v>99857</v>
      </c>
      <c r="B1759" s="231" t="s">
        <v>8508</v>
      </c>
      <c r="C1759" s="233" t="s">
        <v>1</v>
      </c>
      <c r="D1759" s="234">
        <v>76.56</v>
      </c>
    </row>
    <row r="1760" spans="1:4" ht="13.5">
      <c r="A1760" s="233">
        <v>99861</v>
      </c>
      <c r="B1760" s="231" t="s">
        <v>8509</v>
      </c>
      <c r="C1760" s="233" t="s">
        <v>4</v>
      </c>
      <c r="D1760" s="234">
        <v>596.39</v>
      </c>
    </row>
    <row r="1761" spans="1:4" ht="13.5">
      <c r="A1761" s="233">
        <v>99862</v>
      </c>
      <c r="B1761" s="231" t="s">
        <v>8510</v>
      </c>
      <c r="C1761" s="233" t="s">
        <v>4</v>
      </c>
      <c r="D1761" s="234">
        <v>503.15</v>
      </c>
    </row>
    <row r="1762" spans="1:4" ht="13.5">
      <c r="A1762" s="233">
        <v>90838</v>
      </c>
      <c r="B1762" s="231" t="s">
        <v>8511</v>
      </c>
      <c r="C1762" s="233" t="s">
        <v>2</v>
      </c>
      <c r="D1762" s="234">
        <v>929.38</v>
      </c>
    </row>
    <row r="1763" spans="1:4" ht="13.5">
      <c r="A1763" s="233">
        <v>91338</v>
      </c>
      <c r="B1763" s="231" t="s">
        <v>8512</v>
      </c>
      <c r="C1763" s="233" t="s">
        <v>4</v>
      </c>
      <c r="D1763" s="234">
        <v>718.04</v>
      </c>
    </row>
    <row r="1764" spans="1:4" ht="13.5">
      <c r="A1764" s="233">
        <v>91341</v>
      </c>
      <c r="B1764" s="231" t="s">
        <v>8513</v>
      </c>
      <c r="C1764" s="233" t="s">
        <v>4</v>
      </c>
      <c r="D1764" s="234">
        <v>543.66999999999996</v>
      </c>
    </row>
    <row r="1765" spans="1:4" ht="13.5">
      <c r="A1765" s="233">
        <v>94805</v>
      </c>
      <c r="B1765" s="231" t="s">
        <v>8514</v>
      </c>
      <c r="C1765" s="233" t="s">
        <v>2</v>
      </c>
      <c r="D1765" s="234">
        <v>768.76</v>
      </c>
    </row>
    <row r="1766" spans="1:4" ht="13.5">
      <c r="A1766" s="233">
        <v>94806</v>
      </c>
      <c r="B1766" s="231" t="s">
        <v>8515</v>
      </c>
      <c r="C1766" s="233" t="s">
        <v>2</v>
      </c>
      <c r="D1766" s="234">
        <v>435.54</v>
      </c>
    </row>
    <row r="1767" spans="1:4" ht="13.5">
      <c r="A1767" s="233">
        <v>94807</v>
      </c>
      <c r="B1767" s="231" t="s">
        <v>8516</v>
      </c>
      <c r="C1767" s="233" t="s">
        <v>2</v>
      </c>
      <c r="D1767" s="234">
        <v>522.34</v>
      </c>
    </row>
    <row r="1768" spans="1:4" ht="13.5">
      <c r="A1768" s="233">
        <v>100702</v>
      </c>
      <c r="B1768" s="231" t="s">
        <v>8517</v>
      </c>
      <c r="C1768" s="233" t="s">
        <v>4</v>
      </c>
      <c r="D1768" s="234">
        <v>413.55</v>
      </c>
    </row>
    <row r="1769" spans="1:4" ht="13.5">
      <c r="A1769" s="233">
        <v>102188</v>
      </c>
      <c r="B1769" s="231" t="s">
        <v>25809</v>
      </c>
      <c r="C1769" s="233" t="s">
        <v>2</v>
      </c>
      <c r="D1769" s="234">
        <v>594.75</v>
      </c>
    </row>
    <row r="1770" spans="1:4" ht="13.5">
      <c r="A1770" s="233">
        <v>102189</v>
      </c>
      <c r="B1770" s="231" t="s">
        <v>25810</v>
      </c>
      <c r="C1770" s="233" t="s">
        <v>2</v>
      </c>
      <c r="D1770" s="234">
        <v>175.06</v>
      </c>
    </row>
    <row r="1771" spans="1:4" ht="13.5">
      <c r="A1771" s="233">
        <v>100703</v>
      </c>
      <c r="B1771" s="231" t="s">
        <v>8518</v>
      </c>
      <c r="C1771" s="233" t="s">
        <v>2</v>
      </c>
      <c r="D1771" s="234">
        <v>24.67</v>
      </c>
    </row>
    <row r="1772" spans="1:4" ht="13.5">
      <c r="A1772" s="233">
        <v>100704</v>
      </c>
      <c r="B1772" s="231" t="s">
        <v>8519</v>
      </c>
      <c r="C1772" s="233" t="s">
        <v>2</v>
      </c>
      <c r="D1772" s="234">
        <v>52.06</v>
      </c>
    </row>
    <row r="1773" spans="1:4" ht="13.5">
      <c r="A1773" s="233">
        <v>100705</v>
      </c>
      <c r="B1773" s="231" t="s">
        <v>8520</v>
      </c>
      <c r="C1773" s="233" t="s">
        <v>2</v>
      </c>
      <c r="D1773" s="234">
        <v>60.43</v>
      </c>
    </row>
    <row r="1774" spans="1:4" ht="13.5">
      <c r="A1774" s="233">
        <v>100706</v>
      </c>
      <c r="B1774" s="231" t="s">
        <v>8521</v>
      </c>
      <c r="C1774" s="233" t="s">
        <v>2</v>
      </c>
      <c r="D1774" s="234">
        <v>54.47</v>
      </c>
    </row>
    <row r="1775" spans="1:4" ht="13.5">
      <c r="A1775" s="233">
        <v>100707</v>
      </c>
      <c r="B1775" s="231" t="s">
        <v>8522</v>
      </c>
      <c r="C1775" s="233" t="s">
        <v>2</v>
      </c>
      <c r="D1775" s="234">
        <v>110.14</v>
      </c>
    </row>
    <row r="1776" spans="1:4" ht="13.5">
      <c r="A1776" s="233">
        <v>100708</v>
      </c>
      <c r="B1776" s="231" t="s">
        <v>8523</v>
      </c>
      <c r="C1776" s="233" t="s">
        <v>2</v>
      </c>
      <c r="D1776" s="234">
        <v>137.66999999999999</v>
      </c>
    </row>
    <row r="1777" spans="1:4" ht="13.5">
      <c r="A1777" s="233">
        <v>100709</v>
      </c>
      <c r="B1777" s="231" t="s">
        <v>8524</v>
      </c>
      <c r="C1777" s="233" t="s">
        <v>2</v>
      </c>
      <c r="D1777" s="234">
        <v>36.65</v>
      </c>
    </row>
    <row r="1778" spans="1:4" ht="13.5">
      <c r="A1778" s="233">
        <v>100710</v>
      </c>
      <c r="B1778" s="231" t="s">
        <v>8525</v>
      </c>
      <c r="C1778" s="233" t="s">
        <v>2</v>
      </c>
      <c r="D1778" s="234">
        <v>90.56</v>
      </c>
    </row>
    <row r="1779" spans="1:4" ht="13.5">
      <c r="A1779" s="233">
        <v>102151</v>
      </c>
      <c r="B1779" s="231" t="s">
        <v>25811</v>
      </c>
      <c r="C1779" s="233" t="s">
        <v>4</v>
      </c>
      <c r="D1779" s="234">
        <v>160.32</v>
      </c>
    </row>
    <row r="1780" spans="1:4" ht="13.5">
      <c r="A1780" s="233">
        <v>102152</v>
      </c>
      <c r="B1780" s="231" t="s">
        <v>25812</v>
      </c>
      <c r="C1780" s="233" t="s">
        <v>4</v>
      </c>
      <c r="D1780" s="234">
        <v>201.98</v>
      </c>
    </row>
    <row r="1781" spans="1:4" ht="13.5">
      <c r="A1781" s="233">
        <v>102153</v>
      </c>
      <c r="B1781" s="231" t="s">
        <v>25813</v>
      </c>
      <c r="C1781" s="233" t="s">
        <v>4</v>
      </c>
      <c r="D1781" s="234">
        <v>257.54000000000002</v>
      </c>
    </row>
    <row r="1782" spans="1:4" ht="13.5">
      <c r="A1782" s="233">
        <v>102154</v>
      </c>
      <c r="B1782" s="231" t="s">
        <v>25814</v>
      </c>
      <c r="C1782" s="233" t="s">
        <v>4</v>
      </c>
      <c r="D1782" s="234">
        <v>222.83</v>
      </c>
    </row>
    <row r="1783" spans="1:4" ht="13.5">
      <c r="A1783" s="233">
        <v>102155</v>
      </c>
      <c r="B1783" s="231" t="s">
        <v>25815</v>
      </c>
      <c r="C1783" s="233" t="s">
        <v>4</v>
      </c>
      <c r="D1783" s="234">
        <v>268.26</v>
      </c>
    </row>
    <row r="1784" spans="1:4" ht="13.5">
      <c r="A1784" s="233">
        <v>102156</v>
      </c>
      <c r="B1784" s="231" t="s">
        <v>25816</v>
      </c>
      <c r="C1784" s="233" t="s">
        <v>4</v>
      </c>
      <c r="D1784" s="234">
        <v>257.87</v>
      </c>
    </row>
    <row r="1785" spans="1:4" ht="13.5">
      <c r="A1785" s="233">
        <v>102157</v>
      </c>
      <c r="B1785" s="231" t="s">
        <v>25817</v>
      </c>
      <c r="C1785" s="233" t="s">
        <v>4</v>
      </c>
      <c r="D1785" s="234">
        <v>355.09</v>
      </c>
    </row>
    <row r="1786" spans="1:4" ht="13.5">
      <c r="A1786" s="233">
        <v>102158</v>
      </c>
      <c r="B1786" s="231" t="s">
        <v>25818</v>
      </c>
      <c r="C1786" s="233" t="s">
        <v>4</v>
      </c>
      <c r="D1786" s="234">
        <v>360.6</v>
      </c>
    </row>
    <row r="1787" spans="1:4" ht="13.5">
      <c r="A1787" s="233">
        <v>102159</v>
      </c>
      <c r="B1787" s="231" t="s">
        <v>25819</v>
      </c>
      <c r="C1787" s="233" t="s">
        <v>4</v>
      </c>
      <c r="D1787" s="234">
        <v>430.8</v>
      </c>
    </row>
    <row r="1788" spans="1:4" ht="13.5">
      <c r="A1788" s="233">
        <v>102160</v>
      </c>
      <c r="B1788" s="231" t="s">
        <v>25820</v>
      </c>
      <c r="C1788" s="233" t="s">
        <v>4</v>
      </c>
      <c r="D1788" s="234">
        <v>174.2</v>
      </c>
    </row>
    <row r="1789" spans="1:4" ht="13.5">
      <c r="A1789" s="233">
        <v>102161</v>
      </c>
      <c r="B1789" s="231" t="s">
        <v>25821</v>
      </c>
      <c r="C1789" s="233" t="s">
        <v>4</v>
      </c>
      <c r="D1789" s="234">
        <v>232.57</v>
      </c>
    </row>
    <row r="1790" spans="1:4" ht="13.5">
      <c r="A1790" s="233">
        <v>102162</v>
      </c>
      <c r="B1790" s="231" t="s">
        <v>25822</v>
      </c>
      <c r="C1790" s="233" t="s">
        <v>4</v>
      </c>
      <c r="D1790" s="234">
        <v>274.23</v>
      </c>
    </row>
    <row r="1791" spans="1:4" ht="13.5">
      <c r="A1791" s="233">
        <v>102163</v>
      </c>
      <c r="B1791" s="231" t="s">
        <v>25823</v>
      </c>
      <c r="C1791" s="233" t="s">
        <v>4</v>
      </c>
      <c r="D1791" s="234">
        <v>329.79</v>
      </c>
    </row>
    <row r="1792" spans="1:4" ht="13.5">
      <c r="A1792" s="233">
        <v>102164</v>
      </c>
      <c r="B1792" s="231" t="s">
        <v>25824</v>
      </c>
      <c r="C1792" s="233" t="s">
        <v>4</v>
      </c>
      <c r="D1792" s="234">
        <v>281.79000000000002</v>
      </c>
    </row>
    <row r="1793" spans="1:4" ht="13.5">
      <c r="A1793" s="233">
        <v>102165</v>
      </c>
      <c r="B1793" s="231" t="s">
        <v>25825</v>
      </c>
      <c r="C1793" s="233" t="s">
        <v>4</v>
      </c>
      <c r="D1793" s="234">
        <v>327.22000000000003</v>
      </c>
    </row>
    <row r="1794" spans="1:4" ht="13.5">
      <c r="A1794" s="233">
        <v>102166</v>
      </c>
      <c r="B1794" s="231" t="s">
        <v>25826</v>
      </c>
      <c r="C1794" s="233" t="s">
        <v>4</v>
      </c>
      <c r="D1794" s="234">
        <v>303.52</v>
      </c>
    </row>
    <row r="1795" spans="1:4" ht="13.5">
      <c r="A1795" s="233">
        <v>102167</v>
      </c>
      <c r="B1795" s="231" t="s">
        <v>25827</v>
      </c>
      <c r="C1795" s="233" t="s">
        <v>4</v>
      </c>
      <c r="D1795" s="234">
        <v>400.74</v>
      </c>
    </row>
    <row r="1796" spans="1:4" ht="13.5">
      <c r="A1796" s="233">
        <v>102168</v>
      </c>
      <c r="B1796" s="231" t="s">
        <v>25828</v>
      </c>
      <c r="C1796" s="233" t="s">
        <v>4</v>
      </c>
      <c r="D1796" s="234">
        <v>394.44</v>
      </c>
    </row>
    <row r="1797" spans="1:4" ht="13.5">
      <c r="A1797" s="233">
        <v>102169</v>
      </c>
      <c r="B1797" s="231" t="s">
        <v>25829</v>
      </c>
      <c r="C1797" s="233" t="s">
        <v>4</v>
      </c>
      <c r="D1797" s="234">
        <v>460.27</v>
      </c>
    </row>
    <row r="1798" spans="1:4" ht="13.5">
      <c r="A1798" s="233">
        <v>102170</v>
      </c>
      <c r="B1798" s="231" t="s">
        <v>25830</v>
      </c>
      <c r="C1798" s="233" t="s">
        <v>4</v>
      </c>
      <c r="D1798" s="234">
        <v>246.45</v>
      </c>
    </row>
    <row r="1799" spans="1:4" ht="13.5">
      <c r="A1799" s="233">
        <v>102171</v>
      </c>
      <c r="B1799" s="231" t="s">
        <v>25831</v>
      </c>
      <c r="C1799" s="233" t="s">
        <v>4</v>
      </c>
      <c r="D1799" s="234">
        <v>504.01</v>
      </c>
    </row>
    <row r="1800" spans="1:4" ht="13.5">
      <c r="A1800" s="233">
        <v>102172</v>
      </c>
      <c r="B1800" s="231" t="s">
        <v>25832</v>
      </c>
      <c r="C1800" s="233" t="s">
        <v>4</v>
      </c>
      <c r="D1800" s="234">
        <v>497.96</v>
      </c>
    </row>
    <row r="1801" spans="1:4" ht="13.5">
      <c r="A1801" s="233">
        <v>102176</v>
      </c>
      <c r="B1801" s="231" t="s">
        <v>25833</v>
      </c>
      <c r="C1801" s="233" t="s">
        <v>4</v>
      </c>
      <c r="D1801" s="234">
        <v>933.38</v>
      </c>
    </row>
    <row r="1802" spans="1:4" ht="13.5">
      <c r="A1802" s="233">
        <v>102177</v>
      </c>
      <c r="B1802" s="231" t="s">
        <v>25834</v>
      </c>
      <c r="C1802" s="233" t="s">
        <v>4</v>
      </c>
      <c r="D1802" s="234">
        <v>1926.11</v>
      </c>
    </row>
    <row r="1803" spans="1:4" ht="13.5">
      <c r="A1803" s="233">
        <v>102178</v>
      </c>
      <c r="B1803" s="231" t="s">
        <v>25835</v>
      </c>
      <c r="C1803" s="233" t="s">
        <v>4</v>
      </c>
      <c r="D1803" s="234">
        <v>2220.0100000000002</v>
      </c>
    </row>
    <row r="1804" spans="1:4" ht="13.5">
      <c r="A1804" s="233">
        <v>102179</v>
      </c>
      <c r="B1804" s="231" t="s">
        <v>25836</v>
      </c>
      <c r="C1804" s="233" t="s">
        <v>4</v>
      </c>
      <c r="D1804" s="234">
        <v>348.38</v>
      </c>
    </row>
    <row r="1805" spans="1:4" ht="13.5">
      <c r="A1805" s="233">
        <v>102180</v>
      </c>
      <c r="B1805" s="231" t="s">
        <v>25837</v>
      </c>
      <c r="C1805" s="233" t="s">
        <v>4</v>
      </c>
      <c r="D1805" s="234">
        <v>412.26</v>
      </c>
    </row>
    <row r="1806" spans="1:4" ht="13.5">
      <c r="A1806" s="233">
        <v>102181</v>
      </c>
      <c r="B1806" s="231" t="s">
        <v>25838</v>
      </c>
      <c r="C1806" s="233" t="s">
        <v>4</v>
      </c>
      <c r="D1806" s="234">
        <v>497.18</v>
      </c>
    </row>
    <row r="1807" spans="1:4" ht="13.5">
      <c r="A1807" s="233">
        <v>102182</v>
      </c>
      <c r="B1807" s="231" t="s">
        <v>25839</v>
      </c>
      <c r="C1807" s="233" t="s">
        <v>2</v>
      </c>
      <c r="D1807" s="234">
        <v>999.51</v>
      </c>
    </row>
    <row r="1808" spans="1:4" ht="13.5">
      <c r="A1808" s="233">
        <v>102183</v>
      </c>
      <c r="B1808" s="231" t="s">
        <v>25840</v>
      </c>
      <c r="C1808" s="233" t="s">
        <v>2</v>
      </c>
      <c r="D1808" s="234">
        <v>2009.07</v>
      </c>
    </row>
    <row r="1809" spans="1:4" ht="13.5">
      <c r="A1809" s="233">
        <v>102184</v>
      </c>
      <c r="B1809" s="231" t="s">
        <v>25841</v>
      </c>
      <c r="C1809" s="233" t="s">
        <v>2</v>
      </c>
      <c r="D1809" s="234">
        <v>1575.59</v>
      </c>
    </row>
    <row r="1810" spans="1:4" ht="13.5">
      <c r="A1810" s="233">
        <v>102185</v>
      </c>
      <c r="B1810" s="231" t="s">
        <v>25842</v>
      </c>
      <c r="C1810" s="233" t="s">
        <v>2</v>
      </c>
      <c r="D1810" s="234">
        <v>3160.97</v>
      </c>
    </row>
    <row r="1811" spans="1:4" ht="13.5">
      <c r="A1811" s="233">
        <v>102190</v>
      </c>
      <c r="B1811" s="231" t="s">
        <v>25843</v>
      </c>
      <c r="C1811" s="233" t="s">
        <v>4</v>
      </c>
      <c r="D1811" s="234">
        <v>15.43</v>
      </c>
    </row>
    <row r="1812" spans="1:4" ht="13.5">
      <c r="A1812" s="233">
        <v>102191</v>
      </c>
      <c r="B1812" s="231" t="s">
        <v>25844</v>
      </c>
      <c r="C1812" s="233" t="s">
        <v>4</v>
      </c>
      <c r="D1812" s="234">
        <v>18.75</v>
      </c>
    </row>
    <row r="1813" spans="1:4" ht="13.5">
      <c r="A1813" s="233">
        <v>102192</v>
      </c>
      <c r="B1813" s="231" t="s">
        <v>25845</v>
      </c>
      <c r="C1813" s="233" t="s">
        <v>4</v>
      </c>
      <c r="D1813" s="234">
        <v>13.38</v>
      </c>
    </row>
    <row r="1814" spans="1:4" ht="13.5">
      <c r="A1814" s="233">
        <v>94569</v>
      </c>
      <c r="B1814" s="231" t="s">
        <v>8526</v>
      </c>
      <c r="C1814" s="233" t="s">
        <v>4</v>
      </c>
      <c r="D1814" s="234">
        <v>834.33</v>
      </c>
    </row>
    <row r="1815" spans="1:4" ht="13.5">
      <c r="A1815" s="233">
        <v>94570</v>
      </c>
      <c r="B1815" s="231" t="s">
        <v>8527</v>
      </c>
      <c r="C1815" s="233" t="s">
        <v>4</v>
      </c>
      <c r="D1815" s="234">
        <v>539.13</v>
      </c>
    </row>
    <row r="1816" spans="1:4" ht="13.5">
      <c r="A1816" s="233">
        <v>94572</v>
      </c>
      <c r="B1816" s="231" t="s">
        <v>8528</v>
      </c>
      <c r="C1816" s="233" t="s">
        <v>4</v>
      </c>
      <c r="D1816" s="234">
        <v>815.94</v>
      </c>
    </row>
    <row r="1817" spans="1:4" ht="13.5">
      <c r="A1817" s="233">
        <v>94573</v>
      </c>
      <c r="B1817" s="231" t="s">
        <v>8529</v>
      </c>
      <c r="C1817" s="233" t="s">
        <v>4</v>
      </c>
      <c r="D1817" s="234">
        <v>617.96</v>
      </c>
    </row>
    <row r="1818" spans="1:4" ht="13.5">
      <c r="A1818" s="233">
        <v>94580</v>
      </c>
      <c r="B1818" s="231" t="s">
        <v>8530</v>
      </c>
      <c r="C1818" s="233" t="s">
        <v>4</v>
      </c>
      <c r="D1818" s="234">
        <v>918.18</v>
      </c>
    </row>
    <row r="1819" spans="1:4" ht="13.5">
      <c r="A1819" s="233">
        <v>100674</v>
      </c>
      <c r="B1819" s="231" t="s">
        <v>8531</v>
      </c>
      <c r="C1819" s="233" t="s">
        <v>4</v>
      </c>
      <c r="D1819" s="234">
        <v>592.58000000000004</v>
      </c>
    </row>
    <row r="1820" spans="1:4" ht="13.5">
      <c r="A1820" s="233">
        <v>101096</v>
      </c>
      <c r="B1820" s="231" t="s">
        <v>23996</v>
      </c>
      <c r="C1820" s="233" t="s">
        <v>7</v>
      </c>
      <c r="D1820" s="234">
        <v>1042.57</v>
      </c>
    </row>
    <row r="1821" spans="1:4" ht="13.5">
      <c r="A1821" s="233">
        <v>101097</v>
      </c>
      <c r="B1821" s="231" t="s">
        <v>23997</v>
      </c>
      <c r="C1821" s="233" t="s">
        <v>7</v>
      </c>
      <c r="D1821" s="234">
        <v>982.53</v>
      </c>
    </row>
    <row r="1822" spans="1:4" ht="13.5">
      <c r="A1822" s="233">
        <v>101098</v>
      </c>
      <c r="B1822" s="231" t="s">
        <v>23998</v>
      </c>
      <c r="C1822" s="233" t="s">
        <v>7</v>
      </c>
      <c r="D1822" s="234">
        <v>904.29</v>
      </c>
    </row>
    <row r="1823" spans="1:4" ht="13.5">
      <c r="A1823" s="233">
        <v>101099</v>
      </c>
      <c r="B1823" s="231" t="s">
        <v>23999</v>
      </c>
      <c r="C1823" s="233" t="s">
        <v>7</v>
      </c>
      <c r="D1823" s="234">
        <v>820.6</v>
      </c>
    </row>
    <row r="1824" spans="1:4" ht="13.5">
      <c r="A1824" s="233">
        <v>101100</v>
      </c>
      <c r="B1824" s="231" t="s">
        <v>24000</v>
      </c>
      <c r="C1824" s="233" t="s">
        <v>7</v>
      </c>
      <c r="D1824" s="234">
        <v>714.86</v>
      </c>
    </row>
    <row r="1825" spans="1:4" ht="13.5">
      <c r="A1825" s="233">
        <v>101101</v>
      </c>
      <c r="B1825" s="231" t="s">
        <v>24001</v>
      </c>
      <c r="C1825" s="233" t="s">
        <v>7</v>
      </c>
      <c r="D1825" s="234">
        <v>699.81</v>
      </c>
    </row>
    <row r="1826" spans="1:4" ht="13.5">
      <c r="A1826" s="233">
        <v>101102</v>
      </c>
      <c r="B1826" s="231" t="s">
        <v>24002</v>
      </c>
      <c r="C1826" s="233" t="s">
        <v>7</v>
      </c>
      <c r="D1826" s="234">
        <v>683.48</v>
      </c>
    </row>
    <row r="1827" spans="1:4" ht="13.5">
      <c r="A1827" s="233">
        <v>101103</v>
      </c>
      <c r="B1827" s="231" t="s">
        <v>24003</v>
      </c>
      <c r="C1827" s="233" t="s">
        <v>7</v>
      </c>
      <c r="D1827" s="234">
        <v>639.98</v>
      </c>
    </row>
    <row r="1828" spans="1:4" ht="13.5">
      <c r="A1828" s="233">
        <v>101104</v>
      </c>
      <c r="B1828" s="231" t="s">
        <v>24004</v>
      </c>
      <c r="C1828" s="233" t="s">
        <v>7</v>
      </c>
      <c r="D1828" s="234">
        <v>1037.25</v>
      </c>
    </row>
    <row r="1829" spans="1:4" ht="13.5">
      <c r="A1829" s="233">
        <v>101105</v>
      </c>
      <c r="B1829" s="231" t="s">
        <v>24005</v>
      </c>
      <c r="C1829" s="233" t="s">
        <v>7</v>
      </c>
      <c r="D1829" s="234">
        <v>977.43</v>
      </c>
    </row>
    <row r="1830" spans="1:4" ht="13.5">
      <c r="A1830" s="233">
        <v>101106</v>
      </c>
      <c r="B1830" s="231" t="s">
        <v>24006</v>
      </c>
      <c r="C1830" s="233" t="s">
        <v>7</v>
      </c>
      <c r="D1830" s="234">
        <v>899.87</v>
      </c>
    </row>
    <row r="1831" spans="1:4" ht="13.5">
      <c r="A1831" s="233">
        <v>101107</v>
      </c>
      <c r="B1831" s="231" t="s">
        <v>24007</v>
      </c>
      <c r="C1831" s="233" t="s">
        <v>7</v>
      </c>
      <c r="D1831" s="234">
        <v>816.67</v>
      </c>
    </row>
    <row r="1832" spans="1:4" ht="13.5">
      <c r="A1832" s="233">
        <v>101108</v>
      </c>
      <c r="B1832" s="231" t="s">
        <v>24008</v>
      </c>
      <c r="C1832" s="233" t="s">
        <v>7</v>
      </c>
      <c r="D1832" s="234">
        <v>703.95</v>
      </c>
    </row>
    <row r="1833" spans="1:4" ht="13.5">
      <c r="A1833" s="233">
        <v>101109</v>
      </c>
      <c r="B1833" s="231" t="s">
        <v>24009</v>
      </c>
      <c r="C1833" s="233" t="s">
        <v>7</v>
      </c>
      <c r="D1833" s="234">
        <v>689.43</v>
      </c>
    </row>
    <row r="1834" spans="1:4" ht="13.5">
      <c r="A1834" s="233">
        <v>101110</v>
      </c>
      <c r="B1834" s="231" t="s">
        <v>24010</v>
      </c>
      <c r="C1834" s="233" t="s">
        <v>7</v>
      </c>
      <c r="D1834" s="234">
        <v>674.39</v>
      </c>
    </row>
    <row r="1835" spans="1:4" ht="13.5">
      <c r="A1835" s="233">
        <v>101111</v>
      </c>
      <c r="B1835" s="231" t="s">
        <v>24011</v>
      </c>
      <c r="C1835" s="233" t="s">
        <v>7</v>
      </c>
      <c r="D1835" s="234">
        <v>632.03</v>
      </c>
    </row>
    <row r="1836" spans="1:4" ht="13.5">
      <c r="A1836" s="233">
        <v>101112</v>
      </c>
      <c r="B1836" s="231" t="s">
        <v>24012</v>
      </c>
      <c r="C1836" s="233" t="s">
        <v>7</v>
      </c>
      <c r="D1836" s="234">
        <v>685.09</v>
      </c>
    </row>
    <row r="1837" spans="1:4" ht="13.5">
      <c r="A1837" s="233">
        <v>101113</v>
      </c>
      <c r="B1837" s="231" t="s">
        <v>24013</v>
      </c>
      <c r="C1837" s="233" t="s">
        <v>7</v>
      </c>
      <c r="D1837" s="234">
        <v>683.36</v>
      </c>
    </row>
    <row r="1838" spans="1:4" ht="13.5">
      <c r="A1838" s="233">
        <v>95601</v>
      </c>
      <c r="B1838" s="231" t="s">
        <v>8532</v>
      </c>
      <c r="C1838" s="233" t="s">
        <v>2</v>
      </c>
      <c r="D1838" s="234">
        <v>15.6</v>
      </c>
    </row>
    <row r="1839" spans="1:4" ht="13.5">
      <c r="A1839" s="233">
        <v>95602</v>
      </c>
      <c r="B1839" s="231" t="s">
        <v>8533</v>
      </c>
      <c r="C1839" s="233" t="s">
        <v>2</v>
      </c>
      <c r="D1839" s="234">
        <v>19.87</v>
      </c>
    </row>
    <row r="1840" spans="1:4" ht="13.5">
      <c r="A1840" s="233">
        <v>95603</v>
      </c>
      <c r="B1840" s="231" t="s">
        <v>8534</v>
      </c>
      <c r="C1840" s="233" t="s">
        <v>2</v>
      </c>
      <c r="D1840" s="234">
        <v>26.07</v>
      </c>
    </row>
    <row r="1841" spans="1:4" ht="13.5">
      <c r="A1841" s="233">
        <v>95604</v>
      </c>
      <c r="B1841" s="231" t="s">
        <v>8535</v>
      </c>
      <c r="C1841" s="233" t="s">
        <v>2</v>
      </c>
      <c r="D1841" s="234">
        <v>34.32</v>
      </c>
    </row>
    <row r="1842" spans="1:4" ht="13.5">
      <c r="A1842" s="233">
        <v>95605</v>
      </c>
      <c r="B1842" s="231" t="s">
        <v>8536</v>
      </c>
      <c r="C1842" s="233" t="s">
        <v>2</v>
      </c>
      <c r="D1842" s="234">
        <v>53.82</v>
      </c>
    </row>
    <row r="1843" spans="1:4" ht="13.5">
      <c r="A1843" s="233">
        <v>95607</v>
      </c>
      <c r="B1843" s="231" t="s">
        <v>8537</v>
      </c>
      <c r="C1843" s="233" t="s">
        <v>2</v>
      </c>
      <c r="D1843" s="234">
        <v>6.05</v>
      </c>
    </row>
    <row r="1844" spans="1:4" ht="13.5">
      <c r="A1844" s="233">
        <v>95608</v>
      </c>
      <c r="B1844" s="231" t="s">
        <v>8538</v>
      </c>
      <c r="C1844" s="233" t="s">
        <v>2</v>
      </c>
      <c r="D1844" s="234">
        <v>6.97</v>
      </c>
    </row>
    <row r="1845" spans="1:4" ht="13.5">
      <c r="A1845" s="233">
        <v>95609</v>
      </c>
      <c r="B1845" s="231" t="s">
        <v>8539</v>
      </c>
      <c r="C1845" s="233" t="s">
        <v>2</v>
      </c>
      <c r="D1845" s="234">
        <v>7.77</v>
      </c>
    </row>
    <row r="1846" spans="1:4" ht="13.5">
      <c r="A1846" s="233">
        <v>100651</v>
      </c>
      <c r="B1846" s="231" t="s">
        <v>25846</v>
      </c>
      <c r="C1846" s="233" t="s">
        <v>1</v>
      </c>
      <c r="D1846" s="234">
        <v>105.06</v>
      </c>
    </row>
    <row r="1847" spans="1:4" ht="13.5">
      <c r="A1847" s="233">
        <v>100652</v>
      </c>
      <c r="B1847" s="231" t="s">
        <v>25847</v>
      </c>
      <c r="C1847" s="233" t="s">
        <v>1</v>
      </c>
      <c r="D1847" s="234">
        <v>195.25</v>
      </c>
    </row>
    <row r="1848" spans="1:4" ht="13.5">
      <c r="A1848" s="233">
        <v>100653</v>
      </c>
      <c r="B1848" s="231" t="s">
        <v>25848</v>
      </c>
      <c r="C1848" s="233" t="s">
        <v>1</v>
      </c>
      <c r="D1848" s="234">
        <v>322.22000000000003</v>
      </c>
    </row>
    <row r="1849" spans="1:4" ht="13.5">
      <c r="A1849" s="233">
        <v>100654</v>
      </c>
      <c r="B1849" s="231" t="s">
        <v>25849</v>
      </c>
      <c r="C1849" s="233" t="s">
        <v>1</v>
      </c>
      <c r="D1849" s="234">
        <v>442.95</v>
      </c>
    </row>
    <row r="1850" spans="1:4" ht="13.5">
      <c r="A1850" s="233">
        <v>100655</v>
      </c>
      <c r="B1850" s="231" t="s">
        <v>25850</v>
      </c>
      <c r="C1850" s="233" t="s">
        <v>1</v>
      </c>
      <c r="D1850" s="234">
        <v>506.71</v>
      </c>
    </row>
    <row r="1851" spans="1:4" ht="13.5">
      <c r="A1851" s="233">
        <v>100656</v>
      </c>
      <c r="B1851" s="231" t="s">
        <v>8540</v>
      </c>
      <c r="C1851" s="233" t="s">
        <v>1</v>
      </c>
      <c r="D1851" s="234">
        <v>73.11</v>
      </c>
    </row>
    <row r="1852" spans="1:4" ht="13.5">
      <c r="A1852" s="233">
        <v>100657</v>
      </c>
      <c r="B1852" s="231" t="s">
        <v>8541</v>
      </c>
      <c r="C1852" s="233" t="s">
        <v>1</v>
      </c>
      <c r="D1852" s="234">
        <v>93.22</v>
      </c>
    </row>
    <row r="1853" spans="1:4" ht="13.5">
      <c r="A1853" s="233">
        <v>100658</v>
      </c>
      <c r="B1853" s="231" t="s">
        <v>8542</v>
      </c>
      <c r="C1853" s="233" t="s">
        <v>1</v>
      </c>
      <c r="D1853" s="234">
        <v>209.78</v>
      </c>
    </row>
    <row r="1854" spans="1:4" ht="13.5">
      <c r="A1854" s="233">
        <v>100889</v>
      </c>
      <c r="B1854" s="231" t="s">
        <v>8543</v>
      </c>
      <c r="C1854" s="233" t="s">
        <v>3</v>
      </c>
      <c r="D1854" s="234">
        <v>17.03</v>
      </c>
    </row>
    <row r="1855" spans="1:4" ht="13.5">
      <c r="A1855" s="233">
        <v>100890</v>
      </c>
      <c r="B1855" s="231" t="s">
        <v>8544</v>
      </c>
      <c r="C1855" s="233" t="s">
        <v>3</v>
      </c>
      <c r="D1855" s="234">
        <v>16.899999999999999</v>
      </c>
    </row>
    <row r="1856" spans="1:4" ht="13.5">
      <c r="A1856" s="233">
        <v>100892</v>
      </c>
      <c r="B1856" s="231" t="s">
        <v>8545</v>
      </c>
      <c r="C1856" s="233" t="s">
        <v>3</v>
      </c>
      <c r="D1856" s="234">
        <v>16.05</v>
      </c>
    </row>
    <row r="1857" spans="1:4" ht="13.5">
      <c r="A1857" s="233">
        <v>100893</v>
      </c>
      <c r="B1857" s="231" t="s">
        <v>8546</v>
      </c>
      <c r="C1857" s="233" t="s">
        <v>3</v>
      </c>
      <c r="D1857" s="234">
        <v>15.9</v>
      </c>
    </row>
    <row r="1858" spans="1:4" ht="13.5">
      <c r="A1858" s="233">
        <v>100894</v>
      </c>
      <c r="B1858" s="231" t="s">
        <v>8547</v>
      </c>
      <c r="C1858" s="233" t="s">
        <v>3</v>
      </c>
      <c r="D1858" s="234">
        <v>15.79</v>
      </c>
    </row>
    <row r="1859" spans="1:4" ht="13.5">
      <c r="A1859" s="233">
        <v>100896</v>
      </c>
      <c r="B1859" s="231" t="s">
        <v>8548</v>
      </c>
      <c r="C1859" s="233" t="s">
        <v>1</v>
      </c>
      <c r="D1859" s="234">
        <v>45.87</v>
      </c>
    </row>
    <row r="1860" spans="1:4" ht="13.5">
      <c r="A1860" s="233">
        <v>100897</v>
      </c>
      <c r="B1860" s="231" t="s">
        <v>8549</v>
      </c>
      <c r="C1860" s="233" t="s">
        <v>1</v>
      </c>
      <c r="D1860" s="234">
        <v>87.12</v>
      </c>
    </row>
    <row r="1861" spans="1:4" ht="13.5">
      <c r="A1861" s="233">
        <v>100898</v>
      </c>
      <c r="B1861" s="231" t="s">
        <v>8550</v>
      </c>
      <c r="C1861" s="233" t="s">
        <v>1</v>
      </c>
      <c r="D1861" s="234">
        <v>165.41</v>
      </c>
    </row>
    <row r="1862" spans="1:4" ht="13.5">
      <c r="A1862" s="233">
        <v>100899</v>
      </c>
      <c r="B1862" s="231" t="s">
        <v>8551</v>
      </c>
      <c r="C1862" s="233" t="s">
        <v>1</v>
      </c>
      <c r="D1862" s="234">
        <v>64.680000000000007</v>
      </c>
    </row>
    <row r="1863" spans="1:4" ht="13.5">
      <c r="A1863" s="233">
        <v>100900</v>
      </c>
      <c r="B1863" s="231" t="s">
        <v>8552</v>
      </c>
      <c r="C1863" s="233" t="s">
        <v>1</v>
      </c>
      <c r="D1863" s="234">
        <v>188.92</v>
      </c>
    </row>
    <row r="1864" spans="1:4" ht="13.5">
      <c r="A1864" s="233">
        <v>100929</v>
      </c>
      <c r="B1864" s="231" t="s">
        <v>24014</v>
      </c>
      <c r="C1864" s="233" t="s">
        <v>1</v>
      </c>
      <c r="D1864" s="234">
        <v>229.22</v>
      </c>
    </row>
    <row r="1865" spans="1:4" ht="13.5">
      <c r="A1865" s="233">
        <v>100930</v>
      </c>
      <c r="B1865" s="231" t="s">
        <v>24015</v>
      </c>
      <c r="C1865" s="233" t="s">
        <v>1</v>
      </c>
      <c r="D1865" s="234">
        <v>328.14</v>
      </c>
    </row>
    <row r="1866" spans="1:4" ht="13.5">
      <c r="A1866" s="233">
        <v>100931</v>
      </c>
      <c r="B1866" s="231" t="s">
        <v>24016</v>
      </c>
      <c r="C1866" s="233" t="s">
        <v>1</v>
      </c>
      <c r="D1866" s="234">
        <v>407.09</v>
      </c>
    </row>
    <row r="1867" spans="1:4" ht="13.5">
      <c r="A1867" s="233">
        <v>100932</v>
      </c>
      <c r="B1867" s="231" t="s">
        <v>24017</v>
      </c>
      <c r="C1867" s="233" t="s">
        <v>1</v>
      </c>
      <c r="D1867" s="234">
        <v>551.30999999999995</v>
      </c>
    </row>
    <row r="1868" spans="1:4" ht="13.5">
      <c r="A1868" s="233">
        <v>100933</v>
      </c>
      <c r="B1868" s="231" t="s">
        <v>24018</v>
      </c>
      <c r="C1868" s="233" t="s">
        <v>1</v>
      </c>
      <c r="D1868" s="234">
        <v>289.3</v>
      </c>
    </row>
    <row r="1869" spans="1:4" ht="13.5">
      <c r="A1869" s="233">
        <v>100934</v>
      </c>
      <c r="B1869" s="231" t="s">
        <v>24019</v>
      </c>
      <c r="C1869" s="233" t="s">
        <v>1</v>
      </c>
      <c r="D1869" s="234">
        <v>403.26</v>
      </c>
    </row>
    <row r="1870" spans="1:4" ht="13.5">
      <c r="A1870" s="233">
        <v>100935</v>
      </c>
      <c r="B1870" s="231" t="s">
        <v>24020</v>
      </c>
      <c r="C1870" s="233" t="s">
        <v>1</v>
      </c>
      <c r="D1870" s="234">
        <v>501.55</v>
      </c>
    </row>
    <row r="1871" spans="1:4" ht="13.5">
      <c r="A1871" s="233">
        <v>100936</v>
      </c>
      <c r="B1871" s="231" t="s">
        <v>24021</v>
      </c>
      <c r="C1871" s="233" t="s">
        <v>1</v>
      </c>
      <c r="D1871" s="234">
        <v>661.52</v>
      </c>
    </row>
    <row r="1872" spans="1:4" ht="13.5">
      <c r="A1872" s="233">
        <v>101173</v>
      </c>
      <c r="B1872" s="231" t="s">
        <v>24022</v>
      </c>
      <c r="C1872" s="233" t="s">
        <v>1</v>
      </c>
      <c r="D1872" s="234">
        <v>48.74</v>
      </c>
    </row>
    <row r="1873" spans="1:4" ht="13.5">
      <c r="A1873" s="233">
        <v>101174</v>
      </c>
      <c r="B1873" s="231" t="s">
        <v>24023</v>
      </c>
      <c r="C1873" s="233" t="s">
        <v>1</v>
      </c>
      <c r="D1873" s="234">
        <v>67.459999999999994</v>
      </c>
    </row>
    <row r="1874" spans="1:4" ht="13.5">
      <c r="A1874" s="233">
        <v>101175</v>
      </c>
      <c r="B1874" s="231" t="s">
        <v>24024</v>
      </c>
      <c r="C1874" s="233" t="s">
        <v>1</v>
      </c>
      <c r="D1874" s="234">
        <v>92.03</v>
      </c>
    </row>
    <row r="1875" spans="1:4" ht="13.5">
      <c r="A1875" s="233">
        <v>101176</v>
      </c>
      <c r="B1875" s="231" t="s">
        <v>24025</v>
      </c>
      <c r="C1875" s="233" t="s">
        <v>1</v>
      </c>
      <c r="D1875" s="234">
        <v>123.34</v>
      </c>
    </row>
    <row r="1876" spans="1:4" ht="13.5">
      <c r="A1876" s="233">
        <v>95240</v>
      </c>
      <c r="B1876" s="231" t="s">
        <v>25851</v>
      </c>
      <c r="C1876" s="233" t="s">
        <v>4</v>
      </c>
      <c r="D1876" s="234">
        <v>13.39</v>
      </c>
    </row>
    <row r="1877" spans="1:4" ht="13.5">
      <c r="A1877" s="233">
        <v>95241</v>
      </c>
      <c r="B1877" s="231" t="s">
        <v>25852</v>
      </c>
      <c r="C1877" s="233" t="s">
        <v>4</v>
      </c>
      <c r="D1877" s="234">
        <v>22.32</v>
      </c>
    </row>
    <row r="1878" spans="1:4" ht="13.5">
      <c r="A1878" s="233">
        <v>96616</v>
      </c>
      <c r="B1878" s="231" t="s">
        <v>8553</v>
      </c>
      <c r="C1878" s="233" t="s">
        <v>7</v>
      </c>
      <c r="D1878" s="234">
        <v>468.21</v>
      </c>
    </row>
    <row r="1879" spans="1:4" ht="13.5">
      <c r="A1879" s="233">
        <v>96617</v>
      </c>
      <c r="B1879" s="231" t="s">
        <v>8554</v>
      </c>
      <c r="C1879" s="233" t="s">
        <v>4</v>
      </c>
      <c r="D1879" s="234">
        <v>14.03</v>
      </c>
    </row>
    <row r="1880" spans="1:4" ht="13.5">
      <c r="A1880" s="233">
        <v>96619</v>
      </c>
      <c r="B1880" s="231" t="s">
        <v>8555</v>
      </c>
      <c r="C1880" s="233" t="s">
        <v>4</v>
      </c>
      <c r="D1880" s="234">
        <v>23.39</v>
      </c>
    </row>
    <row r="1881" spans="1:4" ht="13.5">
      <c r="A1881" s="233">
        <v>96620</v>
      </c>
      <c r="B1881" s="231" t="s">
        <v>25853</v>
      </c>
      <c r="C1881" s="233" t="s">
        <v>7</v>
      </c>
      <c r="D1881" s="234">
        <v>446.61</v>
      </c>
    </row>
    <row r="1882" spans="1:4" ht="13.5">
      <c r="A1882" s="233">
        <v>96621</v>
      </c>
      <c r="B1882" s="231" t="s">
        <v>8556</v>
      </c>
      <c r="C1882" s="233" t="s">
        <v>7</v>
      </c>
      <c r="D1882" s="234">
        <v>178.24</v>
      </c>
    </row>
    <row r="1883" spans="1:4" ht="13.5">
      <c r="A1883" s="233">
        <v>96622</v>
      </c>
      <c r="B1883" s="231" t="s">
        <v>25854</v>
      </c>
      <c r="C1883" s="233" t="s">
        <v>7</v>
      </c>
      <c r="D1883" s="234">
        <v>114.85</v>
      </c>
    </row>
    <row r="1884" spans="1:4" ht="13.5">
      <c r="A1884" s="233">
        <v>96623</v>
      </c>
      <c r="B1884" s="231" t="s">
        <v>8557</v>
      </c>
      <c r="C1884" s="233" t="s">
        <v>7</v>
      </c>
      <c r="D1884" s="234">
        <v>163.44999999999999</v>
      </c>
    </row>
    <row r="1885" spans="1:4" ht="13.5">
      <c r="A1885" s="233">
        <v>96624</v>
      </c>
      <c r="B1885" s="231" t="s">
        <v>25855</v>
      </c>
      <c r="C1885" s="233" t="s">
        <v>7</v>
      </c>
      <c r="D1885" s="234">
        <v>109.63</v>
      </c>
    </row>
    <row r="1886" spans="1:4" ht="13.5">
      <c r="A1886" s="233">
        <v>97082</v>
      </c>
      <c r="B1886" s="231" t="s">
        <v>8558</v>
      </c>
      <c r="C1886" s="233" t="s">
        <v>7</v>
      </c>
      <c r="D1886" s="234">
        <v>47.91</v>
      </c>
    </row>
    <row r="1887" spans="1:4" ht="13.5">
      <c r="A1887" s="233">
        <v>97083</v>
      </c>
      <c r="B1887" s="231" t="s">
        <v>8559</v>
      </c>
      <c r="C1887" s="233" t="s">
        <v>4</v>
      </c>
      <c r="D1887" s="234">
        <v>2.66</v>
      </c>
    </row>
    <row r="1888" spans="1:4" ht="13.5">
      <c r="A1888" s="233">
        <v>97084</v>
      </c>
      <c r="B1888" s="231" t="s">
        <v>8560</v>
      </c>
      <c r="C1888" s="233" t="s">
        <v>4</v>
      </c>
      <c r="D1888" s="234">
        <v>0.56000000000000005</v>
      </c>
    </row>
    <row r="1889" spans="1:4" ht="13.5">
      <c r="A1889" s="233">
        <v>97086</v>
      </c>
      <c r="B1889" s="231" t="s">
        <v>8561</v>
      </c>
      <c r="C1889" s="233" t="s">
        <v>4</v>
      </c>
      <c r="D1889" s="234">
        <v>112.3</v>
      </c>
    </row>
    <row r="1890" spans="1:4" ht="13.5">
      <c r="A1890" s="233">
        <v>97087</v>
      </c>
      <c r="B1890" s="231" t="s">
        <v>25856</v>
      </c>
      <c r="C1890" s="233" t="s">
        <v>4</v>
      </c>
      <c r="D1890" s="234">
        <v>1.83</v>
      </c>
    </row>
    <row r="1891" spans="1:4" ht="13.5">
      <c r="A1891" s="233">
        <v>97088</v>
      </c>
      <c r="B1891" s="231" t="s">
        <v>25857</v>
      </c>
      <c r="C1891" s="233" t="s">
        <v>3</v>
      </c>
      <c r="D1891" s="234">
        <v>21.86</v>
      </c>
    </row>
    <row r="1892" spans="1:4" ht="13.5">
      <c r="A1892" s="233">
        <v>97089</v>
      </c>
      <c r="B1892" s="231" t="s">
        <v>25858</v>
      </c>
      <c r="C1892" s="233" t="s">
        <v>3</v>
      </c>
      <c r="D1892" s="234">
        <v>20.010000000000002</v>
      </c>
    </row>
    <row r="1893" spans="1:4" ht="13.5">
      <c r="A1893" s="233">
        <v>97090</v>
      </c>
      <c r="B1893" s="231" t="s">
        <v>25859</v>
      </c>
      <c r="C1893" s="233" t="s">
        <v>3</v>
      </c>
      <c r="D1893" s="234">
        <v>19.7</v>
      </c>
    </row>
    <row r="1894" spans="1:4" ht="13.5">
      <c r="A1894" s="233">
        <v>97091</v>
      </c>
      <c r="B1894" s="231" t="s">
        <v>25860</v>
      </c>
      <c r="C1894" s="233" t="s">
        <v>3</v>
      </c>
      <c r="D1894" s="234">
        <v>19.11</v>
      </c>
    </row>
    <row r="1895" spans="1:4" ht="13.5">
      <c r="A1895" s="233">
        <v>97092</v>
      </c>
      <c r="B1895" s="231" t="s">
        <v>25861</v>
      </c>
      <c r="C1895" s="233" t="s">
        <v>3</v>
      </c>
      <c r="D1895" s="234">
        <v>18.52</v>
      </c>
    </row>
    <row r="1896" spans="1:4" ht="13.5">
      <c r="A1896" s="233">
        <v>97093</v>
      </c>
      <c r="B1896" s="231" t="s">
        <v>25862</v>
      </c>
      <c r="C1896" s="233" t="s">
        <v>3</v>
      </c>
      <c r="D1896" s="234">
        <v>17.41</v>
      </c>
    </row>
    <row r="1897" spans="1:4" ht="13.5">
      <c r="A1897" s="233">
        <v>97094</v>
      </c>
      <c r="B1897" s="231" t="s">
        <v>8562</v>
      </c>
      <c r="C1897" s="233" t="s">
        <v>7</v>
      </c>
      <c r="D1897" s="234">
        <v>459.24</v>
      </c>
    </row>
    <row r="1898" spans="1:4" ht="13.5">
      <c r="A1898" s="233">
        <v>97095</v>
      </c>
      <c r="B1898" s="231" t="s">
        <v>8563</v>
      </c>
      <c r="C1898" s="233" t="s">
        <v>7</v>
      </c>
      <c r="D1898" s="234">
        <v>431.09</v>
      </c>
    </row>
    <row r="1899" spans="1:4" ht="13.5">
      <c r="A1899" s="233">
        <v>97096</v>
      </c>
      <c r="B1899" s="231" t="s">
        <v>8564</v>
      </c>
      <c r="C1899" s="233" t="s">
        <v>7</v>
      </c>
      <c r="D1899" s="234">
        <v>416.64</v>
      </c>
    </row>
    <row r="1900" spans="1:4" ht="13.5">
      <c r="A1900" s="233">
        <v>97097</v>
      </c>
      <c r="B1900" s="231" t="s">
        <v>13301</v>
      </c>
      <c r="C1900" s="233" t="s">
        <v>4</v>
      </c>
      <c r="D1900" s="234">
        <v>28.82</v>
      </c>
    </row>
    <row r="1901" spans="1:4" ht="13.5">
      <c r="A1901" s="233">
        <v>97101</v>
      </c>
      <c r="B1901" s="231" t="s">
        <v>25863</v>
      </c>
      <c r="C1901" s="233" t="s">
        <v>4</v>
      </c>
      <c r="D1901" s="234">
        <v>182.72</v>
      </c>
    </row>
    <row r="1902" spans="1:4" ht="13.5">
      <c r="A1902" s="233">
        <v>97102</v>
      </c>
      <c r="B1902" s="231" t="s">
        <v>25864</v>
      </c>
      <c r="C1902" s="233" t="s">
        <v>4</v>
      </c>
      <c r="D1902" s="234">
        <v>203.7</v>
      </c>
    </row>
    <row r="1903" spans="1:4" ht="13.5">
      <c r="A1903" s="233">
        <v>97103</v>
      </c>
      <c r="B1903" s="231" t="s">
        <v>25865</v>
      </c>
      <c r="C1903" s="233" t="s">
        <v>4</v>
      </c>
      <c r="D1903" s="234">
        <v>268.3</v>
      </c>
    </row>
    <row r="1904" spans="1:4" ht="13.5">
      <c r="A1904" s="233">
        <v>100322</v>
      </c>
      <c r="B1904" s="231" t="s">
        <v>25866</v>
      </c>
      <c r="C1904" s="233" t="s">
        <v>7</v>
      </c>
      <c r="D1904" s="234">
        <v>104.81</v>
      </c>
    </row>
    <row r="1905" spans="1:4" ht="13.5">
      <c r="A1905" s="233">
        <v>100323</v>
      </c>
      <c r="B1905" s="231" t="s">
        <v>25867</v>
      </c>
      <c r="C1905" s="233" t="s">
        <v>7</v>
      </c>
      <c r="D1905" s="234">
        <v>83.66</v>
      </c>
    </row>
    <row r="1906" spans="1:4" ht="13.5">
      <c r="A1906" s="233">
        <v>100324</v>
      </c>
      <c r="B1906" s="231" t="s">
        <v>25868</v>
      </c>
      <c r="C1906" s="233" t="s">
        <v>7</v>
      </c>
      <c r="D1906" s="234">
        <v>109.42</v>
      </c>
    </row>
    <row r="1907" spans="1:4" ht="13.5">
      <c r="A1907" s="233">
        <v>90996</v>
      </c>
      <c r="B1907" s="231" t="s">
        <v>8565</v>
      </c>
      <c r="C1907" s="233" t="s">
        <v>4</v>
      </c>
      <c r="D1907" s="234">
        <v>14.27</v>
      </c>
    </row>
    <row r="1908" spans="1:4" ht="13.5">
      <c r="A1908" s="233">
        <v>90997</v>
      </c>
      <c r="B1908" s="231" t="s">
        <v>8566</v>
      </c>
      <c r="C1908" s="233" t="s">
        <v>4</v>
      </c>
      <c r="D1908" s="234">
        <v>19.23</v>
      </c>
    </row>
    <row r="1909" spans="1:4" ht="13.5">
      <c r="A1909" s="233">
        <v>90998</v>
      </c>
      <c r="B1909" s="231" t="s">
        <v>8567</v>
      </c>
      <c r="C1909" s="233" t="s">
        <v>4</v>
      </c>
      <c r="D1909" s="234">
        <v>23.13</v>
      </c>
    </row>
    <row r="1910" spans="1:4" ht="13.5">
      <c r="A1910" s="233">
        <v>91000</v>
      </c>
      <c r="B1910" s="231" t="s">
        <v>8568</v>
      </c>
      <c r="C1910" s="233" t="s">
        <v>4</v>
      </c>
      <c r="D1910" s="234">
        <v>17.75</v>
      </c>
    </row>
    <row r="1911" spans="1:4" ht="13.5">
      <c r="A1911" s="233">
        <v>91002</v>
      </c>
      <c r="B1911" s="231" t="s">
        <v>8569</v>
      </c>
      <c r="C1911" s="233" t="s">
        <v>4</v>
      </c>
      <c r="D1911" s="234">
        <v>16.36</v>
      </c>
    </row>
    <row r="1912" spans="1:4" ht="13.5">
      <c r="A1912" s="233">
        <v>91003</v>
      </c>
      <c r="B1912" s="231" t="s">
        <v>8570</v>
      </c>
      <c r="C1912" s="233" t="s">
        <v>4</v>
      </c>
      <c r="D1912" s="234">
        <v>18.88</v>
      </c>
    </row>
    <row r="1913" spans="1:4" ht="13.5">
      <c r="A1913" s="233">
        <v>91004</v>
      </c>
      <c r="B1913" s="231" t="s">
        <v>8571</v>
      </c>
      <c r="C1913" s="233" t="s">
        <v>4</v>
      </c>
      <c r="D1913" s="234">
        <v>14.75</v>
      </c>
    </row>
    <row r="1914" spans="1:4" ht="13.5">
      <c r="A1914" s="233">
        <v>91005</v>
      </c>
      <c r="B1914" s="231" t="s">
        <v>8572</v>
      </c>
      <c r="C1914" s="233" t="s">
        <v>4</v>
      </c>
      <c r="D1914" s="234">
        <v>17.66</v>
      </c>
    </row>
    <row r="1915" spans="1:4" ht="13.5">
      <c r="A1915" s="233">
        <v>91006</v>
      </c>
      <c r="B1915" s="231" t="s">
        <v>8573</v>
      </c>
      <c r="C1915" s="233" t="s">
        <v>4</v>
      </c>
      <c r="D1915" s="234">
        <v>13.65</v>
      </c>
    </row>
    <row r="1916" spans="1:4" ht="13.5">
      <c r="A1916" s="233">
        <v>91007</v>
      </c>
      <c r="B1916" s="231" t="s">
        <v>8574</v>
      </c>
      <c r="C1916" s="233" t="s">
        <v>4</v>
      </c>
      <c r="D1916" s="234">
        <v>12.26</v>
      </c>
    </row>
    <row r="1917" spans="1:4" ht="13.5">
      <c r="A1917" s="233">
        <v>91008</v>
      </c>
      <c r="B1917" s="231" t="s">
        <v>8575</v>
      </c>
      <c r="C1917" s="233" t="s">
        <v>4</v>
      </c>
      <c r="D1917" s="234">
        <v>14.77</v>
      </c>
    </row>
    <row r="1918" spans="1:4" ht="13.5">
      <c r="A1918" s="233">
        <v>92263</v>
      </c>
      <c r="B1918" s="231" t="s">
        <v>24880</v>
      </c>
      <c r="C1918" s="233" t="s">
        <v>4</v>
      </c>
      <c r="D1918" s="234">
        <v>115.66</v>
      </c>
    </row>
    <row r="1919" spans="1:4" ht="13.5">
      <c r="A1919" s="233">
        <v>92264</v>
      </c>
      <c r="B1919" s="231" t="s">
        <v>24881</v>
      </c>
      <c r="C1919" s="233" t="s">
        <v>4</v>
      </c>
      <c r="D1919" s="234">
        <v>154.37</v>
      </c>
    </row>
    <row r="1920" spans="1:4" ht="13.5">
      <c r="A1920" s="233">
        <v>92265</v>
      </c>
      <c r="B1920" s="231" t="s">
        <v>24882</v>
      </c>
      <c r="C1920" s="233" t="s">
        <v>4</v>
      </c>
      <c r="D1920" s="234">
        <v>83.91</v>
      </c>
    </row>
    <row r="1921" spans="1:4" ht="13.5">
      <c r="A1921" s="233">
        <v>92266</v>
      </c>
      <c r="B1921" s="231" t="s">
        <v>24883</v>
      </c>
      <c r="C1921" s="233" t="s">
        <v>4</v>
      </c>
      <c r="D1921" s="234">
        <v>117.11</v>
      </c>
    </row>
    <row r="1922" spans="1:4" ht="13.5">
      <c r="A1922" s="233">
        <v>92267</v>
      </c>
      <c r="B1922" s="231" t="s">
        <v>24884</v>
      </c>
      <c r="C1922" s="233" t="s">
        <v>4</v>
      </c>
      <c r="D1922" s="234">
        <v>30.45</v>
      </c>
    </row>
    <row r="1923" spans="1:4" ht="13.5">
      <c r="A1923" s="233">
        <v>92268</v>
      </c>
      <c r="B1923" s="231" t="s">
        <v>24885</v>
      </c>
      <c r="C1923" s="233" t="s">
        <v>4</v>
      </c>
      <c r="D1923" s="234">
        <v>60.87</v>
      </c>
    </row>
    <row r="1924" spans="1:4" ht="13.5">
      <c r="A1924" s="233">
        <v>92269</v>
      </c>
      <c r="B1924" s="231" t="s">
        <v>24886</v>
      </c>
      <c r="C1924" s="233" t="s">
        <v>4</v>
      </c>
      <c r="D1924" s="234">
        <v>212.02</v>
      </c>
    </row>
    <row r="1925" spans="1:4" ht="13.5">
      <c r="A1925" s="233">
        <v>92270</v>
      </c>
      <c r="B1925" s="231" t="s">
        <v>24887</v>
      </c>
      <c r="C1925" s="233" t="s">
        <v>4</v>
      </c>
      <c r="D1925" s="234">
        <v>161.55000000000001</v>
      </c>
    </row>
    <row r="1926" spans="1:4" ht="13.5">
      <c r="A1926" s="233">
        <v>92271</v>
      </c>
      <c r="B1926" s="231" t="s">
        <v>24888</v>
      </c>
      <c r="C1926" s="233" t="s">
        <v>4</v>
      </c>
      <c r="D1926" s="234">
        <v>105.36</v>
      </c>
    </row>
    <row r="1927" spans="1:4" ht="13.5">
      <c r="A1927" s="233">
        <v>92272</v>
      </c>
      <c r="B1927" s="231" t="s">
        <v>24889</v>
      </c>
      <c r="C1927" s="233" t="s">
        <v>1</v>
      </c>
      <c r="D1927" s="234">
        <v>27.36</v>
      </c>
    </row>
    <row r="1928" spans="1:4" ht="13.5">
      <c r="A1928" s="233">
        <v>92273</v>
      </c>
      <c r="B1928" s="231" t="s">
        <v>24890</v>
      </c>
      <c r="C1928" s="233" t="s">
        <v>1</v>
      </c>
      <c r="D1928" s="234">
        <v>11.76</v>
      </c>
    </row>
    <row r="1929" spans="1:4" ht="13.5">
      <c r="A1929" s="233">
        <v>92409</v>
      </c>
      <c r="B1929" s="231" t="s">
        <v>24891</v>
      </c>
      <c r="C1929" s="233" t="s">
        <v>4</v>
      </c>
      <c r="D1929" s="234">
        <v>297.73</v>
      </c>
    </row>
    <row r="1930" spans="1:4" ht="13.5">
      <c r="A1930" s="233">
        <v>92411</v>
      </c>
      <c r="B1930" s="231" t="s">
        <v>24892</v>
      </c>
      <c r="C1930" s="233" t="s">
        <v>4</v>
      </c>
      <c r="D1930" s="234">
        <v>184.36</v>
      </c>
    </row>
    <row r="1931" spans="1:4" ht="13.5">
      <c r="A1931" s="233">
        <v>92413</v>
      </c>
      <c r="B1931" s="231" t="s">
        <v>24893</v>
      </c>
      <c r="C1931" s="233" t="s">
        <v>4</v>
      </c>
      <c r="D1931" s="234">
        <v>113.84</v>
      </c>
    </row>
    <row r="1932" spans="1:4" ht="13.5">
      <c r="A1932" s="233">
        <v>92415</v>
      </c>
      <c r="B1932" s="231" t="s">
        <v>24894</v>
      </c>
      <c r="C1932" s="233" t="s">
        <v>4</v>
      </c>
      <c r="D1932" s="234">
        <v>99.14</v>
      </c>
    </row>
    <row r="1933" spans="1:4" ht="13.5">
      <c r="A1933" s="233">
        <v>92417</v>
      </c>
      <c r="B1933" s="231" t="s">
        <v>24895</v>
      </c>
      <c r="C1933" s="233" t="s">
        <v>4</v>
      </c>
      <c r="D1933" s="234">
        <v>118.57</v>
      </c>
    </row>
    <row r="1934" spans="1:4" ht="13.5">
      <c r="A1934" s="233">
        <v>92419</v>
      </c>
      <c r="B1934" s="231" t="s">
        <v>24896</v>
      </c>
      <c r="C1934" s="233" t="s">
        <v>4</v>
      </c>
      <c r="D1934" s="234">
        <v>61.92</v>
      </c>
    </row>
    <row r="1935" spans="1:4" ht="13.5">
      <c r="A1935" s="233">
        <v>92421</v>
      </c>
      <c r="B1935" s="231" t="s">
        <v>24897</v>
      </c>
      <c r="C1935" s="233" t="s">
        <v>4</v>
      </c>
      <c r="D1935" s="234">
        <v>76.819999999999993</v>
      </c>
    </row>
    <row r="1936" spans="1:4" ht="13.5">
      <c r="A1936" s="233">
        <v>92423</v>
      </c>
      <c r="B1936" s="231" t="s">
        <v>24898</v>
      </c>
      <c r="C1936" s="233" t="s">
        <v>4</v>
      </c>
      <c r="D1936" s="234">
        <v>50.2</v>
      </c>
    </row>
    <row r="1937" spans="1:4" ht="13.5">
      <c r="A1937" s="233">
        <v>92425</v>
      </c>
      <c r="B1937" s="231" t="s">
        <v>24899</v>
      </c>
      <c r="C1937" s="233" t="s">
        <v>4</v>
      </c>
      <c r="D1937" s="234">
        <v>63.16</v>
      </c>
    </row>
    <row r="1938" spans="1:4" ht="13.5">
      <c r="A1938" s="233">
        <v>92427</v>
      </c>
      <c r="B1938" s="231" t="s">
        <v>24900</v>
      </c>
      <c r="C1938" s="233" t="s">
        <v>4</v>
      </c>
      <c r="D1938" s="234">
        <v>44.27</v>
      </c>
    </row>
    <row r="1939" spans="1:4" ht="13.5">
      <c r="A1939" s="233">
        <v>92429</v>
      </c>
      <c r="B1939" s="231" t="s">
        <v>24901</v>
      </c>
      <c r="C1939" s="233" t="s">
        <v>4</v>
      </c>
      <c r="D1939" s="234">
        <v>56.28</v>
      </c>
    </row>
    <row r="1940" spans="1:4" ht="13.5">
      <c r="A1940" s="233">
        <v>92431</v>
      </c>
      <c r="B1940" s="231" t="s">
        <v>24902</v>
      </c>
      <c r="C1940" s="233" t="s">
        <v>4</v>
      </c>
      <c r="D1940" s="234">
        <v>42.2</v>
      </c>
    </row>
    <row r="1941" spans="1:4" ht="13.5">
      <c r="A1941" s="233">
        <v>92433</v>
      </c>
      <c r="B1941" s="231" t="s">
        <v>24903</v>
      </c>
      <c r="C1941" s="233" t="s">
        <v>4</v>
      </c>
      <c r="D1941" s="234">
        <v>53.59</v>
      </c>
    </row>
    <row r="1942" spans="1:4" ht="13.5">
      <c r="A1942" s="233">
        <v>92435</v>
      </c>
      <c r="B1942" s="231" t="s">
        <v>24904</v>
      </c>
      <c r="C1942" s="233" t="s">
        <v>4</v>
      </c>
      <c r="D1942" s="234">
        <v>39.89</v>
      </c>
    </row>
    <row r="1943" spans="1:4" ht="13.5">
      <c r="A1943" s="233">
        <v>92437</v>
      </c>
      <c r="B1943" s="231" t="s">
        <v>24905</v>
      </c>
      <c r="C1943" s="233" t="s">
        <v>4</v>
      </c>
      <c r="D1943" s="234">
        <v>50.91</v>
      </c>
    </row>
    <row r="1944" spans="1:4" ht="13.5">
      <c r="A1944" s="233">
        <v>92439</v>
      </c>
      <c r="B1944" s="231" t="s">
        <v>24906</v>
      </c>
      <c r="C1944" s="233" t="s">
        <v>4</v>
      </c>
      <c r="D1944" s="234">
        <v>38.229999999999997</v>
      </c>
    </row>
    <row r="1945" spans="1:4" ht="13.5">
      <c r="A1945" s="233">
        <v>92441</v>
      </c>
      <c r="B1945" s="231" t="s">
        <v>24907</v>
      </c>
      <c r="C1945" s="233" t="s">
        <v>4</v>
      </c>
      <c r="D1945" s="234">
        <v>48.97</v>
      </c>
    </row>
    <row r="1946" spans="1:4" ht="13.5">
      <c r="A1946" s="233">
        <v>92443</v>
      </c>
      <c r="B1946" s="231" t="s">
        <v>24908</v>
      </c>
      <c r="C1946" s="233" t="s">
        <v>4</v>
      </c>
      <c r="D1946" s="234">
        <v>34.72</v>
      </c>
    </row>
    <row r="1947" spans="1:4" ht="13.5">
      <c r="A1947" s="233">
        <v>92445</v>
      </c>
      <c r="B1947" s="231" t="s">
        <v>24909</v>
      </c>
      <c r="C1947" s="233" t="s">
        <v>4</v>
      </c>
      <c r="D1947" s="234">
        <v>45.07</v>
      </c>
    </row>
    <row r="1948" spans="1:4" ht="13.5">
      <c r="A1948" s="233">
        <v>92446</v>
      </c>
      <c r="B1948" s="231" t="s">
        <v>24910</v>
      </c>
      <c r="C1948" s="233" t="s">
        <v>4</v>
      </c>
      <c r="D1948" s="234">
        <v>269.55</v>
      </c>
    </row>
    <row r="1949" spans="1:4" ht="13.5">
      <c r="A1949" s="233">
        <v>92447</v>
      </c>
      <c r="B1949" s="231" t="s">
        <v>24911</v>
      </c>
      <c r="C1949" s="233" t="s">
        <v>4</v>
      </c>
      <c r="D1949" s="234">
        <v>185.25</v>
      </c>
    </row>
    <row r="1950" spans="1:4" ht="13.5">
      <c r="A1950" s="233">
        <v>92448</v>
      </c>
      <c r="B1950" s="231" t="s">
        <v>24912</v>
      </c>
      <c r="C1950" s="233" t="s">
        <v>4</v>
      </c>
      <c r="D1950" s="234">
        <v>142.63</v>
      </c>
    </row>
    <row r="1951" spans="1:4" ht="13.5">
      <c r="A1951" s="233">
        <v>92449</v>
      </c>
      <c r="B1951" s="231" t="s">
        <v>24913</v>
      </c>
      <c r="C1951" s="233" t="s">
        <v>4</v>
      </c>
      <c r="D1951" s="234">
        <v>210</v>
      </c>
    </row>
    <row r="1952" spans="1:4" ht="13.5">
      <c r="A1952" s="233">
        <v>92450</v>
      </c>
      <c r="B1952" s="231" t="s">
        <v>24914</v>
      </c>
      <c r="C1952" s="233" t="s">
        <v>4</v>
      </c>
      <c r="D1952" s="234">
        <v>212.29</v>
      </c>
    </row>
    <row r="1953" spans="1:4" ht="13.5">
      <c r="A1953" s="233">
        <v>92451</v>
      </c>
      <c r="B1953" s="231" t="s">
        <v>24915</v>
      </c>
      <c r="C1953" s="233" t="s">
        <v>4</v>
      </c>
      <c r="D1953" s="234">
        <v>141.78</v>
      </c>
    </row>
    <row r="1954" spans="1:4" ht="13.5">
      <c r="A1954" s="233">
        <v>92452</v>
      </c>
      <c r="B1954" s="231" t="s">
        <v>24916</v>
      </c>
      <c r="C1954" s="233" t="s">
        <v>4</v>
      </c>
      <c r="D1954" s="234">
        <v>119.01</v>
      </c>
    </row>
    <row r="1955" spans="1:4" ht="13.5">
      <c r="A1955" s="233">
        <v>92453</v>
      </c>
      <c r="B1955" s="231" t="s">
        <v>24917</v>
      </c>
      <c r="C1955" s="233" t="s">
        <v>4</v>
      </c>
      <c r="D1955" s="234">
        <v>180.53</v>
      </c>
    </row>
    <row r="1956" spans="1:4" ht="13.5">
      <c r="A1956" s="233">
        <v>92454</v>
      </c>
      <c r="B1956" s="231" t="s">
        <v>24918</v>
      </c>
      <c r="C1956" s="233" t="s">
        <v>4</v>
      </c>
      <c r="D1956" s="234">
        <v>190.18</v>
      </c>
    </row>
    <row r="1957" spans="1:4" ht="13.5">
      <c r="A1957" s="233">
        <v>92455</v>
      </c>
      <c r="B1957" s="231" t="s">
        <v>24919</v>
      </c>
      <c r="C1957" s="233" t="s">
        <v>4</v>
      </c>
      <c r="D1957" s="234">
        <v>117.05</v>
      </c>
    </row>
    <row r="1958" spans="1:4" ht="13.5">
      <c r="A1958" s="233">
        <v>92456</v>
      </c>
      <c r="B1958" s="231" t="s">
        <v>24920</v>
      </c>
      <c r="C1958" s="233" t="s">
        <v>4</v>
      </c>
      <c r="D1958" s="234">
        <v>96.82</v>
      </c>
    </row>
    <row r="1959" spans="1:4" ht="13.5">
      <c r="A1959" s="233">
        <v>92457</v>
      </c>
      <c r="B1959" s="231" t="s">
        <v>24921</v>
      </c>
      <c r="C1959" s="233" t="s">
        <v>4</v>
      </c>
      <c r="D1959" s="234">
        <v>157.87</v>
      </c>
    </row>
    <row r="1960" spans="1:4" ht="13.5">
      <c r="A1960" s="233">
        <v>92458</v>
      </c>
      <c r="B1960" s="231" t="s">
        <v>8576</v>
      </c>
      <c r="C1960" s="233" t="s">
        <v>4</v>
      </c>
      <c r="D1960" s="234">
        <v>175.95</v>
      </c>
    </row>
    <row r="1961" spans="1:4" ht="13.5">
      <c r="A1961" s="233">
        <v>92459</v>
      </c>
      <c r="B1961" s="231" t="s">
        <v>24922</v>
      </c>
      <c r="C1961" s="233" t="s">
        <v>4</v>
      </c>
      <c r="D1961" s="234">
        <v>100.27</v>
      </c>
    </row>
    <row r="1962" spans="1:4" ht="13.5">
      <c r="A1962" s="233">
        <v>92460</v>
      </c>
      <c r="B1962" s="231" t="s">
        <v>24923</v>
      </c>
      <c r="C1962" s="233" t="s">
        <v>4</v>
      </c>
      <c r="D1962" s="234">
        <v>79.89</v>
      </c>
    </row>
    <row r="1963" spans="1:4" ht="13.5">
      <c r="A1963" s="233">
        <v>92461</v>
      </c>
      <c r="B1963" s="231" t="s">
        <v>24924</v>
      </c>
      <c r="C1963" s="233" t="s">
        <v>4</v>
      </c>
      <c r="D1963" s="234">
        <v>146.13</v>
      </c>
    </row>
    <row r="1964" spans="1:4" ht="13.5">
      <c r="A1964" s="233">
        <v>92462</v>
      </c>
      <c r="B1964" s="231" t="s">
        <v>24925</v>
      </c>
      <c r="C1964" s="233" t="s">
        <v>4</v>
      </c>
      <c r="D1964" s="234">
        <v>166.75</v>
      </c>
    </row>
    <row r="1965" spans="1:4" ht="13.5">
      <c r="A1965" s="233">
        <v>92463</v>
      </c>
      <c r="B1965" s="231" t="s">
        <v>24926</v>
      </c>
      <c r="C1965" s="233" t="s">
        <v>4</v>
      </c>
      <c r="D1965" s="234">
        <v>91.32</v>
      </c>
    </row>
    <row r="1966" spans="1:4" ht="13.5">
      <c r="A1966" s="233">
        <v>92464</v>
      </c>
      <c r="B1966" s="231" t="s">
        <v>24927</v>
      </c>
      <c r="C1966" s="233" t="s">
        <v>4</v>
      </c>
      <c r="D1966" s="234">
        <v>74.19</v>
      </c>
    </row>
    <row r="1967" spans="1:4" ht="13.5">
      <c r="A1967" s="233">
        <v>92465</v>
      </c>
      <c r="B1967" s="231" t="s">
        <v>24928</v>
      </c>
      <c r="C1967" s="233" t="s">
        <v>4</v>
      </c>
      <c r="D1967" s="234">
        <v>118.65</v>
      </c>
    </row>
    <row r="1968" spans="1:4" ht="13.5">
      <c r="A1968" s="233">
        <v>92466</v>
      </c>
      <c r="B1968" s="231" t="s">
        <v>24929</v>
      </c>
      <c r="C1968" s="233" t="s">
        <v>4</v>
      </c>
      <c r="D1968" s="234">
        <v>162.47999999999999</v>
      </c>
    </row>
    <row r="1969" spans="1:4" ht="13.5">
      <c r="A1969" s="233">
        <v>92467</v>
      </c>
      <c r="B1969" s="231" t="s">
        <v>24930</v>
      </c>
      <c r="C1969" s="233" t="s">
        <v>4</v>
      </c>
      <c r="D1969" s="234">
        <v>76.87</v>
      </c>
    </row>
    <row r="1970" spans="1:4" ht="13.5">
      <c r="A1970" s="233">
        <v>92468</v>
      </c>
      <c r="B1970" s="231" t="s">
        <v>24931</v>
      </c>
      <c r="C1970" s="233" t="s">
        <v>4</v>
      </c>
      <c r="D1970" s="234">
        <v>70.319999999999993</v>
      </c>
    </row>
    <row r="1971" spans="1:4" ht="13.5">
      <c r="A1971" s="233">
        <v>92469</v>
      </c>
      <c r="B1971" s="231" t="s">
        <v>24932</v>
      </c>
      <c r="C1971" s="233" t="s">
        <v>4</v>
      </c>
      <c r="D1971" s="234">
        <v>108.34</v>
      </c>
    </row>
    <row r="1972" spans="1:4" ht="13.5">
      <c r="A1972" s="233">
        <v>92470</v>
      </c>
      <c r="B1972" s="231" t="s">
        <v>24933</v>
      </c>
      <c r="C1972" s="233" t="s">
        <v>4</v>
      </c>
      <c r="D1972" s="234">
        <v>157.02000000000001</v>
      </c>
    </row>
    <row r="1973" spans="1:4" ht="13.5">
      <c r="A1973" s="233">
        <v>92471</v>
      </c>
      <c r="B1973" s="231" t="s">
        <v>24934</v>
      </c>
      <c r="C1973" s="233" t="s">
        <v>4</v>
      </c>
      <c r="D1973" s="234">
        <v>70.31</v>
      </c>
    </row>
    <row r="1974" spans="1:4" ht="13.5">
      <c r="A1974" s="233">
        <v>92472</v>
      </c>
      <c r="B1974" s="231" t="s">
        <v>24935</v>
      </c>
      <c r="C1974" s="233" t="s">
        <v>4</v>
      </c>
      <c r="D1974" s="234">
        <v>65.58</v>
      </c>
    </row>
    <row r="1975" spans="1:4" ht="13.5">
      <c r="A1975" s="233">
        <v>92473</v>
      </c>
      <c r="B1975" s="231" t="s">
        <v>24936</v>
      </c>
      <c r="C1975" s="233" t="s">
        <v>4</v>
      </c>
      <c r="D1975" s="234">
        <v>99.97</v>
      </c>
    </row>
    <row r="1976" spans="1:4" ht="13.5">
      <c r="A1976" s="233">
        <v>92474</v>
      </c>
      <c r="B1976" s="231" t="s">
        <v>24937</v>
      </c>
      <c r="C1976" s="233" t="s">
        <v>4</v>
      </c>
      <c r="D1976" s="234">
        <v>152.29</v>
      </c>
    </row>
    <row r="1977" spans="1:4" ht="13.5">
      <c r="A1977" s="233">
        <v>92475</v>
      </c>
      <c r="B1977" s="231" t="s">
        <v>24938</v>
      </c>
      <c r="C1977" s="233" t="s">
        <v>4</v>
      </c>
      <c r="D1977" s="234">
        <v>64.95</v>
      </c>
    </row>
    <row r="1978" spans="1:4" ht="13.5">
      <c r="A1978" s="233">
        <v>92476</v>
      </c>
      <c r="B1978" s="231" t="s">
        <v>24939</v>
      </c>
      <c r="C1978" s="233" t="s">
        <v>4</v>
      </c>
      <c r="D1978" s="234">
        <v>61.53</v>
      </c>
    </row>
    <row r="1979" spans="1:4" ht="13.5">
      <c r="A1979" s="233">
        <v>92477</v>
      </c>
      <c r="B1979" s="231" t="s">
        <v>24940</v>
      </c>
      <c r="C1979" s="233" t="s">
        <v>4</v>
      </c>
      <c r="D1979" s="234">
        <v>82.18</v>
      </c>
    </row>
    <row r="1980" spans="1:4" ht="13.5">
      <c r="A1980" s="233">
        <v>92478</v>
      </c>
      <c r="B1980" s="231" t="s">
        <v>24941</v>
      </c>
      <c r="C1980" s="233" t="s">
        <v>4</v>
      </c>
      <c r="D1980" s="234">
        <v>143.02000000000001</v>
      </c>
    </row>
    <row r="1981" spans="1:4" ht="13.5">
      <c r="A1981" s="233">
        <v>92479</v>
      </c>
      <c r="B1981" s="231" t="s">
        <v>24942</v>
      </c>
      <c r="C1981" s="233" t="s">
        <v>4</v>
      </c>
      <c r="D1981" s="234">
        <v>53.57</v>
      </c>
    </row>
    <row r="1982" spans="1:4" ht="13.5">
      <c r="A1982" s="233">
        <v>92480</v>
      </c>
      <c r="B1982" s="231" t="s">
        <v>24943</v>
      </c>
      <c r="C1982" s="233" t="s">
        <v>4</v>
      </c>
      <c r="D1982" s="234">
        <v>53.51</v>
      </c>
    </row>
    <row r="1983" spans="1:4" ht="13.5">
      <c r="A1983" s="233">
        <v>92482</v>
      </c>
      <c r="B1983" s="231" t="s">
        <v>24944</v>
      </c>
      <c r="C1983" s="233" t="s">
        <v>4</v>
      </c>
      <c r="D1983" s="234">
        <v>303.02</v>
      </c>
    </row>
    <row r="1984" spans="1:4" ht="13.5">
      <c r="A1984" s="233">
        <v>92484</v>
      </c>
      <c r="B1984" s="231" t="s">
        <v>24945</v>
      </c>
      <c r="C1984" s="233" t="s">
        <v>4</v>
      </c>
      <c r="D1984" s="234">
        <v>212.49</v>
      </c>
    </row>
    <row r="1985" spans="1:4" ht="13.5">
      <c r="A1985" s="233">
        <v>92486</v>
      </c>
      <c r="B1985" s="231" t="s">
        <v>24946</v>
      </c>
      <c r="C1985" s="233" t="s">
        <v>4</v>
      </c>
      <c r="D1985" s="234">
        <v>145.19</v>
      </c>
    </row>
    <row r="1986" spans="1:4" ht="13.5">
      <c r="A1986" s="233">
        <v>92488</v>
      </c>
      <c r="B1986" s="231" t="s">
        <v>24947</v>
      </c>
      <c r="C1986" s="233" t="s">
        <v>4</v>
      </c>
      <c r="D1986" s="234">
        <v>66.5</v>
      </c>
    </row>
    <row r="1987" spans="1:4" ht="13.5">
      <c r="A1987" s="233">
        <v>92490</v>
      </c>
      <c r="B1987" s="231" t="s">
        <v>24948</v>
      </c>
      <c r="C1987" s="233" t="s">
        <v>4</v>
      </c>
      <c r="D1987" s="234">
        <v>40.14</v>
      </c>
    </row>
    <row r="1988" spans="1:4" ht="13.5">
      <c r="A1988" s="233">
        <v>92492</v>
      </c>
      <c r="B1988" s="231" t="s">
        <v>24949</v>
      </c>
      <c r="C1988" s="233" t="s">
        <v>4</v>
      </c>
      <c r="D1988" s="234">
        <v>63.82</v>
      </c>
    </row>
    <row r="1989" spans="1:4" ht="13.5">
      <c r="A1989" s="233">
        <v>92494</v>
      </c>
      <c r="B1989" s="231" t="s">
        <v>24950</v>
      </c>
      <c r="C1989" s="233" t="s">
        <v>4</v>
      </c>
      <c r="D1989" s="234">
        <v>37.880000000000003</v>
      </c>
    </row>
    <row r="1990" spans="1:4" ht="13.5">
      <c r="A1990" s="233">
        <v>92496</v>
      </c>
      <c r="B1990" s="231" t="s">
        <v>24951</v>
      </c>
      <c r="C1990" s="233" t="s">
        <v>4</v>
      </c>
      <c r="D1990" s="234">
        <v>62.02</v>
      </c>
    </row>
    <row r="1991" spans="1:4" ht="13.5">
      <c r="A1991" s="233">
        <v>92498</v>
      </c>
      <c r="B1991" s="231" t="s">
        <v>24952</v>
      </c>
      <c r="C1991" s="233" t="s">
        <v>4</v>
      </c>
      <c r="D1991" s="234">
        <v>36.380000000000003</v>
      </c>
    </row>
    <row r="1992" spans="1:4" ht="13.5">
      <c r="A1992" s="233">
        <v>92500</v>
      </c>
      <c r="B1992" s="231" t="s">
        <v>24953</v>
      </c>
      <c r="C1992" s="233" t="s">
        <v>4</v>
      </c>
      <c r="D1992" s="234">
        <v>60.93</v>
      </c>
    </row>
    <row r="1993" spans="1:4" ht="13.5">
      <c r="A1993" s="233">
        <v>92502</v>
      </c>
      <c r="B1993" s="231" t="s">
        <v>24954</v>
      </c>
      <c r="C1993" s="233" t="s">
        <v>4</v>
      </c>
      <c r="D1993" s="234">
        <v>35.5</v>
      </c>
    </row>
    <row r="1994" spans="1:4" ht="13.5">
      <c r="A1994" s="233">
        <v>92504</v>
      </c>
      <c r="B1994" s="231" t="s">
        <v>24955</v>
      </c>
      <c r="C1994" s="233" t="s">
        <v>4</v>
      </c>
      <c r="D1994" s="234">
        <v>41.92</v>
      </c>
    </row>
    <row r="1995" spans="1:4" ht="13.5">
      <c r="A1995" s="233">
        <v>92506</v>
      </c>
      <c r="B1995" s="231" t="s">
        <v>24956</v>
      </c>
      <c r="C1995" s="233" t="s">
        <v>4</v>
      </c>
      <c r="D1995" s="234">
        <v>34.049999999999997</v>
      </c>
    </row>
    <row r="1996" spans="1:4" ht="13.5">
      <c r="A1996" s="233">
        <v>92508</v>
      </c>
      <c r="B1996" s="231" t="s">
        <v>24957</v>
      </c>
      <c r="C1996" s="233" t="s">
        <v>4</v>
      </c>
      <c r="D1996" s="234">
        <v>70.58</v>
      </c>
    </row>
    <row r="1997" spans="1:4" ht="13.5">
      <c r="A1997" s="233">
        <v>92510</v>
      </c>
      <c r="B1997" s="231" t="s">
        <v>24958</v>
      </c>
      <c r="C1997" s="233" t="s">
        <v>4</v>
      </c>
      <c r="D1997" s="234">
        <v>40.020000000000003</v>
      </c>
    </row>
    <row r="1998" spans="1:4" ht="13.5">
      <c r="A1998" s="233">
        <v>92512</v>
      </c>
      <c r="B1998" s="231" t="s">
        <v>24959</v>
      </c>
      <c r="C1998" s="233" t="s">
        <v>4</v>
      </c>
      <c r="D1998" s="234">
        <v>56.08</v>
      </c>
    </row>
    <row r="1999" spans="1:4" ht="13.5">
      <c r="A1999" s="233">
        <v>92514</v>
      </c>
      <c r="B1999" s="231" t="s">
        <v>24960</v>
      </c>
      <c r="C1999" s="233" t="s">
        <v>4</v>
      </c>
      <c r="D1999" s="234">
        <v>28.6</v>
      </c>
    </row>
    <row r="2000" spans="1:4" ht="13.5">
      <c r="A2000" s="233">
        <v>92515</v>
      </c>
      <c r="B2000" s="231" t="s">
        <v>24961</v>
      </c>
      <c r="C2000" s="233" t="s">
        <v>4</v>
      </c>
      <c r="D2000" s="234">
        <v>49.97</v>
      </c>
    </row>
    <row r="2001" spans="1:4" ht="13.5">
      <c r="A2001" s="233">
        <v>92518</v>
      </c>
      <c r="B2001" s="231" t="s">
        <v>24962</v>
      </c>
      <c r="C2001" s="233" t="s">
        <v>4</v>
      </c>
      <c r="D2001" s="234">
        <v>23.82</v>
      </c>
    </row>
    <row r="2002" spans="1:4" ht="13.5">
      <c r="A2002" s="233">
        <v>92520</v>
      </c>
      <c r="B2002" s="231" t="s">
        <v>24963</v>
      </c>
      <c r="C2002" s="233" t="s">
        <v>4</v>
      </c>
      <c r="D2002" s="234">
        <v>46.83</v>
      </c>
    </row>
    <row r="2003" spans="1:4" ht="13.5">
      <c r="A2003" s="233">
        <v>92522</v>
      </c>
      <c r="B2003" s="231" t="s">
        <v>24964</v>
      </c>
      <c r="C2003" s="233" t="s">
        <v>4</v>
      </c>
      <c r="D2003" s="234">
        <v>21.37</v>
      </c>
    </row>
    <row r="2004" spans="1:4" ht="13.5">
      <c r="A2004" s="233">
        <v>92524</v>
      </c>
      <c r="B2004" s="231" t="s">
        <v>24965</v>
      </c>
      <c r="C2004" s="233" t="s">
        <v>4</v>
      </c>
      <c r="D2004" s="234">
        <v>48.17</v>
      </c>
    </row>
    <row r="2005" spans="1:4" ht="13.5">
      <c r="A2005" s="233">
        <v>92526</v>
      </c>
      <c r="B2005" s="231" t="s">
        <v>24966</v>
      </c>
      <c r="C2005" s="233" t="s">
        <v>4</v>
      </c>
      <c r="D2005" s="234">
        <v>23.11</v>
      </c>
    </row>
    <row r="2006" spans="1:4" ht="13.5">
      <c r="A2006" s="233">
        <v>92528</v>
      </c>
      <c r="B2006" s="231" t="s">
        <v>24967</v>
      </c>
      <c r="C2006" s="233" t="s">
        <v>4</v>
      </c>
      <c r="D2006" s="234">
        <v>46.69</v>
      </c>
    </row>
    <row r="2007" spans="1:4" ht="13.5">
      <c r="A2007" s="233">
        <v>92530</v>
      </c>
      <c r="B2007" s="231" t="s">
        <v>24968</v>
      </c>
      <c r="C2007" s="233" t="s">
        <v>4</v>
      </c>
      <c r="D2007" s="234">
        <v>21.88</v>
      </c>
    </row>
    <row r="2008" spans="1:4" ht="13.5">
      <c r="A2008" s="233">
        <v>92532</v>
      </c>
      <c r="B2008" s="231" t="s">
        <v>24969</v>
      </c>
      <c r="C2008" s="233" t="s">
        <v>4</v>
      </c>
      <c r="D2008" s="234">
        <v>45.54</v>
      </c>
    </row>
    <row r="2009" spans="1:4" ht="13.5">
      <c r="A2009" s="233">
        <v>92534</v>
      </c>
      <c r="B2009" s="231" t="s">
        <v>24970</v>
      </c>
      <c r="C2009" s="233" t="s">
        <v>4</v>
      </c>
      <c r="D2009" s="234">
        <v>20.98</v>
      </c>
    </row>
    <row r="2010" spans="1:4" ht="13.5">
      <c r="A2010" s="233">
        <v>92536</v>
      </c>
      <c r="B2010" s="231" t="s">
        <v>24971</v>
      </c>
      <c r="C2010" s="233" t="s">
        <v>4</v>
      </c>
      <c r="D2010" s="234">
        <v>43.47</v>
      </c>
    </row>
    <row r="2011" spans="1:4" ht="13.5">
      <c r="A2011" s="233">
        <v>92538</v>
      </c>
      <c r="B2011" s="231" t="s">
        <v>24972</v>
      </c>
      <c r="C2011" s="233" t="s">
        <v>4</v>
      </c>
      <c r="D2011" s="234">
        <v>19.14</v>
      </c>
    </row>
    <row r="2012" spans="1:4" ht="13.5">
      <c r="A2012" s="233">
        <v>96252</v>
      </c>
      <c r="B2012" s="231" t="s">
        <v>8577</v>
      </c>
      <c r="C2012" s="233" t="s">
        <v>4</v>
      </c>
      <c r="D2012" s="234">
        <v>193.54</v>
      </c>
    </row>
    <row r="2013" spans="1:4" ht="13.5">
      <c r="A2013" s="233">
        <v>96257</v>
      </c>
      <c r="B2013" s="231" t="s">
        <v>8578</v>
      </c>
      <c r="C2013" s="233" t="s">
        <v>4</v>
      </c>
      <c r="D2013" s="234">
        <v>162.19</v>
      </c>
    </row>
    <row r="2014" spans="1:4" ht="13.5">
      <c r="A2014" s="233">
        <v>96258</v>
      </c>
      <c r="B2014" s="231" t="s">
        <v>8579</v>
      </c>
      <c r="C2014" s="233" t="s">
        <v>4</v>
      </c>
      <c r="D2014" s="234">
        <v>151.94999999999999</v>
      </c>
    </row>
    <row r="2015" spans="1:4" ht="13.5">
      <c r="A2015" s="233">
        <v>96259</v>
      </c>
      <c r="B2015" s="231" t="s">
        <v>8580</v>
      </c>
      <c r="C2015" s="233" t="s">
        <v>4</v>
      </c>
      <c r="D2015" s="234">
        <v>183.38</v>
      </c>
    </row>
    <row r="2016" spans="1:4" ht="13.5">
      <c r="A2016" s="233">
        <v>96529</v>
      </c>
      <c r="B2016" s="231" t="s">
        <v>8581</v>
      </c>
      <c r="C2016" s="233" t="s">
        <v>4</v>
      </c>
      <c r="D2016" s="234">
        <v>311.12</v>
      </c>
    </row>
    <row r="2017" spans="1:4" ht="13.5">
      <c r="A2017" s="233">
        <v>96530</v>
      </c>
      <c r="B2017" s="231" t="s">
        <v>8582</v>
      </c>
      <c r="C2017" s="233" t="s">
        <v>4</v>
      </c>
      <c r="D2017" s="234">
        <v>172.82</v>
      </c>
    </row>
    <row r="2018" spans="1:4" ht="13.5">
      <c r="A2018" s="233">
        <v>96531</v>
      </c>
      <c r="B2018" s="231" t="s">
        <v>8583</v>
      </c>
      <c r="C2018" s="233" t="s">
        <v>4</v>
      </c>
      <c r="D2018" s="234">
        <v>118.15</v>
      </c>
    </row>
    <row r="2019" spans="1:4" ht="13.5">
      <c r="A2019" s="233">
        <v>96532</v>
      </c>
      <c r="B2019" s="231" t="s">
        <v>8584</v>
      </c>
      <c r="C2019" s="233" t="s">
        <v>4</v>
      </c>
      <c r="D2019" s="234">
        <v>195.06</v>
      </c>
    </row>
    <row r="2020" spans="1:4" ht="13.5">
      <c r="A2020" s="233">
        <v>96533</v>
      </c>
      <c r="B2020" s="231" t="s">
        <v>8585</v>
      </c>
      <c r="C2020" s="233" t="s">
        <v>4</v>
      </c>
      <c r="D2020" s="234">
        <v>105.33</v>
      </c>
    </row>
    <row r="2021" spans="1:4" ht="13.5">
      <c r="A2021" s="233">
        <v>96534</v>
      </c>
      <c r="B2021" s="231" t="s">
        <v>8586</v>
      </c>
      <c r="C2021" s="233" t="s">
        <v>4</v>
      </c>
      <c r="D2021" s="234">
        <v>80.95</v>
      </c>
    </row>
    <row r="2022" spans="1:4" ht="13.5">
      <c r="A2022" s="233">
        <v>96535</v>
      </c>
      <c r="B2022" s="231" t="s">
        <v>8587</v>
      </c>
      <c r="C2022" s="233" t="s">
        <v>4</v>
      </c>
      <c r="D2022" s="234">
        <v>134.61000000000001</v>
      </c>
    </row>
    <row r="2023" spans="1:4" ht="13.5">
      <c r="A2023" s="233">
        <v>96536</v>
      </c>
      <c r="B2023" s="231" t="s">
        <v>8588</v>
      </c>
      <c r="C2023" s="233" t="s">
        <v>4</v>
      </c>
      <c r="D2023" s="234">
        <v>70.19</v>
      </c>
    </row>
    <row r="2024" spans="1:4" ht="13.5">
      <c r="A2024" s="233">
        <v>96537</v>
      </c>
      <c r="B2024" s="231" t="s">
        <v>8589</v>
      </c>
      <c r="C2024" s="233" t="s">
        <v>4</v>
      </c>
      <c r="D2024" s="234">
        <v>157.76</v>
      </c>
    </row>
    <row r="2025" spans="1:4" ht="13.5">
      <c r="A2025" s="233">
        <v>96538</v>
      </c>
      <c r="B2025" s="231" t="s">
        <v>8590</v>
      </c>
      <c r="C2025" s="233" t="s">
        <v>4</v>
      </c>
      <c r="D2025" s="234">
        <v>219.05</v>
      </c>
    </row>
    <row r="2026" spans="1:4" ht="13.5">
      <c r="A2026" s="233">
        <v>96539</v>
      </c>
      <c r="B2026" s="231" t="s">
        <v>8591</v>
      </c>
      <c r="C2026" s="233" t="s">
        <v>4</v>
      </c>
      <c r="D2026" s="234">
        <v>96.39</v>
      </c>
    </row>
    <row r="2027" spans="1:4" ht="13.5">
      <c r="A2027" s="233">
        <v>96540</v>
      </c>
      <c r="B2027" s="231" t="s">
        <v>8592</v>
      </c>
      <c r="C2027" s="233" t="s">
        <v>4</v>
      </c>
      <c r="D2027" s="234">
        <v>110.83</v>
      </c>
    </row>
    <row r="2028" spans="1:4" ht="13.5">
      <c r="A2028" s="233">
        <v>96541</v>
      </c>
      <c r="B2028" s="231" t="s">
        <v>8593</v>
      </c>
      <c r="C2028" s="233" t="s">
        <v>4</v>
      </c>
      <c r="D2028" s="234">
        <v>157.16999999999999</v>
      </c>
    </row>
    <row r="2029" spans="1:4" ht="13.5">
      <c r="A2029" s="233">
        <v>96542</v>
      </c>
      <c r="B2029" s="231" t="s">
        <v>8594</v>
      </c>
      <c r="C2029" s="233" t="s">
        <v>4</v>
      </c>
      <c r="D2029" s="234">
        <v>74.180000000000007</v>
      </c>
    </row>
    <row r="2030" spans="1:4" ht="13.5">
      <c r="A2030" s="233">
        <v>96543</v>
      </c>
      <c r="B2030" s="231" t="s">
        <v>8595</v>
      </c>
      <c r="C2030" s="233" t="s">
        <v>3</v>
      </c>
      <c r="D2030" s="234">
        <v>16.88</v>
      </c>
    </row>
    <row r="2031" spans="1:4" ht="13.5">
      <c r="A2031" s="233">
        <v>97747</v>
      </c>
      <c r="B2031" s="231" t="s">
        <v>8596</v>
      </c>
      <c r="C2031" s="233" t="s">
        <v>4</v>
      </c>
      <c r="D2031" s="234">
        <v>170.1</v>
      </c>
    </row>
    <row r="2032" spans="1:4" ht="13.5">
      <c r="A2032" s="233">
        <v>101791</v>
      </c>
      <c r="B2032" s="231" t="s">
        <v>24973</v>
      </c>
      <c r="C2032" s="233" t="s">
        <v>1</v>
      </c>
      <c r="D2032" s="234">
        <v>19.45</v>
      </c>
    </row>
    <row r="2033" spans="1:4" ht="13.5">
      <c r="A2033" s="233">
        <v>101792</v>
      </c>
      <c r="B2033" s="231" t="s">
        <v>24974</v>
      </c>
      <c r="C2033" s="233" t="s">
        <v>7</v>
      </c>
      <c r="D2033" s="234">
        <v>14.01</v>
      </c>
    </row>
    <row r="2034" spans="1:4" ht="13.5">
      <c r="A2034" s="233">
        <v>101793</v>
      </c>
      <c r="B2034" s="231" t="s">
        <v>24975</v>
      </c>
      <c r="C2034" s="233" t="s">
        <v>7</v>
      </c>
      <c r="D2034" s="234">
        <v>20.63</v>
      </c>
    </row>
    <row r="2035" spans="1:4" ht="13.5">
      <c r="A2035" s="233">
        <v>101969</v>
      </c>
      <c r="B2035" s="231" t="s">
        <v>25869</v>
      </c>
      <c r="C2035" s="233" t="s">
        <v>4</v>
      </c>
      <c r="D2035" s="234">
        <v>138.28</v>
      </c>
    </row>
    <row r="2036" spans="1:4" ht="13.5">
      <c r="A2036" s="233">
        <v>101971</v>
      </c>
      <c r="B2036" s="231" t="s">
        <v>25870</v>
      </c>
      <c r="C2036" s="233" t="s">
        <v>4</v>
      </c>
      <c r="D2036" s="234">
        <v>103.57</v>
      </c>
    </row>
    <row r="2037" spans="1:4" ht="13.5">
      <c r="A2037" s="233">
        <v>101973</v>
      </c>
      <c r="B2037" s="231" t="s">
        <v>25871</v>
      </c>
      <c r="C2037" s="233" t="s">
        <v>4</v>
      </c>
      <c r="D2037" s="234">
        <v>196.63</v>
      </c>
    </row>
    <row r="2038" spans="1:4" ht="13.5">
      <c r="A2038" s="233">
        <v>101974</v>
      </c>
      <c r="B2038" s="231" t="s">
        <v>25872</v>
      </c>
      <c r="C2038" s="233" t="s">
        <v>4</v>
      </c>
      <c r="D2038" s="234">
        <v>428.95</v>
      </c>
    </row>
    <row r="2039" spans="1:4" ht="13.5">
      <c r="A2039" s="233">
        <v>101975</v>
      </c>
      <c r="B2039" s="231" t="s">
        <v>25873</v>
      </c>
      <c r="C2039" s="233" t="s">
        <v>4</v>
      </c>
      <c r="D2039" s="234">
        <v>365.41</v>
      </c>
    </row>
    <row r="2040" spans="1:4" ht="13.5">
      <c r="A2040" s="233">
        <v>101977</v>
      </c>
      <c r="B2040" s="231" t="s">
        <v>25874</v>
      </c>
      <c r="C2040" s="233" t="s">
        <v>4</v>
      </c>
      <c r="D2040" s="234">
        <v>222.42</v>
      </c>
    </row>
    <row r="2041" spans="1:4" ht="13.5">
      <c r="A2041" s="233">
        <v>101980</v>
      </c>
      <c r="B2041" s="231" t="s">
        <v>25875</v>
      </c>
      <c r="C2041" s="233" t="s">
        <v>4</v>
      </c>
      <c r="D2041" s="234">
        <v>196.4</v>
      </c>
    </row>
    <row r="2042" spans="1:4" ht="13.5">
      <c r="A2042" s="233">
        <v>101981</v>
      </c>
      <c r="B2042" s="231" t="s">
        <v>25876</v>
      </c>
      <c r="C2042" s="233" t="s">
        <v>4</v>
      </c>
      <c r="D2042" s="234">
        <v>171.32</v>
      </c>
    </row>
    <row r="2043" spans="1:4" ht="13.5">
      <c r="A2043" s="233">
        <v>101982</v>
      </c>
      <c r="B2043" s="231" t="s">
        <v>25877</v>
      </c>
      <c r="C2043" s="233" t="s">
        <v>4</v>
      </c>
      <c r="D2043" s="234">
        <v>151.47</v>
      </c>
    </row>
    <row r="2044" spans="1:4" ht="13.5">
      <c r="A2044" s="233">
        <v>101983</v>
      </c>
      <c r="B2044" s="231" t="s">
        <v>25878</v>
      </c>
      <c r="C2044" s="233" t="s">
        <v>4</v>
      </c>
      <c r="D2044" s="234">
        <v>139.01</v>
      </c>
    </row>
    <row r="2045" spans="1:4" ht="13.5">
      <c r="A2045" s="233">
        <v>101985</v>
      </c>
      <c r="B2045" s="231" t="s">
        <v>25879</v>
      </c>
      <c r="C2045" s="233" t="s">
        <v>4</v>
      </c>
      <c r="D2045" s="234">
        <v>143.44</v>
      </c>
    </row>
    <row r="2046" spans="1:4" ht="13.5">
      <c r="A2046" s="233">
        <v>101986</v>
      </c>
      <c r="B2046" s="231" t="s">
        <v>25880</v>
      </c>
      <c r="C2046" s="233" t="s">
        <v>4</v>
      </c>
      <c r="D2046" s="234">
        <v>99.32</v>
      </c>
    </row>
    <row r="2047" spans="1:4" ht="13.5">
      <c r="A2047" s="233">
        <v>101987</v>
      </c>
      <c r="B2047" s="231" t="s">
        <v>25881</v>
      </c>
      <c r="C2047" s="233" t="s">
        <v>4</v>
      </c>
      <c r="D2047" s="234">
        <v>233.68</v>
      </c>
    </row>
    <row r="2048" spans="1:4" ht="13.5">
      <c r="A2048" s="233">
        <v>101988</v>
      </c>
      <c r="B2048" s="231" t="s">
        <v>25882</v>
      </c>
      <c r="C2048" s="233" t="s">
        <v>4</v>
      </c>
      <c r="D2048" s="234">
        <v>144.72999999999999</v>
      </c>
    </row>
    <row r="2049" spans="1:4" ht="13.5">
      <c r="A2049" s="233">
        <v>101989</v>
      </c>
      <c r="B2049" s="231" t="s">
        <v>25883</v>
      </c>
      <c r="C2049" s="233" t="s">
        <v>4</v>
      </c>
      <c r="D2049" s="234">
        <v>110.46</v>
      </c>
    </row>
    <row r="2050" spans="1:4" ht="13.5">
      <c r="A2050" s="233">
        <v>101990</v>
      </c>
      <c r="B2050" s="231" t="s">
        <v>25884</v>
      </c>
      <c r="C2050" s="233" t="s">
        <v>4</v>
      </c>
      <c r="D2050" s="234">
        <v>211.68</v>
      </c>
    </row>
    <row r="2051" spans="1:4" ht="13.5">
      <c r="A2051" s="233">
        <v>101991</v>
      </c>
      <c r="B2051" s="231" t="s">
        <v>25885</v>
      </c>
      <c r="C2051" s="233" t="s">
        <v>4</v>
      </c>
      <c r="D2051" s="234">
        <v>144.79</v>
      </c>
    </row>
    <row r="2052" spans="1:4" ht="13.5">
      <c r="A2052" s="233">
        <v>101992</v>
      </c>
      <c r="B2052" s="231" t="s">
        <v>25886</v>
      </c>
      <c r="C2052" s="233" t="s">
        <v>4</v>
      </c>
      <c r="D2052" s="234">
        <v>102.61</v>
      </c>
    </row>
    <row r="2053" spans="1:4" ht="13.5">
      <c r="A2053" s="233">
        <v>101993</v>
      </c>
      <c r="B2053" s="231" t="s">
        <v>25887</v>
      </c>
      <c r="C2053" s="233" t="s">
        <v>4</v>
      </c>
      <c r="D2053" s="234">
        <v>275.02999999999997</v>
      </c>
    </row>
    <row r="2054" spans="1:4" ht="13.5">
      <c r="A2054" s="233">
        <v>101994</v>
      </c>
      <c r="B2054" s="231" t="s">
        <v>25888</v>
      </c>
      <c r="C2054" s="233" t="s">
        <v>4</v>
      </c>
      <c r="D2054" s="234">
        <v>152.46</v>
      </c>
    </row>
    <row r="2055" spans="1:4" ht="13.5">
      <c r="A2055" s="233">
        <v>101995</v>
      </c>
      <c r="B2055" s="231" t="s">
        <v>25889</v>
      </c>
      <c r="C2055" s="233" t="s">
        <v>4</v>
      </c>
      <c r="D2055" s="234">
        <v>113.99</v>
      </c>
    </row>
    <row r="2056" spans="1:4" ht="13.5">
      <c r="A2056" s="233">
        <v>101996</v>
      </c>
      <c r="B2056" s="231" t="s">
        <v>25890</v>
      </c>
      <c r="C2056" s="233" t="s">
        <v>4</v>
      </c>
      <c r="D2056" s="234">
        <v>227.93</v>
      </c>
    </row>
    <row r="2057" spans="1:4" ht="13.5">
      <c r="A2057" s="233">
        <v>101997</v>
      </c>
      <c r="B2057" s="231" t="s">
        <v>25891</v>
      </c>
      <c r="C2057" s="233" t="s">
        <v>4</v>
      </c>
      <c r="D2057" s="234">
        <v>144.35</v>
      </c>
    </row>
    <row r="2058" spans="1:4" ht="13.5">
      <c r="A2058" s="233">
        <v>101998</v>
      </c>
      <c r="B2058" s="231" t="s">
        <v>25892</v>
      </c>
      <c r="C2058" s="233" t="s">
        <v>4</v>
      </c>
      <c r="D2058" s="234">
        <v>101.22</v>
      </c>
    </row>
    <row r="2059" spans="1:4" ht="13.5">
      <c r="A2059" s="233">
        <v>101999</v>
      </c>
      <c r="B2059" s="231" t="s">
        <v>25893</v>
      </c>
      <c r="C2059" s="233" t="s">
        <v>4</v>
      </c>
      <c r="D2059" s="234">
        <v>295.04000000000002</v>
      </c>
    </row>
    <row r="2060" spans="1:4" ht="13.5">
      <c r="A2060" s="233">
        <v>102000</v>
      </c>
      <c r="B2060" s="231" t="s">
        <v>25894</v>
      </c>
      <c r="C2060" s="233" t="s">
        <v>4</v>
      </c>
      <c r="D2060" s="234">
        <v>445.46</v>
      </c>
    </row>
    <row r="2061" spans="1:4" ht="13.5">
      <c r="A2061" s="233">
        <v>102001</v>
      </c>
      <c r="B2061" s="231" t="s">
        <v>25895</v>
      </c>
      <c r="C2061" s="233" t="s">
        <v>4</v>
      </c>
      <c r="D2061" s="234">
        <v>384.84</v>
      </c>
    </row>
    <row r="2062" spans="1:4" ht="13.5">
      <c r="A2062" s="233">
        <v>102002</v>
      </c>
      <c r="B2062" s="231" t="s">
        <v>25896</v>
      </c>
      <c r="C2062" s="233" t="s">
        <v>4</v>
      </c>
      <c r="D2062" s="234">
        <v>218.61</v>
      </c>
    </row>
    <row r="2063" spans="1:4" ht="13.5">
      <c r="A2063" s="233">
        <v>102003</v>
      </c>
      <c r="B2063" s="231" t="s">
        <v>25897</v>
      </c>
      <c r="C2063" s="233" t="s">
        <v>4</v>
      </c>
      <c r="D2063" s="234">
        <v>193.66</v>
      </c>
    </row>
    <row r="2064" spans="1:4" ht="13.5">
      <c r="A2064" s="233">
        <v>102004</v>
      </c>
      <c r="B2064" s="231" t="s">
        <v>25898</v>
      </c>
      <c r="C2064" s="233" t="s">
        <v>4</v>
      </c>
      <c r="D2064" s="234">
        <v>174.19</v>
      </c>
    </row>
    <row r="2065" spans="1:4" ht="13.5">
      <c r="A2065" s="233">
        <v>102005</v>
      </c>
      <c r="B2065" s="231" t="s">
        <v>25899</v>
      </c>
      <c r="C2065" s="233" t="s">
        <v>4</v>
      </c>
      <c r="D2065" s="234">
        <v>153.77000000000001</v>
      </c>
    </row>
    <row r="2066" spans="1:4" ht="13.5">
      <c r="A2066" s="233">
        <v>102006</v>
      </c>
      <c r="B2066" s="231" t="s">
        <v>25900</v>
      </c>
      <c r="C2066" s="233" t="s">
        <v>4</v>
      </c>
      <c r="D2066" s="234">
        <v>140.94999999999999</v>
      </c>
    </row>
    <row r="2067" spans="1:4" ht="13.5">
      <c r="A2067" s="233">
        <v>102007</v>
      </c>
      <c r="B2067" s="231" t="s">
        <v>25901</v>
      </c>
      <c r="C2067" s="233" t="s">
        <v>4</v>
      </c>
      <c r="D2067" s="234">
        <v>426.92</v>
      </c>
    </row>
    <row r="2068" spans="1:4" ht="13.5">
      <c r="A2068" s="233">
        <v>102008</v>
      </c>
      <c r="B2068" s="231" t="s">
        <v>25902</v>
      </c>
      <c r="C2068" s="233" t="s">
        <v>4</v>
      </c>
      <c r="D2068" s="234">
        <v>357.14</v>
      </c>
    </row>
    <row r="2069" spans="1:4" ht="13.5">
      <c r="A2069" s="233">
        <v>102009</v>
      </c>
      <c r="B2069" s="231" t="s">
        <v>25903</v>
      </c>
      <c r="C2069" s="233" t="s">
        <v>4</v>
      </c>
      <c r="D2069" s="234">
        <v>226.06</v>
      </c>
    </row>
    <row r="2070" spans="1:4" ht="13.5">
      <c r="A2070" s="233">
        <v>102010</v>
      </c>
      <c r="B2070" s="231" t="s">
        <v>25904</v>
      </c>
      <c r="C2070" s="233" t="s">
        <v>4</v>
      </c>
      <c r="D2070" s="234">
        <v>198.58</v>
      </c>
    </row>
    <row r="2071" spans="1:4" ht="13.5">
      <c r="A2071" s="233">
        <v>102011</v>
      </c>
      <c r="B2071" s="231" t="s">
        <v>25905</v>
      </c>
      <c r="C2071" s="233" t="s">
        <v>4</v>
      </c>
      <c r="D2071" s="234">
        <v>171.33</v>
      </c>
    </row>
    <row r="2072" spans="1:4" ht="13.5">
      <c r="A2072" s="233">
        <v>102012</v>
      </c>
      <c r="B2072" s="231" t="s">
        <v>25906</v>
      </c>
      <c r="C2072" s="233" t="s">
        <v>4</v>
      </c>
      <c r="D2072" s="234">
        <v>150.77000000000001</v>
      </c>
    </row>
    <row r="2073" spans="1:4" ht="13.5">
      <c r="A2073" s="233">
        <v>102013</v>
      </c>
      <c r="B2073" s="231" t="s">
        <v>25907</v>
      </c>
      <c r="C2073" s="233" t="s">
        <v>4</v>
      </c>
      <c r="D2073" s="234">
        <v>139.31</v>
      </c>
    </row>
    <row r="2074" spans="1:4" ht="13.5">
      <c r="A2074" s="233">
        <v>102014</v>
      </c>
      <c r="B2074" s="231" t="s">
        <v>25908</v>
      </c>
      <c r="C2074" s="233" t="s">
        <v>4</v>
      </c>
      <c r="D2074" s="234">
        <v>487.05</v>
      </c>
    </row>
    <row r="2075" spans="1:4" ht="13.5">
      <c r="A2075" s="233">
        <v>102015</v>
      </c>
      <c r="B2075" s="231" t="s">
        <v>25909</v>
      </c>
      <c r="C2075" s="233" t="s">
        <v>4</v>
      </c>
      <c r="D2075" s="234">
        <v>408.65</v>
      </c>
    </row>
    <row r="2076" spans="1:4" ht="13.5">
      <c r="A2076" s="233">
        <v>102016</v>
      </c>
      <c r="B2076" s="231" t="s">
        <v>25910</v>
      </c>
      <c r="C2076" s="233" t="s">
        <v>4</v>
      </c>
      <c r="D2076" s="234">
        <v>219.5</v>
      </c>
    </row>
    <row r="2077" spans="1:4" ht="13.5">
      <c r="A2077" s="233">
        <v>102017</v>
      </c>
      <c r="B2077" s="231" t="s">
        <v>25911</v>
      </c>
      <c r="C2077" s="233" t="s">
        <v>4</v>
      </c>
      <c r="D2077" s="234">
        <v>193.38</v>
      </c>
    </row>
    <row r="2078" spans="1:4" ht="13.5">
      <c r="A2078" s="233">
        <v>102036</v>
      </c>
      <c r="B2078" s="231" t="s">
        <v>25912</v>
      </c>
      <c r="C2078" s="233" t="s">
        <v>4</v>
      </c>
      <c r="D2078" s="234">
        <v>171.79</v>
      </c>
    </row>
    <row r="2079" spans="1:4" ht="13.5">
      <c r="A2079" s="233">
        <v>102037</v>
      </c>
      <c r="B2079" s="231" t="s">
        <v>25913</v>
      </c>
      <c r="C2079" s="233" t="s">
        <v>4</v>
      </c>
      <c r="D2079" s="234">
        <v>151.22</v>
      </c>
    </row>
    <row r="2080" spans="1:4" ht="13.5">
      <c r="A2080" s="233">
        <v>102038</v>
      </c>
      <c r="B2080" s="231" t="s">
        <v>25914</v>
      </c>
      <c r="C2080" s="233" t="s">
        <v>4</v>
      </c>
      <c r="D2080" s="234">
        <v>139.75</v>
      </c>
    </row>
    <row r="2081" spans="1:4" ht="13.5">
      <c r="A2081" s="233">
        <v>102039</v>
      </c>
      <c r="B2081" s="231" t="s">
        <v>25915</v>
      </c>
      <c r="C2081" s="233" t="s">
        <v>4</v>
      </c>
      <c r="D2081" s="234">
        <v>446.97</v>
      </c>
    </row>
    <row r="2082" spans="1:4" ht="13.5">
      <c r="A2082" s="233">
        <v>102040</v>
      </c>
      <c r="B2082" s="231" t="s">
        <v>25916</v>
      </c>
      <c r="C2082" s="233" t="s">
        <v>4</v>
      </c>
      <c r="D2082" s="234">
        <v>372.69</v>
      </c>
    </row>
    <row r="2083" spans="1:4" ht="13.5">
      <c r="A2083" s="233">
        <v>102041</v>
      </c>
      <c r="B2083" s="231" t="s">
        <v>25917</v>
      </c>
      <c r="C2083" s="233" t="s">
        <v>4</v>
      </c>
      <c r="D2083" s="234">
        <v>226.52</v>
      </c>
    </row>
    <row r="2084" spans="1:4" ht="13.5">
      <c r="A2084" s="233">
        <v>102042</v>
      </c>
      <c r="B2084" s="231" t="s">
        <v>25918</v>
      </c>
      <c r="C2084" s="233" t="s">
        <v>4</v>
      </c>
      <c r="D2084" s="234">
        <v>197.53</v>
      </c>
    </row>
    <row r="2085" spans="1:4" ht="13.5">
      <c r="A2085" s="233">
        <v>102043</v>
      </c>
      <c r="B2085" s="231" t="s">
        <v>25919</v>
      </c>
      <c r="C2085" s="233" t="s">
        <v>4</v>
      </c>
      <c r="D2085" s="234">
        <v>171.75</v>
      </c>
    </row>
    <row r="2086" spans="1:4" ht="13.5">
      <c r="A2086" s="233">
        <v>102044</v>
      </c>
      <c r="B2086" s="231" t="s">
        <v>25920</v>
      </c>
      <c r="C2086" s="233" t="s">
        <v>4</v>
      </c>
      <c r="D2086" s="234">
        <v>151.87</v>
      </c>
    </row>
    <row r="2087" spans="1:4" ht="13.5">
      <c r="A2087" s="233">
        <v>102045</v>
      </c>
      <c r="B2087" s="231" t="s">
        <v>25921</v>
      </c>
      <c r="C2087" s="233" t="s">
        <v>4</v>
      </c>
      <c r="D2087" s="234">
        <v>139.94</v>
      </c>
    </row>
    <row r="2088" spans="1:4" ht="13.5">
      <c r="A2088" s="233">
        <v>102046</v>
      </c>
      <c r="B2088" s="231" t="s">
        <v>25922</v>
      </c>
      <c r="C2088" s="233" t="s">
        <v>4</v>
      </c>
      <c r="D2088" s="234">
        <v>498.5</v>
      </c>
    </row>
    <row r="2089" spans="1:4" ht="13.5">
      <c r="A2089" s="233">
        <v>102047</v>
      </c>
      <c r="B2089" s="231" t="s">
        <v>25923</v>
      </c>
      <c r="C2089" s="233" t="s">
        <v>4</v>
      </c>
      <c r="D2089" s="234">
        <v>426.09</v>
      </c>
    </row>
    <row r="2090" spans="1:4" ht="13.5">
      <c r="A2090" s="233">
        <v>102048</v>
      </c>
      <c r="B2090" s="231" t="s">
        <v>25924</v>
      </c>
      <c r="C2090" s="233" t="s">
        <v>4</v>
      </c>
      <c r="D2090" s="234">
        <v>216.2</v>
      </c>
    </row>
    <row r="2091" spans="1:4" ht="13.5">
      <c r="A2091" s="233">
        <v>102049</v>
      </c>
      <c r="B2091" s="231" t="s">
        <v>25925</v>
      </c>
      <c r="C2091" s="233" t="s">
        <v>4</v>
      </c>
      <c r="D2091" s="234">
        <v>188.53</v>
      </c>
    </row>
    <row r="2092" spans="1:4" ht="13.5">
      <c r="A2092" s="233">
        <v>102050</v>
      </c>
      <c r="B2092" s="231" t="s">
        <v>25926</v>
      </c>
      <c r="C2092" s="233" t="s">
        <v>4</v>
      </c>
      <c r="D2092" s="234">
        <v>168.54</v>
      </c>
    </row>
    <row r="2093" spans="1:4" ht="13.5">
      <c r="A2093" s="233">
        <v>102051</v>
      </c>
      <c r="B2093" s="231" t="s">
        <v>25927</v>
      </c>
      <c r="C2093" s="233" t="s">
        <v>4</v>
      </c>
      <c r="D2093" s="234">
        <v>148.02000000000001</v>
      </c>
    </row>
    <row r="2094" spans="1:4" ht="13.5">
      <c r="A2094" s="233">
        <v>102052</v>
      </c>
      <c r="B2094" s="231" t="s">
        <v>25928</v>
      </c>
      <c r="C2094" s="233" t="s">
        <v>4</v>
      </c>
      <c r="D2094" s="234">
        <v>136.58000000000001</v>
      </c>
    </row>
    <row r="2095" spans="1:4" ht="13.5">
      <c r="A2095" s="233">
        <v>102059</v>
      </c>
      <c r="B2095" s="231" t="s">
        <v>25929</v>
      </c>
      <c r="C2095" s="233" t="s">
        <v>4</v>
      </c>
      <c r="D2095" s="234">
        <v>416.69</v>
      </c>
    </row>
    <row r="2096" spans="1:4" ht="13.5">
      <c r="A2096" s="233">
        <v>102060</v>
      </c>
      <c r="B2096" s="231" t="s">
        <v>25930</v>
      </c>
      <c r="C2096" s="233" t="s">
        <v>4</v>
      </c>
      <c r="D2096" s="234">
        <v>350.56</v>
      </c>
    </row>
    <row r="2097" spans="1:4" ht="13.5">
      <c r="A2097" s="233">
        <v>102061</v>
      </c>
      <c r="B2097" s="231" t="s">
        <v>25931</v>
      </c>
      <c r="C2097" s="233" t="s">
        <v>4</v>
      </c>
      <c r="D2097" s="234">
        <v>206.76</v>
      </c>
    </row>
    <row r="2098" spans="1:4" ht="13.5">
      <c r="A2098" s="233">
        <v>102062</v>
      </c>
      <c r="B2098" s="231" t="s">
        <v>25932</v>
      </c>
      <c r="C2098" s="233" t="s">
        <v>4</v>
      </c>
      <c r="D2098" s="234">
        <v>183.78</v>
      </c>
    </row>
    <row r="2099" spans="1:4" ht="13.5">
      <c r="A2099" s="233">
        <v>102063</v>
      </c>
      <c r="B2099" s="231" t="s">
        <v>25933</v>
      </c>
      <c r="C2099" s="233" t="s">
        <v>4</v>
      </c>
      <c r="D2099" s="234">
        <v>158.91999999999999</v>
      </c>
    </row>
    <row r="2100" spans="1:4" ht="13.5">
      <c r="A2100" s="233">
        <v>102064</v>
      </c>
      <c r="B2100" s="231" t="s">
        <v>25934</v>
      </c>
      <c r="C2100" s="233" t="s">
        <v>4</v>
      </c>
      <c r="D2100" s="234">
        <v>138.9</v>
      </c>
    </row>
    <row r="2101" spans="1:4" ht="13.5">
      <c r="A2101" s="233">
        <v>102065</v>
      </c>
      <c r="B2101" s="231" t="s">
        <v>25935</v>
      </c>
      <c r="C2101" s="233" t="s">
        <v>4</v>
      </c>
      <c r="D2101" s="234">
        <v>127.78</v>
      </c>
    </row>
    <row r="2102" spans="1:4" ht="13.5">
      <c r="A2102" s="233">
        <v>102066</v>
      </c>
      <c r="B2102" s="231" t="s">
        <v>25936</v>
      </c>
      <c r="C2102" s="233" t="s">
        <v>4</v>
      </c>
      <c r="D2102" s="234">
        <v>440.79</v>
      </c>
    </row>
    <row r="2103" spans="1:4" ht="13.5">
      <c r="A2103" s="233">
        <v>102067</v>
      </c>
      <c r="B2103" s="231" t="s">
        <v>25937</v>
      </c>
      <c r="C2103" s="233" t="s">
        <v>4</v>
      </c>
      <c r="D2103" s="234">
        <v>378.58</v>
      </c>
    </row>
    <row r="2104" spans="1:4" ht="13.5">
      <c r="A2104" s="233">
        <v>102068</v>
      </c>
      <c r="B2104" s="231" t="s">
        <v>25938</v>
      </c>
      <c r="C2104" s="233" t="s">
        <v>4</v>
      </c>
      <c r="D2104" s="234">
        <v>194.05</v>
      </c>
    </row>
    <row r="2105" spans="1:4" ht="13.5">
      <c r="A2105" s="233">
        <v>102069</v>
      </c>
      <c r="B2105" s="231" t="s">
        <v>25939</v>
      </c>
      <c r="C2105" s="233" t="s">
        <v>4</v>
      </c>
      <c r="D2105" s="234">
        <v>172.45</v>
      </c>
    </row>
    <row r="2106" spans="1:4" ht="13.5">
      <c r="A2106" s="233">
        <v>102070</v>
      </c>
      <c r="B2106" s="231" t="s">
        <v>25940</v>
      </c>
      <c r="C2106" s="233" t="s">
        <v>4</v>
      </c>
      <c r="D2106" s="234">
        <v>153.91999999999999</v>
      </c>
    </row>
    <row r="2107" spans="1:4" ht="13.5">
      <c r="A2107" s="233">
        <v>102071</v>
      </c>
      <c r="B2107" s="231" t="s">
        <v>25941</v>
      </c>
      <c r="C2107" s="233" t="s">
        <v>4</v>
      </c>
      <c r="D2107" s="234">
        <v>134.97</v>
      </c>
    </row>
    <row r="2108" spans="1:4" ht="13.5">
      <c r="A2108" s="233">
        <v>102072</v>
      </c>
      <c r="B2108" s="231" t="s">
        <v>25942</v>
      </c>
      <c r="C2108" s="233" t="s">
        <v>4</v>
      </c>
      <c r="D2108" s="234">
        <v>128.03</v>
      </c>
    </row>
    <row r="2109" spans="1:4" ht="13.5">
      <c r="A2109" s="233">
        <v>102073</v>
      </c>
      <c r="B2109" s="231" t="s">
        <v>25943</v>
      </c>
      <c r="C2109" s="233" t="s">
        <v>7</v>
      </c>
      <c r="D2109" s="234">
        <v>2767.11</v>
      </c>
    </row>
    <row r="2110" spans="1:4" ht="13.5">
      <c r="A2110" s="233">
        <v>102074</v>
      </c>
      <c r="B2110" s="231" t="s">
        <v>25944</v>
      </c>
      <c r="C2110" s="233" t="s">
        <v>7</v>
      </c>
      <c r="D2110" s="234">
        <v>3412.7</v>
      </c>
    </row>
    <row r="2111" spans="1:4" ht="13.5">
      <c r="A2111" s="233">
        <v>102075</v>
      </c>
      <c r="B2111" s="231" t="s">
        <v>25945</v>
      </c>
      <c r="C2111" s="233" t="s">
        <v>7</v>
      </c>
      <c r="D2111" s="234">
        <v>3623.62</v>
      </c>
    </row>
    <row r="2112" spans="1:4" ht="13.5">
      <c r="A2112" s="233">
        <v>102076</v>
      </c>
      <c r="B2112" s="231" t="s">
        <v>25946</v>
      </c>
      <c r="C2112" s="233" t="s">
        <v>7</v>
      </c>
      <c r="D2112" s="234">
        <v>3682.5</v>
      </c>
    </row>
    <row r="2113" spans="1:4" ht="13.5">
      <c r="A2113" s="233">
        <v>102077</v>
      </c>
      <c r="B2113" s="231" t="s">
        <v>25947</v>
      </c>
      <c r="C2113" s="233" t="s">
        <v>7</v>
      </c>
      <c r="D2113" s="234">
        <v>4060.42</v>
      </c>
    </row>
    <row r="2114" spans="1:4" ht="13.5">
      <c r="A2114" s="233">
        <v>102078</v>
      </c>
      <c r="B2114" s="231" t="s">
        <v>25948</v>
      </c>
      <c r="C2114" s="233" t="s">
        <v>7</v>
      </c>
      <c r="D2114" s="234">
        <v>4051.77</v>
      </c>
    </row>
    <row r="2115" spans="1:4" ht="13.5">
      <c r="A2115" s="233">
        <v>102079</v>
      </c>
      <c r="B2115" s="231" t="s">
        <v>25949</v>
      </c>
      <c r="C2115" s="233" t="s">
        <v>7</v>
      </c>
      <c r="D2115" s="234">
        <v>3965.1</v>
      </c>
    </row>
    <row r="2116" spans="1:4" ht="13.5">
      <c r="A2116" s="233">
        <v>102080</v>
      </c>
      <c r="B2116" s="231" t="s">
        <v>25950</v>
      </c>
      <c r="C2116" s="233" t="s">
        <v>7</v>
      </c>
      <c r="D2116" s="234">
        <v>3502.53</v>
      </c>
    </row>
    <row r="2117" spans="1:4" ht="13.5">
      <c r="A2117" s="233">
        <v>102086</v>
      </c>
      <c r="B2117" s="231" t="s">
        <v>25951</v>
      </c>
      <c r="C2117" s="233" t="s">
        <v>4</v>
      </c>
      <c r="D2117" s="234">
        <v>146.6</v>
      </c>
    </row>
    <row r="2118" spans="1:4" ht="13.5">
      <c r="A2118" s="233">
        <v>102087</v>
      </c>
      <c r="B2118" s="231" t="s">
        <v>25952</v>
      </c>
      <c r="C2118" s="233" t="s">
        <v>4</v>
      </c>
      <c r="D2118" s="234">
        <v>110.61</v>
      </c>
    </row>
    <row r="2119" spans="1:4" ht="13.5">
      <c r="A2119" s="233">
        <v>102088</v>
      </c>
      <c r="B2119" s="231" t="s">
        <v>25953</v>
      </c>
      <c r="C2119" s="233" t="s">
        <v>4</v>
      </c>
      <c r="D2119" s="234">
        <v>211.8</v>
      </c>
    </row>
    <row r="2120" spans="1:4" ht="13.5">
      <c r="A2120" s="233">
        <v>102089</v>
      </c>
      <c r="B2120" s="231" t="s">
        <v>25954</v>
      </c>
      <c r="C2120" s="233" t="s">
        <v>4</v>
      </c>
      <c r="D2120" s="234">
        <v>136.84</v>
      </c>
    </row>
    <row r="2121" spans="1:4" ht="13.5">
      <c r="A2121" s="233">
        <v>102090</v>
      </c>
      <c r="B2121" s="231" t="s">
        <v>25955</v>
      </c>
      <c r="C2121" s="233" t="s">
        <v>4</v>
      </c>
      <c r="D2121" s="234">
        <v>96.02</v>
      </c>
    </row>
    <row r="2122" spans="1:4" ht="13.5">
      <c r="A2122" s="233">
        <v>102091</v>
      </c>
      <c r="B2122" s="231" t="s">
        <v>25956</v>
      </c>
      <c r="C2122" s="233" t="s">
        <v>4</v>
      </c>
      <c r="D2122" s="234">
        <v>248.84</v>
      </c>
    </row>
    <row r="2123" spans="1:4" ht="13.5">
      <c r="A2123" s="233">
        <v>89996</v>
      </c>
      <c r="B2123" s="231" t="s">
        <v>8597</v>
      </c>
      <c r="C2123" s="233" t="s">
        <v>3</v>
      </c>
      <c r="D2123" s="234">
        <v>10.41</v>
      </c>
    </row>
    <row r="2124" spans="1:4" ht="13.5">
      <c r="A2124" s="233">
        <v>89997</v>
      </c>
      <c r="B2124" s="231" t="s">
        <v>8598</v>
      </c>
      <c r="C2124" s="233" t="s">
        <v>3</v>
      </c>
      <c r="D2124" s="234">
        <v>8.5299999999999994</v>
      </c>
    </row>
    <row r="2125" spans="1:4" ht="13.5">
      <c r="A2125" s="233">
        <v>89998</v>
      </c>
      <c r="B2125" s="231" t="s">
        <v>8599</v>
      </c>
      <c r="C2125" s="233" t="s">
        <v>3</v>
      </c>
      <c r="D2125" s="234">
        <v>9.93</v>
      </c>
    </row>
    <row r="2126" spans="1:4" ht="13.5">
      <c r="A2126" s="233">
        <v>89999</v>
      </c>
      <c r="B2126" s="231" t="s">
        <v>8600</v>
      </c>
      <c r="C2126" s="233" t="s">
        <v>3</v>
      </c>
      <c r="D2126" s="234">
        <v>14.03</v>
      </c>
    </row>
    <row r="2127" spans="1:4" ht="13.5">
      <c r="A2127" s="233">
        <v>90000</v>
      </c>
      <c r="B2127" s="231" t="s">
        <v>8601</v>
      </c>
      <c r="C2127" s="233" t="s">
        <v>3</v>
      </c>
      <c r="D2127" s="234">
        <v>11.62</v>
      </c>
    </row>
    <row r="2128" spans="1:4" ht="13.5">
      <c r="A2128" s="233">
        <v>91593</v>
      </c>
      <c r="B2128" s="231" t="s">
        <v>8602</v>
      </c>
      <c r="C2128" s="233" t="s">
        <v>3</v>
      </c>
      <c r="D2128" s="234">
        <v>13.71</v>
      </c>
    </row>
    <row r="2129" spans="1:4" ht="13.5">
      <c r="A2129" s="233">
        <v>91594</v>
      </c>
      <c r="B2129" s="231" t="s">
        <v>8603</v>
      </c>
      <c r="C2129" s="233" t="s">
        <v>3</v>
      </c>
      <c r="D2129" s="234">
        <v>14.06</v>
      </c>
    </row>
    <row r="2130" spans="1:4" ht="13.5">
      <c r="A2130" s="233">
        <v>91595</v>
      </c>
      <c r="B2130" s="231" t="s">
        <v>8604</v>
      </c>
      <c r="C2130" s="233" t="s">
        <v>3</v>
      </c>
      <c r="D2130" s="234">
        <v>14.62</v>
      </c>
    </row>
    <row r="2131" spans="1:4" ht="13.5">
      <c r="A2131" s="233">
        <v>91596</v>
      </c>
      <c r="B2131" s="231" t="s">
        <v>8605</v>
      </c>
      <c r="C2131" s="233" t="s">
        <v>3</v>
      </c>
      <c r="D2131" s="234">
        <v>13.99</v>
      </c>
    </row>
    <row r="2132" spans="1:4" ht="13.5">
      <c r="A2132" s="233">
        <v>91597</v>
      </c>
      <c r="B2132" s="231" t="s">
        <v>8606</v>
      </c>
      <c r="C2132" s="233" t="s">
        <v>3</v>
      </c>
      <c r="D2132" s="234">
        <v>9.8000000000000007</v>
      </c>
    </row>
    <row r="2133" spans="1:4" ht="13.5">
      <c r="A2133" s="233">
        <v>91598</v>
      </c>
      <c r="B2133" s="231" t="s">
        <v>8607</v>
      </c>
      <c r="C2133" s="233" t="s">
        <v>3</v>
      </c>
      <c r="D2133" s="234">
        <v>13.61</v>
      </c>
    </row>
    <row r="2134" spans="1:4" ht="13.5">
      <c r="A2134" s="233">
        <v>91599</v>
      </c>
      <c r="B2134" s="231" t="s">
        <v>8608</v>
      </c>
      <c r="C2134" s="233" t="s">
        <v>3</v>
      </c>
      <c r="D2134" s="234">
        <v>10.17</v>
      </c>
    </row>
    <row r="2135" spans="1:4" ht="13.5">
      <c r="A2135" s="233">
        <v>91600</v>
      </c>
      <c r="B2135" s="231" t="s">
        <v>8609</v>
      </c>
      <c r="C2135" s="233" t="s">
        <v>3</v>
      </c>
      <c r="D2135" s="234">
        <v>16.190000000000001</v>
      </c>
    </row>
    <row r="2136" spans="1:4" ht="13.5">
      <c r="A2136" s="233">
        <v>91601</v>
      </c>
      <c r="B2136" s="231" t="s">
        <v>8610</v>
      </c>
      <c r="C2136" s="233" t="s">
        <v>3</v>
      </c>
      <c r="D2136" s="234">
        <v>12.11</v>
      </c>
    </row>
    <row r="2137" spans="1:4" ht="13.5">
      <c r="A2137" s="233">
        <v>91602</v>
      </c>
      <c r="B2137" s="231" t="s">
        <v>8611</v>
      </c>
      <c r="C2137" s="233" t="s">
        <v>3</v>
      </c>
      <c r="D2137" s="234">
        <v>11.27</v>
      </c>
    </row>
    <row r="2138" spans="1:4" ht="13.5">
      <c r="A2138" s="233">
        <v>91603</v>
      </c>
      <c r="B2138" s="231" t="s">
        <v>8612</v>
      </c>
      <c r="C2138" s="233" t="s">
        <v>3</v>
      </c>
      <c r="D2138" s="234">
        <v>10.65</v>
      </c>
    </row>
    <row r="2139" spans="1:4" ht="13.5">
      <c r="A2139" s="233">
        <v>92759</v>
      </c>
      <c r="B2139" s="231" t="s">
        <v>8613</v>
      </c>
      <c r="C2139" s="233" t="s">
        <v>3</v>
      </c>
      <c r="D2139" s="234">
        <v>14.33</v>
      </c>
    </row>
    <row r="2140" spans="1:4" ht="13.5">
      <c r="A2140" s="233">
        <v>92760</v>
      </c>
      <c r="B2140" s="231" t="s">
        <v>8614</v>
      </c>
      <c r="C2140" s="233" t="s">
        <v>3</v>
      </c>
      <c r="D2140" s="234">
        <v>13.57</v>
      </c>
    </row>
    <row r="2141" spans="1:4" ht="13.5">
      <c r="A2141" s="233">
        <v>92761</v>
      </c>
      <c r="B2141" s="231" t="s">
        <v>8615</v>
      </c>
      <c r="C2141" s="233" t="s">
        <v>3</v>
      </c>
      <c r="D2141" s="234">
        <v>12.8</v>
      </c>
    </row>
    <row r="2142" spans="1:4" ht="13.5">
      <c r="A2142" s="233">
        <v>92762</v>
      </c>
      <c r="B2142" s="231" t="s">
        <v>8616</v>
      </c>
      <c r="C2142" s="233" t="s">
        <v>3</v>
      </c>
      <c r="D2142" s="234">
        <v>11.49</v>
      </c>
    </row>
    <row r="2143" spans="1:4" ht="13.5">
      <c r="A2143" s="233">
        <v>92763</v>
      </c>
      <c r="B2143" s="231" t="s">
        <v>8617</v>
      </c>
      <c r="C2143" s="233" t="s">
        <v>3</v>
      </c>
      <c r="D2143" s="234">
        <v>9.7200000000000006</v>
      </c>
    </row>
    <row r="2144" spans="1:4" ht="13.5">
      <c r="A2144" s="233">
        <v>92764</v>
      </c>
      <c r="B2144" s="231" t="s">
        <v>8618</v>
      </c>
      <c r="C2144" s="233" t="s">
        <v>3</v>
      </c>
      <c r="D2144" s="234">
        <v>9.27</v>
      </c>
    </row>
    <row r="2145" spans="1:4" ht="13.5">
      <c r="A2145" s="233">
        <v>92765</v>
      </c>
      <c r="B2145" s="231" t="s">
        <v>8619</v>
      </c>
      <c r="C2145" s="233" t="s">
        <v>3</v>
      </c>
      <c r="D2145" s="234">
        <v>10.43</v>
      </c>
    </row>
    <row r="2146" spans="1:4" ht="13.5">
      <c r="A2146" s="233">
        <v>92766</v>
      </c>
      <c r="B2146" s="231" t="s">
        <v>8620</v>
      </c>
      <c r="C2146" s="233" t="s">
        <v>3</v>
      </c>
      <c r="D2146" s="234">
        <v>10.210000000000001</v>
      </c>
    </row>
    <row r="2147" spans="1:4" ht="13.5">
      <c r="A2147" s="233">
        <v>92767</v>
      </c>
      <c r="B2147" s="231" t="s">
        <v>8621</v>
      </c>
      <c r="C2147" s="233" t="s">
        <v>3</v>
      </c>
      <c r="D2147" s="234">
        <v>14.53</v>
      </c>
    </row>
    <row r="2148" spans="1:4" ht="13.5">
      <c r="A2148" s="233">
        <v>92768</v>
      </c>
      <c r="B2148" s="231" t="s">
        <v>8622</v>
      </c>
      <c r="C2148" s="233" t="s">
        <v>3</v>
      </c>
      <c r="D2148" s="234">
        <v>13</v>
      </c>
    </row>
    <row r="2149" spans="1:4" ht="13.5">
      <c r="A2149" s="233">
        <v>92769</v>
      </c>
      <c r="B2149" s="231" t="s">
        <v>8623</v>
      </c>
      <c r="C2149" s="233" t="s">
        <v>3</v>
      </c>
      <c r="D2149" s="234">
        <v>12.56</v>
      </c>
    </row>
    <row r="2150" spans="1:4" ht="13.5">
      <c r="A2150" s="233">
        <v>92770</v>
      </c>
      <c r="B2150" s="231" t="s">
        <v>8624</v>
      </c>
      <c r="C2150" s="233" t="s">
        <v>3</v>
      </c>
      <c r="D2150" s="234">
        <v>12.03</v>
      </c>
    </row>
    <row r="2151" spans="1:4" ht="13.5">
      <c r="A2151" s="233">
        <v>92771</v>
      </c>
      <c r="B2151" s="231" t="s">
        <v>8625</v>
      </c>
      <c r="C2151" s="233" t="s">
        <v>3</v>
      </c>
      <c r="D2151" s="234">
        <v>10.89</v>
      </c>
    </row>
    <row r="2152" spans="1:4" ht="13.5">
      <c r="A2152" s="233">
        <v>92772</v>
      </c>
      <c r="B2152" s="231" t="s">
        <v>8626</v>
      </c>
      <c r="C2152" s="233" t="s">
        <v>3</v>
      </c>
      <c r="D2152" s="234">
        <v>9.27</v>
      </c>
    </row>
    <row r="2153" spans="1:4" ht="13.5">
      <c r="A2153" s="233">
        <v>92773</v>
      </c>
      <c r="B2153" s="231" t="s">
        <v>8627</v>
      </c>
      <c r="C2153" s="233" t="s">
        <v>3</v>
      </c>
      <c r="D2153" s="234">
        <v>8.94</v>
      </c>
    </row>
    <row r="2154" spans="1:4" ht="13.5">
      <c r="A2154" s="233">
        <v>92774</v>
      </c>
      <c r="B2154" s="231" t="s">
        <v>8628</v>
      </c>
      <c r="C2154" s="233" t="s">
        <v>3</v>
      </c>
      <c r="D2154" s="234">
        <v>10.199999999999999</v>
      </c>
    </row>
    <row r="2155" spans="1:4" ht="13.5">
      <c r="A2155" s="233">
        <v>92775</v>
      </c>
      <c r="B2155" s="231" t="s">
        <v>8629</v>
      </c>
      <c r="C2155" s="233" t="s">
        <v>3</v>
      </c>
      <c r="D2155" s="234">
        <v>16.95</v>
      </c>
    </row>
    <row r="2156" spans="1:4" ht="13.5">
      <c r="A2156" s="233">
        <v>92776</v>
      </c>
      <c r="B2156" s="231" t="s">
        <v>8630</v>
      </c>
      <c r="C2156" s="233" t="s">
        <v>3</v>
      </c>
      <c r="D2156" s="234">
        <v>15.57</v>
      </c>
    </row>
    <row r="2157" spans="1:4" ht="13.5">
      <c r="A2157" s="233">
        <v>92777</v>
      </c>
      <c r="B2157" s="231" t="s">
        <v>8631</v>
      </c>
      <c r="C2157" s="233" t="s">
        <v>3</v>
      </c>
      <c r="D2157" s="234">
        <v>14.3</v>
      </c>
    </row>
    <row r="2158" spans="1:4" ht="13.5">
      <c r="A2158" s="233">
        <v>92778</v>
      </c>
      <c r="B2158" s="231" t="s">
        <v>8632</v>
      </c>
      <c r="C2158" s="233" t="s">
        <v>3</v>
      </c>
      <c r="D2158" s="234">
        <v>12.61</v>
      </c>
    </row>
    <row r="2159" spans="1:4" ht="13.5">
      <c r="A2159" s="233">
        <v>92779</v>
      </c>
      <c r="B2159" s="231" t="s">
        <v>8633</v>
      </c>
      <c r="C2159" s="233" t="s">
        <v>3</v>
      </c>
      <c r="D2159" s="234">
        <v>10.54</v>
      </c>
    </row>
    <row r="2160" spans="1:4" ht="13.5">
      <c r="A2160" s="233">
        <v>92780</v>
      </c>
      <c r="B2160" s="231" t="s">
        <v>8634</v>
      </c>
      <c r="C2160" s="233" t="s">
        <v>3</v>
      </c>
      <c r="D2160" s="234">
        <v>9.82</v>
      </c>
    </row>
    <row r="2161" spans="1:4" ht="13.5">
      <c r="A2161" s="233">
        <v>92781</v>
      </c>
      <c r="B2161" s="231" t="s">
        <v>8635</v>
      </c>
      <c r="C2161" s="233" t="s">
        <v>3</v>
      </c>
      <c r="D2161" s="234">
        <v>10.81</v>
      </c>
    </row>
    <row r="2162" spans="1:4" ht="13.5">
      <c r="A2162" s="233">
        <v>92782</v>
      </c>
      <c r="B2162" s="231" t="s">
        <v>8636</v>
      </c>
      <c r="C2162" s="233" t="s">
        <v>3</v>
      </c>
      <c r="D2162" s="234">
        <v>10.43</v>
      </c>
    </row>
    <row r="2163" spans="1:4" ht="13.5">
      <c r="A2163" s="233">
        <v>92783</v>
      </c>
      <c r="B2163" s="231" t="s">
        <v>8637</v>
      </c>
      <c r="C2163" s="233" t="s">
        <v>3</v>
      </c>
      <c r="D2163" s="234">
        <v>16.75</v>
      </c>
    </row>
    <row r="2164" spans="1:4" ht="13.5">
      <c r="A2164" s="233">
        <v>92784</v>
      </c>
      <c r="B2164" s="231" t="s">
        <v>8638</v>
      </c>
      <c r="C2164" s="233" t="s">
        <v>3</v>
      </c>
      <c r="D2164" s="234">
        <v>14.82</v>
      </c>
    </row>
    <row r="2165" spans="1:4" ht="13.5">
      <c r="A2165" s="233">
        <v>92785</v>
      </c>
      <c r="B2165" s="231" t="s">
        <v>8639</v>
      </c>
      <c r="C2165" s="233" t="s">
        <v>3</v>
      </c>
      <c r="D2165" s="234">
        <v>13.93</v>
      </c>
    </row>
    <row r="2166" spans="1:4" ht="13.5">
      <c r="A2166" s="233">
        <v>92786</v>
      </c>
      <c r="B2166" s="231" t="s">
        <v>8640</v>
      </c>
      <c r="C2166" s="233" t="s">
        <v>3</v>
      </c>
      <c r="D2166" s="234">
        <v>13.03</v>
      </c>
    </row>
    <row r="2167" spans="1:4" ht="13.5">
      <c r="A2167" s="233">
        <v>92787</v>
      </c>
      <c r="B2167" s="231" t="s">
        <v>8641</v>
      </c>
      <c r="C2167" s="233" t="s">
        <v>3</v>
      </c>
      <c r="D2167" s="234">
        <v>11.63</v>
      </c>
    </row>
    <row r="2168" spans="1:4" ht="13.5">
      <c r="A2168" s="233">
        <v>92788</v>
      </c>
      <c r="B2168" s="231" t="s">
        <v>8642</v>
      </c>
      <c r="C2168" s="233" t="s">
        <v>3</v>
      </c>
      <c r="D2168" s="234">
        <v>9.7899999999999991</v>
      </c>
    </row>
    <row r="2169" spans="1:4" ht="13.5">
      <c r="A2169" s="233">
        <v>92789</v>
      </c>
      <c r="B2169" s="231" t="s">
        <v>8643</v>
      </c>
      <c r="C2169" s="233" t="s">
        <v>3</v>
      </c>
      <c r="D2169" s="234">
        <v>9.2799999999999994</v>
      </c>
    </row>
    <row r="2170" spans="1:4" ht="13.5">
      <c r="A2170" s="233">
        <v>92790</v>
      </c>
      <c r="B2170" s="231" t="s">
        <v>8644</v>
      </c>
      <c r="C2170" s="233" t="s">
        <v>3</v>
      </c>
      <c r="D2170" s="234">
        <v>10.4</v>
      </c>
    </row>
    <row r="2171" spans="1:4" ht="13.5">
      <c r="A2171" s="233">
        <v>92791</v>
      </c>
      <c r="B2171" s="231" t="s">
        <v>8645</v>
      </c>
      <c r="C2171" s="233" t="s">
        <v>3</v>
      </c>
      <c r="D2171" s="234">
        <v>10.29</v>
      </c>
    </row>
    <row r="2172" spans="1:4" ht="13.5">
      <c r="A2172" s="233">
        <v>92792</v>
      </c>
      <c r="B2172" s="231" t="s">
        <v>8646</v>
      </c>
      <c r="C2172" s="233" t="s">
        <v>3</v>
      </c>
      <c r="D2172" s="234">
        <v>10.34</v>
      </c>
    </row>
    <row r="2173" spans="1:4" ht="13.5">
      <c r="A2173" s="233">
        <v>92793</v>
      </c>
      <c r="B2173" s="231" t="s">
        <v>8647</v>
      </c>
      <c r="C2173" s="233" t="s">
        <v>3</v>
      </c>
      <c r="D2173" s="234">
        <v>10.24</v>
      </c>
    </row>
    <row r="2174" spans="1:4" ht="13.5">
      <c r="A2174" s="233">
        <v>92794</v>
      </c>
      <c r="B2174" s="231" t="s">
        <v>8648</v>
      </c>
      <c r="C2174" s="233" t="s">
        <v>3</v>
      </c>
      <c r="D2174" s="234">
        <v>9.44</v>
      </c>
    </row>
    <row r="2175" spans="1:4" ht="13.5">
      <c r="A2175" s="233">
        <v>92795</v>
      </c>
      <c r="B2175" s="231" t="s">
        <v>8649</v>
      </c>
      <c r="C2175" s="233" t="s">
        <v>3</v>
      </c>
      <c r="D2175" s="234">
        <v>8.07</v>
      </c>
    </row>
    <row r="2176" spans="1:4" ht="13.5">
      <c r="A2176" s="233">
        <v>92796</v>
      </c>
      <c r="B2176" s="231" t="s">
        <v>8650</v>
      </c>
      <c r="C2176" s="233" t="s">
        <v>3</v>
      </c>
      <c r="D2176" s="234">
        <v>7.98</v>
      </c>
    </row>
    <row r="2177" spans="1:4" ht="13.5">
      <c r="A2177" s="233">
        <v>92797</v>
      </c>
      <c r="B2177" s="231" t="s">
        <v>8651</v>
      </c>
      <c r="C2177" s="233" t="s">
        <v>3</v>
      </c>
      <c r="D2177" s="234">
        <v>9.39</v>
      </c>
    </row>
    <row r="2178" spans="1:4" ht="13.5">
      <c r="A2178" s="233">
        <v>92798</v>
      </c>
      <c r="B2178" s="231" t="s">
        <v>8652</v>
      </c>
      <c r="C2178" s="233" t="s">
        <v>3</v>
      </c>
      <c r="D2178" s="234">
        <v>9.3699999999999992</v>
      </c>
    </row>
    <row r="2179" spans="1:4" ht="13.5">
      <c r="A2179" s="233">
        <v>92799</v>
      </c>
      <c r="B2179" s="231" t="s">
        <v>8653</v>
      </c>
      <c r="C2179" s="233" t="s">
        <v>3</v>
      </c>
      <c r="D2179" s="234">
        <v>10.71</v>
      </c>
    </row>
    <row r="2180" spans="1:4" ht="13.5">
      <c r="A2180" s="233">
        <v>92800</v>
      </c>
      <c r="B2180" s="231" t="s">
        <v>8654</v>
      </c>
      <c r="C2180" s="233" t="s">
        <v>3</v>
      </c>
      <c r="D2180" s="234">
        <v>9.81</v>
      </c>
    </row>
    <row r="2181" spans="1:4" ht="13.5">
      <c r="A2181" s="233">
        <v>92801</v>
      </c>
      <c r="B2181" s="231" t="s">
        <v>8655</v>
      </c>
      <c r="C2181" s="233" t="s">
        <v>3</v>
      </c>
      <c r="D2181" s="234">
        <v>10.06</v>
      </c>
    </row>
    <row r="2182" spans="1:4" ht="13.5">
      <c r="A2182" s="233">
        <v>92802</v>
      </c>
      <c r="B2182" s="231" t="s">
        <v>8656</v>
      </c>
      <c r="C2182" s="233" t="s">
        <v>3</v>
      </c>
      <c r="D2182" s="234">
        <v>10.08</v>
      </c>
    </row>
    <row r="2183" spans="1:4" ht="13.5">
      <c r="A2183" s="233">
        <v>92803</v>
      </c>
      <c r="B2183" s="231" t="s">
        <v>8657</v>
      </c>
      <c r="C2183" s="233" t="s">
        <v>3</v>
      </c>
      <c r="D2183" s="234">
        <v>9.34</v>
      </c>
    </row>
    <row r="2184" spans="1:4" ht="13.5">
      <c r="A2184" s="233">
        <v>92804</v>
      </c>
      <c r="B2184" s="231" t="s">
        <v>8658</v>
      </c>
      <c r="C2184" s="233" t="s">
        <v>3</v>
      </c>
      <c r="D2184" s="234">
        <v>8.02</v>
      </c>
    </row>
    <row r="2185" spans="1:4" ht="13.5">
      <c r="A2185" s="233">
        <v>92805</v>
      </c>
      <c r="B2185" s="231" t="s">
        <v>8659</v>
      </c>
      <c r="C2185" s="233" t="s">
        <v>3</v>
      </c>
      <c r="D2185" s="234">
        <v>7.95</v>
      </c>
    </row>
    <row r="2186" spans="1:4" ht="13.5">
      <c r="A2186" s="233">
        <v>92806</v>
      </c>
      <c r="B2186" s="231" t="s">
        <v>8660</v>
      </c>
      <c r="C2186" s="233" t="s">
        <v>3</v>
      </c>
      <c r="D2186" s="234">
        <v>9.3800000000000008</v>
      </c>
    </row>
    <row r="2187" spans="1:4" ht="13.5">
      <c r="A2187" s="233">
        <v>92875</v>
      </c>
      <c r="B2187" s="231" t="s">
        <v>8661</v>
      </c>
      <c r="C2187" s="233" t="s">
        <v>3</v>
      </c>
      <c r="D2187" s="234">
        <v>9.51</v>
      </c>
    </row>
    <row r="2188" spans="1:4" ht="13.5">
      <c r="A2188" s="233">
        <v>92876</v>
      </c>
      <c r="B2188" s="231" t="s">
        <v>8662</v>
      </c>
      <c r="C2188" s="233" t="s">
        <v>3</v>
      </c>
      <c r="D2188" s="234">
        <v>9.32</v>
      </c>
    </row>
    <row r="2189" spans="1:4" ht="13.5">
      <c r="A2189" s="233">
        <v>92877</v>
      </c>
      <c r="B2189" s="231" t="s">
        <v>8663</v>
      </c>
      <c r="C2189" s="233" t="s">
        <v>3</v>
      </c>
      <c r="D2189" s="234">
        <v>10.119999999999999</v>
      </c>
    </row>
    <row r="2190" spans="1:4" ht="13.5">
      <c r="A2190" s="233">
        <v>92878</v>
      </c>
      <c r="B2190" s="231" t="s">
        <v>8664</v>
      </c>
      <c r="C2190" s="233" t="s">
        <v>3</v>
      </c>
      <c r="D2190" s="234">
        <v>9.9700000000000006</v>
      </c>
    </row>
    <row r="2191" spans="1:4" ht="13.5">
      <c r="A2191" s="233">
        <v>92879</v>
      </c>
      <c r="B2191" s="231" t="s">
        <v>8665</v>
      </c>
      <c r="C2191" s="233" t="s">
        <v>3</v>
      </c>
      <c r="D2191" s="234">
        <v>9.8800000000000008</v>
      </c>
    </row>
    <row r="2192" spans="1:4" ht="13.5">
      <c r="A2192" s="233">
        <v>92880</v>
      </c>
      <c r="B2192" s="231" t="s">
        <v>8666</v>
      </c>
      <c r="C2192" s="233" t="s">
        <v>3</v>
      </c>
      <c r="D2192" s="234">
        <v>10.1</v>
      </c>
    </row>
    <row r="2193" spans="1:4" ht="13.5">
      <c r="A2193" s="233">
        <v>92881</v>
      </c>
      <c r="B2193" s="231" t="s">
        <v>8667</v>
      </c>
      <c r="C2193" s="233" t="s">
        <v>3</v>
      </c>
      <c r="D2193" s="234">
        <v>10.08</v>
      </c>
    </row>
    <row r="2194" spans="1:4" ht="13.5">
      <c r="A2194" s="233">
        <v>92882</v>
      </c>
      <c r="B2194" s="231" t="s">
        <v>8668</v>
      </c>
      <c r="C2194" s="233" t="s">
        <v>3</v>
      </c>
      <c r="D2194" s="234">
        <v>12.74</v>
      </c>
    </row>
    <row r="2195" spans="1:4" ht="13.5">
      <c r="A2195" s="233">
        <v>92883</v>
      </c>
      <c r="B2195" s="231" t="s">
        <v>8669</v>
      </c>
      <c r="C2195" s="233" t="s">
        <v>3</v>
      </c>
      <c r="D2195" s="234">
        <v>11.88</v>
      </c>
    </row>
    <row r="2196" spans="1:4" ht="13.5">
      <c r="A2196" s="233">
        <v>92884</v>
      </c>
      <c r="B2196" s="231" t="s">
        <v>8670</v>
      </c>
      <c r="C2196" s="233" t="s">
        <v>3</v>
      </c>
      <c r="D2196" s="234">
        <v>12.17</v>
      </c>
    </row>
    <row r="2197" spans="1:4" ht="13.5">
      <c r="A2197" s="233">
        <v>92885</v>
      </c>
      <c r="B2197" s="231" t="s">
        <v>8671</v>
      </c>
      <c r="C2197" s="233" t="s">
        <v>3</v>
      </c>
      <c r="D2197" s="234">
        <v>11.62</v>
      </c>
    </row>
    <row r="2198" spans="1:4" ht="13.5">
      <c r="A2198" s="233">
        <v>92886</v>
      </c>
      <c r="B2198" s="231" t="s">
        <v>8672</v>
      </c>
      <c r="C2198" s="233" t="s">
        <v>3</v>
      </c>
      <c r="D2198" s="234">
        <v>11.17</v>
      </c>
    </row>
    <row r="2199" spans="1:4" ht="13.5">
      <c r="A2199" s="233">
        <v>92887</v>
      </c>
      <c r="B2199" s="231" t="s">
        <v>8673</v>
      </c>
      <c r="C2199" s="233" t="s">
        <v>3</v>
      </c>
      <c r="D2199" s="234">
        <v>11.14</v>
      </c>
    </row>
    <row r="2200" spans="1:4" ht="13.5">
      <c r="A2200" s="233">
        <v>92888</v>
      </c>
      <c r="B2200" s="231" t="s">
        <v>8674</v>
      </c>
      <c r="C2200" s="233" t="s">
        <v>3</v>
      </c>
      <c r="D2200" s="234">
        <v>10.92</v>
      </c>
    </row>
    <row r="2201" spans="1:4" ht="13.5">
      <c r="A2201" s="233">
        <v>92915</v>
      </c>
      <c r="B2201" s="231" t="s">
        <v>8675</v>
      </c>
      <c r="C2201" s="233" t="s">
        <v>3</v>
      </c>
      <c r="D2201" s="234">
        <v>15.64</v>
      </c>
    </row>
    <row r="2202" spans="1:4" ht="13.5">
      <c r="A2202" s="233">
        <v>92916</v>
      </c>
      <c r="B2202" s="231" t="s">
        <v>8676</v>
      </c>
      <c r="C2202" s="233" t="s">
        <v>3</v>
      </c>
      <c r="D2202" s="234">
        <v>14.57</v>
      </c>
    </row>
    <row r="2203" spans="1:4" ht="13.5">
      <c r="A2203" s="233">
        <v>92917</v>
      </c>
      <c r="B2203" s="231" t="s">
        <v>8677</v>
      </c>
      <c r="C2203" s="233" t="s">
        <v>3</v>
      </c>
      <c r="D2203" s="234">
        <v>13.54</v>
      </c>
    </row>
    <row r="2204" spans="1:4" ht="13.5">
      <c r="A2204" s="233">
        <v>92919</v>
      </c>
      <c r="B2204" s="231" t="s">
        <v>8678</v>
      </c>
      <c r="C2204" s="233" t="s">
        <v>3</v>
      </c>
      <c r="D2204" s="234">
        <v>12.05</v>
      </c>
    </row>
    <row r="2205" spans="1:4" ht="13.5">
      <c r="A2205" s="233">
        <v>92921</v>
      </c>
      <c r="B2205" s="231" t="s">
        <v>8679</v>
      </c>
      <c r="C2205" s="233" t="s">
        <v>3</v>
      </c>
      <c r="D2205" s="234">
        <v>10.130000000000001</v>
      </c>
    </row>
    <row r="2206" spans="1:4" ht="13.5">
      <c r="A2206" s="233">
        <v>92922</v>
      </c>
      <c r="B2206" s="231" t="s">
        <v>8680</v>
      </c>
      <c r="C2206" s="233" t="s">
        <v>3</v>
      </c>
      <c r="D2206" s="234">
        <v>9.5500000000000007</v>
      </c>
    </row>
    <row r="2207" spans="1:4" ht="13.5">
      <c r="A2207" s="233">
        <v>92923</v>
      </c>
      <c r="B2207" s="231" t="s">
        <v>8681</v>
      </c>
      <c r="C2207" s="233" t="s">
        <v>3</v>
      </c>
      <c r="D2207" s="234">
        <v>10.63</v>
      </c>
    </row>
    <row r="2208" spans="1:4" ht="13.5">
      <c r="A2208" s="233">
        <v>92924</v>
      </c>
      <c r="B2208" s="231" t="s">
        <v>8682</v>
      </c>
      <c r="C2208" s="233" t="s">
        <v>3</v>
      </c>
      <c r="D2208" s="234">
        <v>10.33</v>
      </c>
    </row>
    <row r="2209" spans="1:4" ht="13.5">
      <c r="A2209" s="233">
        <v>95445</v>
      </c>
      <c r="B2209" s="231" t="s">
        <v>8683</v>
      </c>
      <c r="C2209" s="233" t="s">
        <v>3</v>
      </c>
      <c r="D2209" s="234">
        <v>8.43</v>
      </c>
    </row>
    <row r="2210" spans="1:4" ht="13.5">
      <c r="A2210" s="233">
        <v>95446</v>
      </c>
      <c r="B2210" s="231" t="s">
        <v>8684</v>
      </c>
      <c r="C2210" s="233" t="s">
        <v>3</v>
      </c>
      <c r="D2210" s="234">
        <v>9.15</v>
      </c>
    </row>
    <row r="2211" spans="1:4" ht="13.5">
      <c r="A2211" s="233">
        <v>95448</v>
      </c>
      <c r="B2211" s="231" t="s">
        <v>13302</v>
      </c>
      <c r="C2211" s="233" t="s">
        <v>3</v>
      </c>
      <c r="D2211" s="234">
        <v>10.3</v>
      </c>
    </row>
    <row r="2212" spans="1:4" ht="13.5">
      <c r="A2212" s="233">
        <v>95576</v>
      </c>
      <c r="B2212" s="231" t="s">
        <v>8685</v>
      </c>
      <c r="C2212" s="233" t="s">
        <v>3</v>
      </c>
      <c r="D2212" s="234">
        <v>12.9</v>
      </c>
    </row>
    <row r="2213" spans="1:4" ht="13.5">
      <c r="A2213" s="233">
        <v>95577</v>
      </c>
      <c r="B2213" s="231" t="s">
        <v>8686</v>
      </c>
      <c r="C2213" s="233" t="s">
        <v>3</v>
      </c>
      <c r="D2213" s="234">
        <v>11.67</v>
      </c>
    </row>
    <row r="2214" spans="1:4" ht="13.5">
      <c r="A2214" s="233">
        <v>95578</v>
      </c>
      <c r="B2214" s="231" t="s">
        <v>8687</v>
      </c>
      <c r="C2214" s="233" t="s">
        <v>3</v>
      </c>
      <c r="D2214" s="234">
        <v>9.9600000000000009</v>
      </c>
    </row>
    <row r="2215" spans="1:4" ht="13.5">
      <c r="A2215" s="233">
        <v>95579</v>
      </c>
      <c r="B2215" s="231" t="s">
        <v>8688</v>
      </c>
      <c r="C2215" s="233" t="s">
        <v>3</v>
      </c>
      <c r="D2215" s="234">
        <v>9.5500000000000007</v>
      </c>
    </row>
    <row r="2216" spans="1:4" ht="13.5">
      <c r="A2216" s="233">
        <v>95580</v>
      </c>
      <c r="B2216" s="231" t="s">
        <v>8689</v>
      </c>
      <c r="C2216" s="233" t="s">
        <v>3</v>
      </c>
      <c r="D2216" s="234">
        <v>10.76</v>
      </c>
    </row>
    <row r="2217" spans="1:4" ht="13.5">
      <c r="A2217" s="233">
        <v>95581</v>
      </c>
      <c r="B2217" s="231" t="s">
        <v>8690</v>
      </c>
      <c r="C2217" s="233" t="s">
        <v>3</v>
      </c>
      <c r="D2217" s="234">
        <v>10.56</v>
      </c>
    </row>
    <row r="2218" spans="1:4" ht="13.5">
      <c r="A2218" s="233">
        <v>95582</v>
      </c>
      <c r="B2218" s="231" t="s">
        <v>13303</v>
      </c>
      <c r="C2218" s="233" t="s">
        <v>3</v>
      </c>
      <c r="D2218" s="234">
        <v>11.35</v>
      </c>
    </row>
    <row r="2219" spans="1:4" ht="13.5">
      <c r="A2219" s="233">
        <v>95583</v>
      </c>
      <c r="B2219" s="231" t="s">
        <v>8691</v>
      </c>
      <c r="C2219" s="233" t="s">
        <v>3</v>
      </c>
      <c r="D2219" s="234">
        <v>15.93</v>
      </c>
    </row>
    <row r="2220" spans="1:4" ht="13.5">
      <c r="A2220" s="233">
        <v>95584</v>
      </c>
      <c r="B2220" s="231" t="s">
        <v>8692</v>
      </c>
      <c r="C2220" s="233" t="s">
        <v>3</v>
      </c>
      <c r="D2220" s="234">
        <v>13.99</v>
      </c>
    </row>
    <row r="2221" spans="1:4" ht="13.5">
      <c r="A2221" s="233">
        <v>95585</v>
      </c>
      <c r="B2221" s="231" t="s">
        <v>8693</v>
      </c>
      <c r="C2221" s="233" t="s">
        <v>3</v>
      </c>
      <c r="D2221" s="234">
        <v>13.36</v>
      </c>
    </row>
    <row r="2222" spans="1:4" ht="13.5">
      <c r="A2222" s="233">
        <v>95586</v>
      </c>
      <c r="B2222" s="231" t="s">
        <v>8694</v>
      </c>
      <c r="C2222" s="233" t="s">
        <v>3</v>
      </c>
      <c r="D2222" s="234">
        <v>12.02</v>
      </c>
    </row>
    <row r="2223" spans="1:4" ht="13.5">
      <c r="A2223" s="233">
        <v>95587</v>
      </c>
      <c r="B2223" s="231" t="s">
        <v>8695</v>
      </c>
      <c r="C2223" s="233" t="s">
        <v>3</v>
      </c>
      <c r="D2223" s="234">
        <v>10.26</v>
      </c>
    </row>
    <row r="2224" spans="1:4" ht="13.5">
      <c r="A2224" s="233">
        <v>95588</v>
      </c>
      <c r="B2224" s="231" t="s">
        <v>8696</v>
      </c>
      <c r="C2224" s="233" t="s">
        <v>3</v>
      </c>
      <c r="D2224" s="234">
        <v>9.7799999999999994</v>
      </c>
    </row>
    <row r="2225" spans="1:4" ht="13.5">
      <c r="A2225" s="233">
        <v>95589</v>
      </c>
      <c r="B2225" s="231" t="s">
        <v>8697</v>
      </c>
      <c r="C2225" s="233" t="s">
        <v>3</v>
      </c>
      <c r="D2225" s="234">
        <v>10.93</v>
      </c>
    </row>
    <row r="2226" spans="1:4" ht="13.5">
      <c r="A2226" s="233">
        <v>95590</v>
      </c>
      <c r="B2226" s="231" t="s">
        <v>8698</v>
      </c>
      <c r="C2226" s="233" t="s">
        <v>3</v>
      </c>
      <c r="D2226" s="234">
        <v>10.72</v>
      </c>
    </row>
    <row r="2227" spans="1:4" ht="13.5">
      <c r="A2227" s="233">
        <v>95591</v>
      </c>
      <c r="B2227" s="231" t="s">
        <v>13304</v>
      </c>
      <c r="C2227" s="233" t="s">
        <v>3</v>
      </c>
      <c r="D2227" s="234">
        <v>11.44</v>
      </c>
    </row>
    <row r="2228" spans="1:4" ht="13.5">
      <c r="A2228" s="233">
        <v>95592</v>
      </c>
      <c r="B2228" s="231" t="s">
        <v>8699</v>
      </c>
      <c r="C2228" s="233" t="s">
        <v>3</v>
      </c>
      <c r="D2228" s="234">
        <v>19.2</v>
      </c>
    </row>
    <row r="2229" spans="1:4" ht="13.5">
      <c r="A2229" s="233">
        <v>95593</v>
      </c>
      <c r="B2229" s="231" t="s">
        <v>8700</v>
      </c>
      <c r="C2229" s="233" t="s">
        <v>3</v>
      </c>
      <c r="D2229" s="234">
        <v>16.05</v>
      </c>
    </row>
    <row r="2230" spans="1:4" ht="13.5">
      <c r="A2230" s="233">
        <v>95943</v>
      </c>
      <c r="B2230" s="231" t="s">
        <v>25957</v>
      </c>
      <c r="C2230" s="233" t="s">
        <v>3</v>
      </c>
      <c r="D2230" s="234">
        <v>20.11</v>
      </c>
    </row>
    <row r="2231" spans="1:4" ht="13.5">
      <c r="A2231" s="233">
        <v>95944</v>
      </c>
      <c r="B2231" s="231" t="s">
        <v>25958</v>
      </c>
      <c r="C2231" s="233" t="s">
        <v>3</v>
      </c>
      <c r="D2231" s="234">
        <v>18.52</v>
      </c>
    </row>
    <row r="2232" spans="1:4" ht="13.5">
      <c r="A2232" s="233">
        <v>95945</v>
      </c>
      <c r="B2232" s="231" t="s">
        <v>25959</v>
      </c>
      <c r="C2232" s="233" t="s">
        <v>3</v>
      </c>
      <c r="D2232" s="234">
        <v>15.33</v>
      </c>
    </row>
    <row r="2233" spans="1:4" ht="13.5">
      <c r="A2233" s="233">
        <v>95946</v>
      </c>
      <c r="B2233" s="231" t="s">
        <v>25960</v>
      </c>
      <c r="C2233" s="233" t="s">
        <v>3</v>
      </c>
      <c r="D2233" s="234">
        <v>12.44</v>
      </c>
    </row>
    <row r="2234" spans="1:4" ht="13.5">
      <c r="A2234" s="233">
        <v>95947</v>
      </c>
      <c r="B2234" s="231" t="s">
        <v>25961</v>
      </c>
      <c r="C2234" s="233" t="s">
        <v>3</v>
      </c>
      <c r="D2234" s="234">
        <v>9.75</v>
      </c>
    </row>
    <row r="2235" spans="1:4" ht="13.5">
      <c r="A2235" s="233">
        <v>95948</v>
      </c>
      <c r="B2235" s="231" t="s">
        <v>25962</v>
      </c>
      <c r="C2235" s="233" t="s">
        <v>3</v>
      </c>
      <c r="D2235" s="234">
        <v>8.73</v>
      </c>
    </row>
    <row r="2236" spans="1:4" ht="13.5">
      <c r="A2236" s="233">
        <v>96544</v>
      </c>
      <c r="B2236" s="231" t="s">
        <v>8701</v>
      </c>
      <c r="C2236" s="233" t="s">
        <v>3</v>
      </c>
      <c r="D2236" s="234">
        <v>15.52</v>
      </c>
    </row>
    <row r="2237" spans="1:4" ht="13.5">
      <c r="A2237" s="233">
        <v>96545</v>
      </c>
      <c r="B2237" s="231" t="s">
        <v>8702</v>
      </c>
      <c r="C2237" s="233" t="s">
        <v>3</v>
      </c>
      <c r="D2237" s="234">
        <v>14.3</v>
      </c>
    </row>
    <row r="2238" spans="1:4" ht="13.5">
      <c r="A2238" s="233">
        <v>96546</v>
      </c>
      <c r="B2238" s="231" t="s">
        <v>8703</v>
      </c>
      <c r="C2238" s="233" t="s">
        <v>3</v>
      </c>
      <c r="D2238" s="234">
        <v>12.68</v>
      </c>
    </row>
    <row r="2239" spans="1:4" ht="13.5">
      <c r="A2239" s="233">
        <v>96547</v>
      </c>
      <c r="B2239" s="231" t="s">
        <v>8704</v>
      </c>
      <c r="C2239" s="233" t="s">
        <v>3</v>
      </c>
      <c r="D2239" s="234">
        <v>10.68</v>
      </c>
    </row>
    <row r="2240" spans="1:4" ht="13.5">
      <c r="A2240" s="233">
        <v>96548</v>
      </c>
      <c r="B2240" s="231" t="s">
        <v>8705</v>
      </c>
      <c r="C2240" s="233" t="s">
        <v>3</v>
      </c>
      <c r="D2240" s="234">
        <v>10.029999999999999</v>
      </c>
    </row>
    <row r="2241" spans="1:4" ht="13.5">
      <c r="A2241" s="233">
        <v>96549</v>
      </c>
      <c r="B2241" s="231" t="s">
        <v>8706</v>
      </c>
      <c r="C2241" s="233" t="s">
        <v>3</v>
      </c>
      <c r="D2241" s="234">
        <v>11.05</v>
      </c>
    </row>
    <row r="2242" spans="1:4" ht="13.5">
      <c r="A2242" s="233">
        <v>96550</v>
      </c>
      <c r="B2242" s="231" t="s">
        <v>8707</v>
      </c>
      <c r="C2242" s="233" t="s">
        <v>3</v>
      </c>
      <c r="D2242" s="234">
        <v>10.72</v>
      </c>
    </row>
    <row r="2243" spans="1:4" ht="13.5">
      <c r="A2243" s="233">
        <v>100066</v>
      </c>
      <c r="B2243" s="231" t="s">
        <v>8708</v>
      </c>
      <c r="C2243" s="233" t="s">
        <v>3</v>
      </c>
      <c r="D2243" s="234">
        <v>13.93</v>
      </c>
    </row>
    <row r="2244" spans="1:4" ht="13.5">
      <c r="A2244" s="233">
        <v>100067</v>
      </c>
      <c r="B2244" s="231" t="s">
        <v>8709</v>
      </c>
      <c r="C2244" s="233" t="s">
        <v>3</v>
      </c>
      <c r="D2244" s="234">
        <v>11.69</v>
      </c>
    </row>
    <row r="2245" spans="1:4" ht="13.5">
      <c r="A2245" s="233">
        <v>100068</v>
      </c>
      <c r="B2245" s="231" t="s">
        <v>8710</v>
      </c>
      <c r="C2245" s="233" t="s">
        <v>3</v>
      </c>
      <c r="D2245" s="234">
        <v>9.1300000000000008</v>
      </c>
    </row>
    <row r="2246" spans="1:4" ht="13.5">
      <c r="A2246" s="233">
        <v>89993</v>
      </c>
      <c r="B2246" s="231" t="s">
        <v>8711</v>
      </c>
      <c r="C2246" s="233" t="s">
        <v>7</v>
      </c>
      <c r="D2246" s="234">
        <v>702.31</v>
      </c>
    </row>
    <row r="2247" spans="1:4" ht="13.5">
      <c r="A2247" s="233">
        <v>89994</v>
      </c>
      <c r="B2247" s="231" t="s">
        <v>8712</v>
      </c>
      <c r="C2247" s="233" t="s">
        <v>7</v>
      </c>
      <c r="D2247" s="234">
        <v>584.27</v>
      </c>
    </row>
    <row r="2248" spans="1:4" ht="13.5">
      <c r="A2248" s="233">
        <v>89995</v>
      </c>
      <c r="B2248" s="231" t="s">
        <v>8713</v>
      </c>
      <c r="C2248" s="233" t="s">
        <v>7</v>
      </c>
      <c r="D2248" s="234">
        <v>672.11</v>
      </c>
    </row>
    <row r="2249" spans="1:4" ht="13.5">
      <c r="A2249" s="233">
        <v>90278</v>
      </c>
      <c r="B2249" s="231" t="s">
        <v>8714</v>
      </c>
      <c r="C2249" s="233" t="s">
        <v>7</v>
      </c>
      <c r="D2249" s="234">
        <v>328.81</v>
      </c>
    </row>
    <row r="2250" spans="1:4" ht="13.5">
      <c r="A2250" s="233">
        <v>90279</v>
      </c>
      <c r="B2250" s="231" t="s">
        <v>8715</v>
      </c>
      <c r="C2250" s="233" t="s">
        <v>7</v>
      </c>
      <c r="D2250" s="234">
        <v>347.88</v>
      </c>
    </row>
    <row r="2251" spans="1:4" ht="13.5">
      <c r="A2251" s="233">
        <v>90280</v>
      </c>
      <c r="B2251" s="231" t="s">
        <v>8716</v>
      </c>
      <c r="C2251" s="233" t="s">
        <v>7</v>
      </c>
      <c r="D2251" s="234">
        <v>386.95</v>
      </c>
    </row>
    <row r="2252" spans="1:4" ht="13.5">
      <c r="A2252" s="233">
        <v>90281</v>
      </c>
      <c r="B2252" s="231" t="s">
        <v>8717</v>
      </c>
      <c r="C2252" s="233" t="s">
        <v>7</v>
      </c>
      <c r="D2252" s="234">
        <v>440.33</v>
      </c>
    </row>
    <row r="2253" spans="1:4" ht="13.5">
      <c r="A2253" s="233">
        <v>90282</v>
      </c>
      <c r="B2253" s="231" t="s">
        <v>8718</v>
      </c>
      <c r="C2253" s="233" t="s">
        <v>7</v>
      </c>
      <c r="D2253" s="234">
        <v>331.32</v>
      </c>
    </row>
    <row r="2254" spans="1:4" ht="13.5">
      <c r="A2254" s="233">
        <v>90283</v>
      </c>
      <c r="B2254" s="231" t="s">
        <v>8719</v>
      </c>
      <c r="C2254" s="233" t="s">
        <v>7</v>
      </c>
      <c r="D2254" s="234">
        <v>351.16</v>
      </c>
    </row>
    <row r="2255" spans="1:4" ht="13.5">
      <c r="A2255" s="233">
        <v>90284</v>
      </c>
      <c r="B2255" s="231" t="s">
        <v>8720</v>
      </c>
      <c r="C2255" s="233" t="s">
        <v>7</v>
      </c>
      <c r="D2255" s="234">
        <v>391.96</v>
      </c>
    </row>
    <row r="2256" spans="1:4" ht="13.5">
      <c r="A2256" s="233">
        <v>90285</v>
      </c>
      <c r="B2256" s="231" t="s">
        <v>8721</v>
      </c>
      <c r="C2256" s="233" t="s">
        <v>7</v>
      </c>
      <c r="D2256" s="234">
        <v>447.54</v>
      </c>
    </row>
    <row r="2257" spans="1:4" ht="13.5">
      <c r="A2257" s="233">
        <v>90853</v>
      </c>
      <c r="B2257" s="231" t="s">
        <v>8722</v>
      </c>
      <c r="C2257" s="233" t="s">
        <v>7</v>
      </c>
      <c r="D2257" s="234">
        <v>463.95</v>
      </c>
    </row>
    <row r="2258" spans="1:4" ht="13.5">
      <c r="A2258" s="233">
        <v>90854</v>
      </c>
      <c r="B2258" s="231" t="s">
        <v>8723</v>
      </c>
      <c r="C2258" s="233" t="s">
        <v>7</v>
      </c>
      <c r="D2258" s="234">
        <v>449.7</v>
      </c>
    </row>
    <row r="2259" spans="1:4" ht="13.5">
      <c r="A2259" s="233">
        <v>90855</v>
      </c>
      <c r="B2259" s="231" t="s">
        <v>8724</v>
      </c>
      <c r="C2259" s="233" t="s">
        <v>7</v>
      </c>
      <c r="D2259" s="234">
        <v>492.7</v>
      </c>
    </row>
    <row r="2260" spans="1:4" ht="13.5">
      <c r="A2260" s="233">
        <v>90856</v>
      </c>
      <c r="B2260" s="231" t="s">
        <v>8725</v>
      </c>
      <c r="C2260" s="233" t="s">
        <v>7</v>
      </c>
      <c r="D2260" s="234">
        <v>467.96</v>
      </c>
    </row>
    <row r="2261" spans="1:4" ht="13.5">
      <c r="A2261" s="233">
        <v>90857</v>
      </c>
      <c r="B2261" s="231" t="s">
        <v>8726</v>
      </c>
      <c r="C2261" s="233" t="s">
        <v>7</v>
      </c>
      <c r="D2261" s="234">
        <v>452.36</v>
      </c>
    </row>
    <row r="2262" spans="1:4" ht="13.5">
      <c r="A2262" s="233">
        <v>90858</v>
      </c>
      <c r="B2262" s="231" t="s">
        <v>8727</v>
      </c>
      <c r="C2262" s="233" t="s">
        <v>7</v>
      </c>
      <c r="D2262" s="234">
        <v>511.1</v>
      </c>
    </row>
    <row r="2263" spans="1:4" ht="13.5">
      <c r="A2263" s="233">
        <v>90859</v>
      </c>
      <c r="B2263" s="231" t="s">
        <v>8728</v>
      </c>
      <c r="C2263" s="233" t="s">
        <v>7</v>
      </c>
      <c r="D2263" s="234">
        <v>465.09</v>
      </c>
    </row>
    <row r="2264" spans="1:4" ht="13.5">
      <c r="A2264" s="233">
        <v>90860</v>
      </c>
      <c r="B2264" s="231" t="s">
        <v>8729</v>
      </c>
      <c r="C2264" s="233" t="s">
        <v>7</v>
      </c>
      <c r="D2264" s="234">
        <v>470.64</v>
      </c>
    </row>
    <row r="2265" spans="1:4" ht="13.5">
      <c r="A2265" s="233">
        <v>90861</v>
      </c>
      <c r="B2265" s="231" t="s">
        <v>8730</v>
      </c>
      <c r="C2265" s="233" t="s">
        <v>7</v>
      </c>
      <c r="D2265" s="234">
        <v>456.69</v>
      </c>
    </row>
    <row r="2266" spans="1:4" ht="13.5">
      <c r="A2266" s="233">
        <v>90862</v>
      </c>
      <c r="B2266" s="231" t="s">
        <v>8731</v>
      </c>
      <c r="C2266" s="233" t="s">
        <v>7</v>
      </c>
      <c r="D2266" s="234">
        <v>437.06</v>
      </c>
    </row>
    <row r="2267" spans="1:4" ht="13.5">
      <c r="A2267" s="233">
        <v>92718</v>
      </c>
      <c r="B2267" s="231" t="s">
        <v>8732</v>
      </c>
      <c r="C2267" s="233" t="s">
        <v>7</v>
      </c>
      <c r="D2267" s="234">
        <v>551.36</v>
      </c>
    </row>
    <row r="2268" spans="1:4" ht="13.5">
      <c r="A2268" s="233">
        <v>92719</v>
      </c>
      <c r="B2268" s="231" t="s">
        <v>8733</v>
      </c>
      <c r="C2268" s="233" t="s">
        <v>7</v>
      </c>
      <c r="D2268" s="234">
        <v>407.03</v>
      </c>
    </row>
    <row r="2269" spans="1:4" ht="13.5">
      <c r="A2269" s="233">
        <v>92720</v>
      </c>
      <c r="B2269" s="231" t="s">
        <v>8734</v>
      </c>
      <c r="C2269" s="233" t="s">
        <v>7</v>
      </c>
      <c r="D2269" s="234">
        <v>433.01</v>
      </c>
    </row>
    <row r="2270" spans="1:4" ht="13.5">
      <c r="A2270" s="233">
        <v>92721</v>
      </c>
      <c r="B2270" s="231" t="s">
        <v>8735</v>
      </c>
      <c r="C2270" s="233" t="s">
        <v>7</v>
      </c>
      <c r="D2270" s="234">
        <v>398.2</v>
      </c>
    </row>
    <row r="2271" spans="1:4" ht="13.5">
      <c r="A2271" s="233">
        <v>92722</v>
      </c>
      <c r="B2271" s="231" t="s">
        <v>8736</v>
      </c>
      <c r="C2271" s="233" t="s">
        <v>7</v>
      </c>
      <c r="D2271" s="234">
        <v>429.39</v>
      </c>
    </row>
    <row r="2272" spans="1:4" ht="13.5">
      <c r="A2272" s="233">
        <v>92723</v>
      </c>
      <c r="B2272" s="231" t="s">
        <v>8737</v>
      </c>
      <c r="C2272" s="233" t="s">
        <v>7</v>
      </c>
      <c r="D2272" s="234">
        <v>422.21</v>
      </c>
    </row>
    <row r="2273" spans="1:4" ht="13.5">
      <c r="A2273" s="233">
        <v>92724</v>
      </c>
      <c r="B2273" s="231" t="s">
        <v>8738</v>
      </c>
      <c r="C2273" s="233" t="s">
        <v>7</v>
      </c>
      <c r="D2273" s="234">
        <v>418.93</v>
      </c>
    </row>
    <row r="2274" spans="1:4" ht="13.5">
      <c r="A2274" s="233">
        <v>92725</v>
      </c>
      <c r="B2274" s="231" t="s">
        <v>8739</v>
      </c>
      <c r="C2274" s="233" t="s">
        <v>7</v>
      </c>
      <c r="D2274" s="234">
        <v>417.55</v>
      </c>
    </row>
    <row r="2275" spans="1:4" ht="13.5">
      <c r="A2275" s="233">
        <v>92726</v>
      </c>
      <c r="B2275" s="231" t="s">
        <v>8740</v>
      </c>
      <c r="C2275" s="233" t="s">
        <v>7</v>
      </c>
      <c r="D2275" s="234">
        <v>415.22</v>
      </c>
    </row>
    <row r="2276" spans="1:4" ht="13.5">
      <c r="A2276" s="233">
        <v>92727</v>
      </c>
      <c r="B2276" s="231" t="s">
        <v>8741</v>
      </c>
      <c r="C2276" s="233" t="s">
        <v>7</v>
      </c>
      <c r="D2276" s="234">
        <v>486.71</v>
      </c>
    </row>
    <row r="2277" spans="1:4" ht="13.5">
      <c r="A2277" s="233">
        <v>92728</v>
      </c>
      <c r="B2277" s="231" t="s">
        <v>8742</v>
      </c>
      <c r="C2277" s="233" t="s">
        <v>7</v>
      </c>
      <c r="D2277" s="234">
        <v>463.93</v>
      </c>
    </row>
    <row r="2278" spans="1:4" ht="13.5">
      <c r="A2278" s="233">
        <v>92729</v>
      </c>
      <c r="B2278" s="231" t="s">
        <v>8743</v>
      </c>
      <c r="C2278" s="233" t="s">
        <v>7</v>
      </c>
      <c r="D2278" s="234">
        <v>454.27</v>
      </c>
    </row>
    <row r="2279" spans="1:4" ht="13.5">
      <c r="A2279" s="233">
        <v>92730</v>
      </c>
      <c r="B2279" s="231" t="s">
        <v>8744</v>
      </c>
      <c r="C2279" s="233" t="s">
        <v>7</v>
      </c>
      <c r="D2279" s="234">
        <v>438.2</v>
      </c>
    </row>
    <row r="2280" spans="1:4" ht="13.5">
      <c r="A2280" s="233">
        <v>92731</v>
      </c>
      <c r="B2280" s="231" t="s">
        <v>8745</v>
      </c>
      <c r="C2280" s="233" t="s">
        <v>7</v>
      </c>
      <c r="D2280" s="234">
        <v>456.52</v>
      </c>
    </row>
    <row r="2281" spans="1:4" ht="13.5">
      <c r="A2281" s="233">
        <v>92732</v>
      </c>
      <c r="B2281" s="231" t="s">
        <v>8746</v>
      </c>
      <c r="C2281" s="233" t="s">
        <v>7</v>
      </c>
      <c r="D2281" s="234">
        <v>440.95</v>
      </c>
    </row>
    <row r="2282" spans="1:4" ht="13.5">
      <c r="A2282" s="233">
        <v>92733</v>
      </c>
      <c r="B2282" s="231" t="s">
        <v>8747</v>
      </c>
      <c r="C2282" s="233" t="s">
        <v>7</v>
      </c>
      <c r="D2282" s="234">
        <v>434.32</v>
      </c>
    </row>
    <row r="2283" spans="1:4" ht="13.5">
      <c r="A2283" s="233">
        <v>92734</v>
      </c>
      <c r="B2283" s="231" t="s">
        <v>8748</v>
      </c>
      <c r="C2283" s="233" t="s">
        <v>7</v>
      </c>
      <c r="D2283" s="234">
        <v>423.34</v>
      </c>
    </row>
    <row r="2284" spans="1:4" ht="13.5">
      <c r="A2284" s="233">
        <v>92735</v>
      </c>
      <c r="B2284" s="231" t="s">
        <v>8749</v>
      </c>
      <c r="C2284" s="233" t="s">
        <v>7</v>
      </c>
      <c r="D2284" s="234">
        <v>432.34</v>
      </c>
    </row>
    <row r="2285" spans="1:4" ht="13.5">
      <c r="A2285" s="233">
        <v>92736</v>
      </c>
      <c r="B2285" s="231" t="s">
        <v>8750</v>
      </c>
      <c r="C2285" s="233" t="s">
        <v>7</v>
      </c>
      <c r="D2285" s="234">
        <v>419.99</v>
      </c>
    </row>
    <row r="2286" spans="1:4" ht="13.5">
      <c r="A2286" s="233">
        <v>92739</v>
      </c>
      <c r="B2286" s="231" t="s">
        <v>8751</v>
      </c>
      <c r="C2286" s="233" t="s">
        <v>7</v>
      </c>
      <c r="D2286" s="234">
        <v>402.08</v>
      </c>
    </row>
    <row r="2287" spans="1:4" ht="13.5">
      <c r="A2287" s="233">
        <v>92740</v>
      </c>
      <c r="B2287" s="231" t="s">
        <v>8752</v>
      </c>
      <c r="C2287" s="233" t="s">
        <v>7</v>
      </c>
      <c r="D2287" s="234">
        <v>395.96</v>
      </c>
    </row>
    <row r="2288" spans="1:4" ht="13.5">
      <c r="A2288" s="233">
        <v>92741</v>
      </c>
      <c r="B2288" s="231" t="s">
        <v>8753</v>
      </c>
      <c r="C2288" s="233" t="s">
        <v>7</v>
      </c>
      <c r="D2288" s="234">
        <v>613.37</v>
      </c>
    </row>
    <row r="2289" spans="1:4" ht="13.5">
      <c r="A2289" s="233">
        <v>92742</v>
      </c>
      <c r="B2289" s="231" t="s">
        <v>8754</v>
      </c>
      <c r="C2289" s="233" t="s">
        <v>7</v>
      </c>
      <c r="D2289" s="234">
        <v>842.96</v>
      </c>
    </row>
    <row r="2290" spans="1:4" ht="13.5">
      <c r="A2290" s="233">
        <v>92873</v>
      </c>
      <c r="B2290" s="231" t="s">
        <v>8755</v>
      </c>
      <c r="C2290" s="233" t="s">
        <v>7</v>
      </c>
      <c r="D2290" s="234">
        <v>178.45</v>
      </c>
    </row>
    <row r="2291" spans="1:4" ht="13.5">
      <c r="A2291" s="233">
        <v>92874</v>
      </c>
      <c r="B2291" s="231" t="s">
        <v>8756</v>
      </c>
      <c r="C2291" s="233" t="s">
        <v>7</v>
      </c>
      <c r="D2291" s="234">
        <v>29.03</v>
      </c>
    </row>
    <row r="2292" spans="1:4" ht="13.5">
      <c r="A2292" s="233">
        <v>94962</v>
      </c>
      <c r="B2292" s="231" t="s">
        <v>8757</v>
      </c>
      <c r="C2292" s="233" t="s">
        <v>7</v>
      </c>
      <c r="D2292" s="234">
        <v>264.85000000000002</v>
      </c>
    </row>
    <row r="2293" spans="1:4" ht="13.5">
      <c r="A2293" s="233">
        <v>94963</v>
      </c>
      <c r="B2293" s="231" t="s">
        <v>8758</v>
      </c>
      <c r="C2293" s="233" t="s">
        <v>7</v>
      </c>
      <c r="D2293" s="234">
        <v>296.45999999999998</v>
      </c>
    </row>
    <row r="2294" spans="1:4" ht="13.5">
      <c r="A2294" s="233">
        <v>94964</v>
      </c>
      <c r="B2294" s="231" t="s">
        <v>8759</v>
      </c>
      <c r="C2294" s="233" t="s">
        <v>7</v>
      </c>
      <c r="D2294" s="234">
        <v>327.76</v>
      </c>
    </row>
    <row r="2295" spans="1:4" ht="13.5">
      <c r="A2295" s="233">
        <v>94965</v>
      </c>
      <c r="B2295" s="231" t="s">
        <v>8760</v>
      </c>
      <c r="C2295" s="233" t="s">
        <v>7</v>
      </c>
      <c r="D2295" s="234">
        <v>341.37</v>
      </c>
    </row>
    <row r="2296" spans="1:4" ht="13.5">
      <c r="A2296" s="233">
        <v>94966</v>
      </c>
      <c r="B2296" s="231" t="s">
        <v>8761</v>
      </c>
      <c r="C2296" s="233" t="s">
        <v>7</v>
      </c>
      <c r="D2296" s="234">
        <v>354.17</v>
      </c>
    </row>
    <row r="2297" spans="1:4" ht="13.5">
      <c r="A2297" s="233">
        <v>94967</v>
      </c>
      <c r="B2297" s="231" t="s">
        <v>8762</v>
      </c>
      <c r="C2297" s="233" t="s">
        <v>7</v>
      </c>
      <c r="D2297" s="234">
        <v>407.79</v>
      </c>
    </row>
    <row r="2298" spans="1:4" ht="13.5">
      <c r="A2298" s="233">
        <v>94968</v>
      </c>
      <c r="B2298" s="231" t="s">
        <v>8763</v>
      </c>
      <c r="C2298" s="233" t="s">
        <v>7</v>
      </c>
      <c r="D2298" s="234">
        <v>261.14999999999998</v>
      </c>
    </row>
    <row r="2299" spans="1:4" ht="13.5">
      <c r="A2299" s="233">
        <v>94969</v>
      </c>
      <c r="B2299" s="231" t="s">
        <v>8764</v>
      </c>
      <c r="C2299" s="233" t="s">
        <v>7</v>
      </c>
      <c r="D2299" s="234">
        <v>290.17</v>
      </c>
    </row>
    <row r="2300" spans="1:4" ht="13.5">
      <c r="A2300" s="233">
        <v>94970</v>
      </c>
      <c r="B2300" s="231" t="s">
        <v>8765</v>
      </c>
      <c r="C2300" s="233" t="s">
        <v>7</v>
      </c>
      <c r="D2300" s="234">
        <v>316.22000000000003</v>
      </c>
    </row>
    <row r="2301" spans="1:4" ht="13.5">
      <c r="A2301" s="233">
        <v>94971</v>
      </c>
      <c r="B2301" s="231" t="s">
        <v>8766</v>
      </c>
      <c r="C2301" s="233" t="s">
        <v>7</v>
      </c>
      <c r="D2301" s="234">
        <v>334.98</v>
      </c>
    </row>
    <row r="2302" spans="1:4" ht="13.5">
      <c r="A2302" s="233">
        <v>94972</v>
      </c>
      <c r="B2302" s="231" t="s">
        <v>8767</v>
      </c>
      <c r="C2302" s="233" t="s">
        <v>7</v>
      </c>
      <c r="D2302" s="234">
        <v>347.6</v>
      </c>
    </row>
    <row r="2303" spans="1:4" ht="13.5">
      <c r="A2303" s="233">
        <v>94973</v>
      </c>
      <c r="B2303" s="231" t="s">
        <v>8768</v>
      </c>
      <c r="C2303" s="233" t="s">
        <v>7</v>
      </c>
      <c r="D2303" s="234">
        <v>399.76</v>
      </c>
    </row>
    <row r="2304" spans="1:4" ht="13.5">
      <c r="A2304" s="233">
        <v>94974</v>
      </c>
      <c r="B2304" s="231" t="s">
        <v>8769</v>
      </c>
      <c r="C2304" s="233" t="s">
        <v>7</v>
      </c>
      <c r="D2304" s="234">
        <v>365.36</v>
      </c>
    </row>
    <row r="2305" spans="1:4" ht="13.5">
      <c r="A2305" s="233">
        <v>94975</v>
      </c>
      <c r="B2305" s="231" t="s">
        <v>8770</v>
      </c>
      <c r="C2305" s="233" t="s">
        <v>7</v>
      </c>
      <c r="D2305" s="234">
        <v>395.43</v>
      </c>
    </row>
    <row r="2306" spans="1:4" ht="13.5">
      <c r="A2306" s="233">
        <v>96555</v>
      </c>
      <c r="B2306" s="231" t="s">
        <v>8771</v>
      </c>
      <c r="C2306" s="233" t="s">
        <v>7</v>
      </c>
      <c r="D2306" s="234">
        <v>496.55</v>
      </c>
    </row>
    <row r="2307" spans="1:4" ht="13.5">
      <c r="A2307" s="233">
        <v>96556</v>
      </c>
      <c r="B2307" s="231" t="s">
        <v>8772</v>
      </c>
      <c r="C2307" s="233" t="s">
        <v>7</v>
      </c>
      <c r="D2307" s="234">
        <v>569.64</v>
      </c>
    </row>
    <row r="2308" spans="1:4" ht="13.5">
      <c r="A2308" s="233">
        <v>96557</v>
      </c>
      <c r="B2308" s="231" t="s">
        <v>8773</v>
      </c>
      <c r="C2308" s="233" t="s">
        <v>7</v>
      </c>
      <c r="D2308" s="234">
        <v>451.74</v>
      </c>
    </row>
    <row r="2309" spans="1:4" ht="13.5">
      <c r="A2309" s="233">
        <v>96558</v>
      </c>
      <c r="B2309" s="231" t="s">
        <v>8774</v>
      </c>
      <c r="C2309" s="233" t="s">
        <v>7</v>
      </c>
      <c r="D2309" s="234">
        <v>458.06</v>
      </c>
    </row>
    <row r="2310" spans="1:4" ht="13.5">
      <c r="A2310" s="233">
        <v>99235</v>
      </c>
      <c r="B2310" s="231" t="s">
        <v>8775</v>
      </c>
      <c r="C2310" s="233" t="s">
        <v>7</v>
      </c>
      <c r="D2310" s="234">
        <v>441.76</v>
      </c>
    </row>
    <row r="2311" spans="1:4" ht="13.5">
      <c r="A2311" s="233">
        <v>99431</v>
      </c>
      <c r="B2311" s="231" t="s">
        <v>8776</v>
      </c>
      <c r="C2311" s="233" t="s">
        <v>7</v>
      </c>
      <c r="D2311" s="234">
        <v>462.08</v>
      </c>
    </row>
    <row r="2312" spans="1:4" ht="13.5">
      <c r="A2312" s="233">
        <v>99432</v>
      </c>
      <c r="B2312" s="231" t="s">
        <v>8777</v>
      </c>
      <c r="C2312" s="233" t="s">
        <v>7</v>
      </c>
      <c r="D2312" s="234">
        <v>436.96</v>
      </c>
    </row>
    <row r="2313" spans="1:4" ht="13.5">
      <c r="A2313" s="233">
        <v>99433</v>
      </c>
      <c r="B2313" s="231" t="s">
        <v>8778</v>
      </c>
      <c r="C2313" s="233" t="s">
        <v>7</v>
      </c>
      <c r="D2313" s="234">
        <v>490.76</v>
      </c>
    </row>
    <row r="2314" spans="1:4" ht="13.5">
      <c r="A2314" s="233">
        <v>99434</v>
      </c>
      <c r="B2314" s="231" t="s">
        <v>8779</v>
      </c>
      <c r="C2314" s="233" t="s">
        <v>7</v>
      </c>
      <c r="D2314" s="234">
        <v>466.09</v>
      </c>
    </row>
    <row r="2315" spans="1:4" ht="13.5">
      <c r="A2315" s="233">
        <v>99435</v>
      </c>
      <c r="B2315" s="231" t="s">
        <v>8780</v>
      </c>
      <c r="C2315" s="233" t="s">
        <v>7</v>
      </c>
      <c r="D2315" s="234">
        <v>450.54</v>
      </c>
    </row>
    <row r="2316" spans="1:4" ht="13.5">
      <c r="A2316" s="233">
        <v>99436</v>
      </c>
      <c r="B2316" s="231" t="s">
        <v>8781</v>
      </c>
      <c r="C2316" s="233" t="s">
        <v>7</v>
      </c>
      <c r="D2316" s="234">
        <v>509.16</v>
      </c>
    </row>
    <row r="2317" spans="1:4" ht="13.5">
      <c r="A2317" s="233">
        <v>99437</v>
      </c>
      <c r="B2317" s="231" t="s">
        <v>8782</v>
      </c>
      <c r="C2317" s="233" t="s">
        <v>7</v>
      </c>
      <c r="D2317" s="234">
        <v>470.05</v>
      </c>
    </row>
    <row r="2318" spans="1:4" ht="13.5">
      <c r="A2318" s="233">
        <v>99438</v>
      </c>
      <c r="B2318" s="231" t="s">
        <v>8783</v>
      </c>
      <c r="C2318" s="233" t="s">
        <v>7</v>
      </c>
      <c r="D2318" s="234">
        <v>475.6</v>
      </c>
    </row>
    <row r="2319" spans="1:4" ht="13.5">
      <c r="A2319" s="233">
        <v>99439</v>
      </c>
      <c r="B2319" s="231" t="s">
        <v>8784</v>
      </c>
      <c r="C2319" s="233" t="s">
        <v>7</v>
      </c>
      <c r="D2319" s="234">
        <v>454.85</v>
      </c>
    </row>
    <row r="2320" spans="1:4" ht="13.5">
      <c r="A2320" s="233">
        <v>101963</v>
      </c>
      <c r="B2320" s="231" t="s">
        <v>25963</v>
      </c>
      <c r="C2320" s="233" t="s">
        <v>4</v>
      </c>
      <c r="D2320" s="234">
        <v>145.63</v>
      </c>
    </row>
    <row r="2321" spans="1:4" ht="13.5">
      <c r="A2321" s="233">
        <v>101964</v>
      </c>
      <c r="B2321" s="231" t="s">
        <v>25964</v>
      </c>
      <c r="C2321" s="233" t="s">
        <v>4</v>
      </c>
      <c r="D2321" s="234">
        <v>136.31</v>
      </c>
    </row>
    <row r="2322" spans="1:4" ht="13.5">
      <c r="A2322" s="233">
        <v>101165</v>
      </c>
      <c r="B2322" s="231" t="s">
        <v>24026</v>
      </c>
      <c r="C2322" s="233" t="s">
        <v>7</v>
      </c>
      <c r="D2322" s="234">
        <v>696.13</v>
      </c>
    </row>
    <row r="2323" spans="1:4" ht="13.5">
      <c r="A2323" s="233">
        <v>101166</v>
      </c>
      <c r="B2323" s="231" t="s">
        <v>24027</v>
      </c>
      <c r="C2323" s="233" t="s">
        <v>7</v>
      </c>
      <c r="D2323" s="234">
        <v>489.94</v>
      </c>
    </row>
    <row r="2324" spans="1:4" ht="13.5">
      <c r="A2324" s="233">
        <v>98576</v>
      </c>
      <c r="B2324" s="231" t="s">
        <v>8785</v>
      </c>
      <c r="C2324" s="233" t="s">
        <v>1</v>
      </c>
      <c r="D2324" s="234">
        <v>16.02</v>
      </c>
    </row>
    <row r="2325" spans="1:4" ht="13.5">
      <c r="A2325" s="233">
        <v>93182</v>
      </c>
      <c r="B2325" s="231" t="s">
        <v>8786</v>
      </c>
      <c r="C2325" s="233" t="s">
        <v>1</v>
      </c>
      <c r="D2325" s="234">
        <v>43.69</v>
      </c>
    </row>
    <row r="2326" spans="1:4" ht="13.5">
      <c r="A2326" s="233">
        <v>93183</v>
      </c>
      <c r="B2326" s="231" t="s">
        <v>8787</v>
      </c>
      <c r="C2326" s="233" t="s">
        <v>1</v>
      </c>
      <c r="D2326" s="234">
        <v>55.68</v>
      </c>
    </row>
    <row r="2327" spans="1:4" ht="13.5">
      <c r="A2327" s="233">
        <v>93184</v>
      </c>
      <c r="B2327" s="231" t="s">
        <v>8788</v>
      </c>
      <c r="C2327" s="233" t="s">
        <v>1</v>
      </c>
      <c r="D2327" s="234">
        <v>32.43</v>
      </c>
    </row>
    <row r="2328" spans="1:4" ht="13.5">
      <c r="A2328" s="233">
        <v>93185</v>
      </c>
      <c r="B2328" s="231" t="s">
        <v>8789</v>
      </c>
      <c r="C2328" s="233" t="s">
        <v>1</v>
      </c>
      <c r="D2328" s="234">
        <v>54.83</v>
      </c>
    </row>
    <row r="2329" spans="1:4" ht="13.5">
      <c r="A2329" s="233">
        <v>93186</v>
      </c>
      <c r="B2329" s="231" t="s">
        <v>8790</v>
      </c>
      <c r="C2329" s="233" t="s">
        <v>1</v>
      </c>
      <c r="D2329" s="234">
        <v>82.4</v>
      </c>
    </row>
    <row r="2330" spans="1:4" ht="13.5">
      <c r="A2330" s="233">
        <v>93187</v>
      </c>
      <c r="B2330" s="231" t="s">
        <v>8791</v>
      </c>
      <c r="C2330" s="233" t="s">
        <v>1</v>
      </c>
      <c r="D2330" s="234">
        <v>94.09</v>
      </c>
    </row>
    <row r="2331" spans="1:4" ht="13.5">
      <c r="A2331" s="233">
        <v>93188</v>
      </c>
      <c r="B2331" s="231" t="s">
        <v>8792</v>
      </c>
      <c r="C2331" s="233" t="s">
        <v>1</v>
      </c>
      <c r="D2331" s="234">
        <v>76.069999999999993</v>
      </c>
    </row>
    <row r="2332" spans="1:4" ht="13.5">
      <c r="A2332" s="233">
        <v>93189</v>
      </c>
      <c r="B2332" s="231" t="s">
        <v>8793</v>
      </c>
      <c r="C2332" s="233" t="s">
        <v>1</v>
      </c>
      <c r="D2332" s="234">
        <v>94.72</v>
      </c>
    </row>
    <row r="2333" spans="1:4" ht="13.5">
      <c r="A2333" s="233">
        <v>93190</v>
      </c>
      <c r="B2333" s="231" t="s">
        <v>8794</v>
      </c>
      <c r="C2333" s="233" t="s">
        <v>1</v>
      </c>
      <c r="D2333" s="234">
        <v>35.869999999999997</v>
      </c>
    </row>
    <row r="2334" spans="1:4" ht="13.5">
      <c r="A2334" s="233">
        <v>93191</v>
      </c>
      <c r="B2334" s="231" t="s">
        <v>8795</v>
      </c>
      <c r="C2334" s="233" t="s">
        <v>1</v>
      </c>
      <c r="D2334" s="234">
        <v>37.71</v>
      </c>
    </row>
    <row r="2335" spans="1:4" ht="13.5">
      <c r="A2335" s="233">
        <v>93192</v>
      </c>
      <c r="B2335" s="231" t="s">
        <v>8796</v>
      </c>
      <c r="C2335" s="233" t="s">
        <v>1</v>
      </c>
      <c r="D2335" s="234">
        <v>39.43</v>
      </c>
    </row>
    <row r="2336" spans="1:4" ht="13.5">
      <c r="A2336" s="233">
        <v>93193</v>
      </c>
      <c r="B2336" s="231" t="s">
        <v>8797</v>
      </c>
      <c r="C2336" s="233" t="s">
        <v>1</v>
      </c>
      <c r="D2336" s="234">
        <v>38.479999999999997</v>
      </c>
    </row>
    <row r="2337" spans="1:4" ht="13.5">
      <c r="A2337" s="233">
        <v>93194</v>
      </c>
      <c r="B2337" s="231" t="s">
        <v>8798</v>
      </c>
      <c r="C2337" s="233" t="s">
        <v>1</v>
      </c>
      <c r="D2337" s="234">
        <v>42.72</v>
      </c>
    </row>
    <row r="2338" spans="1:4" ht="13.5">
      <c r="A2338" s="233">
        <v>93195</v>
      </c>
      <c r="B2338" s="231" t="s">
        <v>8799</v>
      </c>
      <c r="C2338" s="233" t="s">
        <v>1</v>
      </c>
      <c r="D2338" s="234">
        <v>52.02</v>
      </c>
    </row>
    <row r="2339" spans="1:4" ht="13.5">
      <c r="A2339" s="233">
        <v>93196</v>
      </c>
      <c r="B2339" s="231" t="s">
        <v>8800</v>
      </c>
      <c r="C2339" s="233" t="s">
        <v>1</v>
      </c>
      <c r="D2339" s="234">
        <v>80.28</v>
      </c>
    </row>
    <row r="2340" spans="1:4" ht="13.5">
      <c r="A2340" s="233">
        <v>93197</v>
      </c>
      <c r="B2340" s="231" t="s">
        <v>8801</v>
      </c>
      <c r="C2340" s="233" t="s">
        <v>1</v>
      </c>
      <c r="D2340" s="234">
        <v>89.75</v>
      </c>
    </row>
    <row r="2341" spans="1:4" ht="13.5">
      <c r="A2341" s="233">
        <v>93198</v>
      </c>
      <c r="B2341" s="231" t="s">
        <v>8802</v>
      </c>
      <c r="C2341" s="233" t="s">
        <v>1</v>
      </c>
      <c r="D2341" s="234">
        <v>30.47</v>
      </c>
    </row>
    <row r="2342" spans="1:4" ht="13.5">
      <c r="A2342" s="233">
        <v>93199</v>
      </c>
      <c r="B2342" s="231" t="s">
        <v>8803</v>
      </c>
      <c r="C2342" s="233" t="s">
        <v>1</v>
      </c>
      <c r="D2342" s="234">
        <v>29.96</v>
      </c>
    </row>
    <row r="2343" spans="1:4" ht="13.5">
      <c r="A2343" s="233">
        <v>93200</v>
      </c>
      <c r="B2343" s="231" t="s">
        <v>8804</v>
      </c>
      <c r="C2343" s="233" t="s">
        <v>1</v>
      </c>
      <c r="D2343" s="234">
        <v>2.4900000000000002</v>
      </c>
    </row>
    <row r="2344" spans="1:4" ht="13.5">
      <c r="A2344" s="233">
        <v>93201</v>
      </c>
      <c r="B2344" s="231" t="s">
        <v>8805</v>
      </c>
      <c r="C2344" s="233" t="s">
        <v>1</v>
      </c>
      <c r="D2344" s="234">
        <v>5.34</v>
      </c>
    </row>
    <row r="2345" spans="1:4" ht="13.5">
      <c r="A2345" s="233">
        <v>93202</v>
      </c>
      <c r="B2345" s="231" t="s">
        <v>8806</v>
      </c>
      <c r="C2345" s="233" t="s">
        <v>1</v>
      </c>
      <c r="D2345" s="234">
        <v>20.92</v>
      </c>
    </row>
    <row r="2346" spans="1:4" ht="13.5">
      <c r="A2346" s="233">
        <v>93203</v>
      </c>
      <c r="B2346" s="231" t="s">
        <v>8807</v>
      </c>
      <c r="C2346" s="233" t="s">
        <v>1</v>
      </c>
      <c r="D2346" s="234">
        <v>12.22</v>
      </c>
    </row>
    <row r="2347" spans="1:4" ht="13.5">
      <c r="A2347" s="233">
        <v>93204</v>
      </c>
      <c r="B2347" s="231" t="s">
        <v>8808</v>
      </c>
      <c r="C2347" s="233" t="s">
        <v>1</v>
      </c>
      <c r="D2347" s="234">
        <v>57.72</v>
      </c>
    </row>
    <row r="2348" spans="1:4" ht="13.5">
      <c r="A2348" s="233">
        <v>93205</v>
      </c>
      <c r="B2348" s="231" t="s">
        <v>8809</v>
      </c>
      <c r="C2348" s="233" t="s">
        <v>1</v>
      </c>
      <c r="D2348" s="234">
        <v>30.01</v>
      </c>
    </row>
    <row r="2349" spans="1:4" ht="13.5">
      <c r="A2349" s="233">
        <v>95952</v>
      </c>
      <c r="B2349" s="231" t="s">
        <v>8810</v>
      </c>
      <c r="C2349" s="233" t="s">
        <v>7</v>
      </c>
      <c r="D2349" s="234">
        <v>1816.5</v>
      </c>
    </row>
    <row r="2350" spans="1:4" ht="13.5">
      <c r="A2350" s="233">
        <v>95953</v>
      </c>
      <c r="B2350" s="231" t="s">
        <v>8811</v>
      </c>
      <c r="C2350" s="233" t="s">
        <v>7</v>
      </c>
      <c r="D2350" s="234">
        <v>2977.44</v>
      </c>
    </row>
    <row r="2351" spans="1:4" ht="13.5">
      <c r="A2351" s="233">
        <v>95954</v>
      </c>
      <c r="B2351" s="231" t="s">
        <v>8812</v>
      </c>
      <c r="C2351" s="233" t="s">
        <v>7</v>
      </c>
      <c r="D2351" s="234">
        <v>2183.79</v>
      </c>
    </row>
    <row r="2352" spans="1:4" ht="13.5">
      <c r="A2352" s="233">
        <v>95955</v>
      </c>
      <c r="B2352" s="231" t="s">
        <v>8813</v>
      </c>
      <c r="C2352" s="233" t="s">
        <v>7</v>
      </c>
      <c r="D2352" s="234">
        <v>2681.57</v>
      </c>
    </row>
    <row r="2353" spans="1:4" ht="13.5">
      <c r="A2353" s="233">
        <v>95956</v>
      </c>
      <c r="B2353" s="231" t="s">
        <v>8814</v>
      </c>
      <c r="C2353" s="233" t="s">
        <v>7</v>
      </c>
      <c r="D2353" s="234">
        <v>2161.6999999999998</v>
      </c>
    </row>
    <row r="2354" spans="1:4" ht="13.5">
      <c r="A2354" s="233">
        <v>95957</v>
      </c>
      <c r="B2354" s="231" t="s">
        <v>8815</v>
      </c>
      <c r="C2354" s="233" t="s">
        <v>7</v>
      </c>
      <c r="D2354" s="234">
        <v>2706.98</v>
      </c>
    </row>
    <row r="2355" spans="1:4" ht="13.5">
      <c r="A2355" s="233">
        <v>95969</v>
      </c>
      <c r="B2355" s="231" t="s">
        <v>8816</v>
      </c>
      <c r="C2355" s="233" t="s">
        <v>7</v>
      </c>
      <c r="D2355" s="234">
        <v>2564.58</v>
      </c>
    </row>
    <row r="2356" spans="1:4" ht="13.5">
      <c r="A2356" s="233">
        <v>97733</v>
      </c>
      <c r="B2356" s="231" t="s">
        <v>8817</v>
      </c>
      <c r="C2356" s="233" t="s">
        <v>7</v>
      </c>
      <c r="D2356" s="234">
        <v>2781.08</v>
      </c>
    </row>
    <row r="2357" spans="1:4" ht="13.5">
      <c r="A2357" s="233">
        <v>97734</v>
      </c>
      <c r="B2357" s="231" t="s">
        <v>8818</v>
      </c>
      <c r="C2357" s="233" t="s">
        <v>7</v>
      </c>
      <c r="D2357" s="234">
        <v>2393.81</v>
      </c>
    </row>
    <row r="2358" spans="1:4" ht="13.5">
      <c r="A2358" s="233">
        <v>97735</v>
      </c>
      <c r="B2358" s="231" t="s">
        <v>8819</v>
      </c>
      <c r="C2358" s="233" t="s">
        <v>7</v>
      </c>
      <c r="D2358" s="234">
        <v>1985.55</v>
      </c>
    </row>
    <row r="2359" spans="1:4" ht="13.5">
      <c r="A2359" s="233">
        <v>97736</v>
      </c>
      <c r="B2359" s="231" t="s">
        <v>8820</v>
      </c>
      <c r="C2359" s="233" t="s">
        <v>7</v>
      </c>
      <c r="D2359" s="234">
        <v>1223.74</v>
      </c>
    </row>
    <row r="2360" spans="1:4" ht="13.5">
      <c r="A2360" s="233">
        <v>97737</v>
      </c>
      <c r="B2360" s="231" t="s">
        <v>8821</v>
      </c>
      <c r="C2360" s="233" t="s">
        <v>7</v>
      </c>
      <c r="D2360" s="234">
        <v>2819.94</v>
      </c>
    </row>
    <row r="2361" spans="1:4" ht="13.5">
      <c r="A2361" s="233">
        <v>97738</v>
      </c>
      <c r="B2361" s="231" t="s">
        <v>8822</v>
      </c>
      <c r="C2361" s="233" t="s">
        <v>7</v>
      </c>
      <c r="D2361" s="234">
        <v>3495.25</v>
      </c>
    </row>
    <row r="2362" spans="1:4" ht="13.5">
      <c r="A2362" s="233">
        <v>97739</v>
      </c>
      <c r="B2362" s="231" t="s">
        <v>8823</v>
      </c>
      <c r="C2362" s="233" t="s">
        <v>7</v>
      </c>
      <c r="D2362" s="234">
        <v>2227.09</v>
      </c>
    </row>
    <row r="2363" spans="1:4" ht="13.5">
      <c r="A2363" s="233">
        <v>97740</v>
      </c>
      <c r="B2363" s="231" t="s">
        <v>8824</v>
      </c>
      <c r="C2363" s="233" t="s">
        <v>7</v>
      </c>
      <c r="D2363" s="234">
        <v>1597.05</v>
      </c>
    </row>
    <row r="2364" spans="1:4" ht="13.5">
      <c r="A2364" s="233">
        <v>98615</v>
      </c>
      <c r="B2364" s="231" t="s">
        <v>8825</v>
      </c>
      <c r="C2364" s="233" t="s">
        <v>4</v>
      </c>
      <c r="D2364" s="234">
        <v>101.91</v>
      </c>
    </row>
    <row r="2365" spans="1:4" ht="13.5">
      <c r="A2365" s="233">
        <v>98616</v>
      </c>
      <c r="B2365" s="231" t="s">
        <v>8826</v>
      </c>
      <c r="C2365" s="233" t="s">
        <v>4</v>
      </c>
      <c r="D2365" s="234">
        <v>79.819999999999993</v>
      </c>
    </row>
    <row r="2366" spans="1:4" ht="13.5">
      <c r="A2366" s="233">
        <v>98617</v>
      </c>
      <c r="B2366" s="231" t="s">
        <v>8827</v>
      </c>
      <c r="C2366" s="233" t="s">
        <v>4</v>
      </c>
      <c r="D2366" s="234">
        <v>73.430000000000007</v>
      </c>
    </row>
    <row r="2367" spans="1:4" ht="13.5">
      <c r="A2367" s="233">
        <v>98618</v>
      </c>
      <c r="B2367" s="231" t="s">
        <v>8828</v>
      </c>
      <c r="C2367" s="233" t="s">
        <v>4</v>
      </c>
      <c r="D2367" s="234">
        <v>101.01</v>
      </c>
    </row>
    <row r="2368" spans="1:4" ht="13.5">
      <c r="A2368" s="233">
        <v>98619</v>
      </c>
      <c r="B2368" s="231" t="s">
        <v>8829</v>
      </c>
      <c r="C2368" s="233" t="s">
        <v>4</v>
      </c>
      <c r="D2368" s="234">
        <v>91.33</v>
      </c>
    </row>
    <row r="2369" spans="1:4" ht="13.5">
      <c r="A2369" s="233">
        <v>98620</v>
      </c>
      <c r="B2369" s="231" t="s">
        <v>8830</v>
      </c>
      <c r="C2369" s="233" t="s">
        <v>4</v>
      </c>
      <c r="D2369" s="234">
        <v>86.45</v>
      </c>
    </row>
    <row r="2370" spans="1:4" ht="13.5">
      <c r="A2370" s="233">
        <v>98621</v>
      </c>
      <c r="B2370" s="231" t="s">
        <v>8831</v>
      </c>
      <c r="C2370" s="233" t="s">
        <v>4</v>
      </c>
      <c r="D2370" s="234">
        <v>113.65</v>
      </c>
    </row>
    <row r="2371" spans="1:4" ht="13.5">
      <c r="A2371" s="233">
        <v>98622</v>
      </c>
      <c r="B2371" s="231" t="s">
        <v>8832</v>
      </c>
      <c r="C2371" s="233" t="s">
        <v>4</v>
      </c>
      <c r="D2371" s="234">
        <v>105.87</v>
      </c>
    </row>
    <row r="2372" spans="1:4" ht="13.5">
      <c r="A2372" s="233">
        <v>98623</v>
      </c>
      <c r="B2372" s="231" t="s">
        <v>8833</v>
      </c>
      <c r="C2372" s="233" t="s">
        <v>4</v>
      </c>
      <c r="D2372" s="234">
        <v>101.92</v>
      </c>
    </row>
    <row r="2373" spans="1:4" ht="13.5">
      <c r="A2373" s="233">
        <v>98624</v>
      </c>
      <c r="B2373" s="231" t="s">
        <v>8834</v>
      </c>
      <c r="C2373" s="233" t="s">
        <v>4</v>
      </c>
      <c r="D2373" s="234">
        <v>127.69</v>
      </c>
    </row>
    <row r="2374" spans="1:4" ht="13.5">
      <c r="A2374" s="233">
        <v>98625</v>
      </c>
      <c r="B2374" s="231" t="s">
        <v>8835</v>
      </c>
      <c r="C2374" s="233" t="s">
        <v>4</v>
      </c>
      <c r="D2374" s="234">
        <v>121.12</v>
      </c>
    </row>
    <row r="2375" spans="1:4" ht="13.5">
      <c r="A2375" s="233">
        <v>98626</v>
      </c>
      <c r="B2375" s="231" t="s">
        <v>8836</v>
      </c>
      <c r="C2375" s="233" t="s">
        <v>4</v>
      </c>
      <c r="D2375" s="234">
        <v>117.74</v>
      </c>
    </row>
    <row r="2376" spans="1:4" ht="13.5">
      <c r="A2376" s="233">
        <v>98655</v>
      </c>
      <c r="B2376" s="231" t="s">
        <v>8837</v>
      </c>
      <c r="C2376" s="233" t="s">
        <v>1</v>
      </c>
      <c r="D2376" s="234">
        <v>525.9</v>
      </c>
    </row>
    <row r="2377" spans="1:4" ht="13.5">
      <c r="A2377" s="233">
        <v>98656</v>
      </c>
      <c r="B2377" s="231" t="s">
        <v>8838</v>
      </c>
      <c r="C2377" s="233" t="s">
        <v>1</v>
      </c>
      <c r="D2377" s="234">
        <v>532.14</v>
      </c>
    </row>
    <row r="2378" spans="1:4" ht="13.5">
      <c r="A2378" s="233">
        <v>98657</v>
      </c>
      <c r="B2378" s="231" t="s">
        <v>8839</v>
      </c>
      <c r="C2378" s="233" t="s">
        <v>1</v>
      </c>
      <c r="D2378" s="234">
        <v>538.38</v>
      </c>
    </row>
    <row r="2379" spans="1:4" ht="13.5">
      <c r="A2379" s="233">
        <v>98658</v>
      </c>
      <c r="B2379" s="231" t="s">
        <v>8840</v>
      </c>
      <c r="C2379" s="233" t="s">
        <v>1</v>
      </c>
      <c r="D2379" s="234">
        <v>544.63</v>
      </c>
    </row>
    <row r="2380" spans="1:4" ht="13.5">
      <c r="A2380" s="233">
        <v>98659</v>
      </c>
      <c r="B2380" s="231" t="s">
        <v>8841</v>
      </c>
      <c r="C2380" s="233" t="s">
        <v>1</v>
      </c>
      <c r="D2380" s="234">
        <v>557.12</v>
      </c>
    </row>
    <row r="2381" spans="1:4" ht="13.5">
      <c r="A2381" s="233">
        <v>98746</v>
      </c>
      <c r="B2381" s="231" t="s">
        <v>8842</v>
      </c>
      <c r="C2381" s="233" t="s">
        <v>1</v>
      </c>
      <c r="D2381" s="234">
        <v>53.39</v>
      </c>
    </row>
    <row r="2382" spans="1:4" ht="13.5">
      <c r="A2382" s="233">
        <v>98749</v>
      </c>
      <c r="B2382" s="231" t="s">
        <v>8843</v>
      </c>
      <c r="C2382" s="233" t="s">
        <v>1</v>
      </c>
      <c r="D2382" s="234">
        <v>62.09</v>
      </c>
    </row>
    <row r="2383" spans="1:4" ht="13.5">
      <c r="A2383" s="233">
        <v>98750</v>
      </c>
      <c r="B2383" s="231" t="s">
        <v>8844</v>
      </c>
      <c r="C2383" s="233" t="s">
        <v>1</v>
      </c>
      <c r="D2383" s="234">
        <v>72.45</v>
      </c>
    </row>
    <row r="2384" spans="1:4" ht="13.5">
      <c r="A2384" s="233">
        <v>98751</v>
      </c>
      <c r="B2384" s="231" t="s">
        <v>8845</v>
      </c>
      <c r="C2384" s="233" t="s">
        <v>1</v>
      </c>
      <c r="D2384" s="234">
        <v>99.43</v>
      </c>
    </row>
    <row r="2385" spans="1:4" ht="13.5">
      <c r="A2385" s="233">
        <v>98752</v>
      </c>
      <c r="B2385" s="231" t="s">
        <v>8846</v>
      </c>
      <c r="C2385" s="233" t="s">
        <v>1</v>
      </c>
      <c r="D2385" s="234">
        <v>131.68</v>
      </c>
    </row>
    <row r="2386" spans="1:4" ht="13.5">
      <c r="A2386" s="233">
        <v>98753</v>
      </c>
      <c r="B2386" s="231" t="s">
        <v>8847</v>
      </c>
      <c r="C2386" s="233" t="s">
        <v>1</v>
      </c>
      <c r="D2386" s="234">
        <v>171.58</v>
      </c>
    </row>
    <row r="2387" spans="1:4" ht="13.5">
      <c r="A2387" s="233">
        <v>100763</v>
      </c>
      <c r="B2387" s="231" t="s">
        <v>8848</v>
      </c>
      <c r="C2387" s="233" t="s">
        <v>3</v>
      </c>
      <c r="D2387" s="234">
        <v>17.89</v>
      </c>
    </row>
    <row r="2388" spans="1:4" ht="13.5">
      <c r="A2388" s="233">
        <v>100764</v>
      </c>
      <c r="B2388" s="231" t="s">
        <v>8849</v>
      </c>
      <c r="C2388" s="233" t="s">
        <v>3</v>
      </c>
      <c r="D2388" s="234">
        <v>17.75</v>
      </c>
    </row>
    <row r="2389" spans="1:4" ht="13.5">
      <c r="A2389" s="233">
        <v>100765</v>
      </c>
      <c r="B2389" s="231" t="s">
        <v>8850</v>
      </c>
      <c r="C2389" s="233" t="s">
        <v>3</v>
      </c>
      <c r="D2389" s="234">
        <v>17.45</v>
      </c>
    </row>
    <row r="2390" spans="1:4" ht="13.5">
      <c r="A2390" s="233">
        <v>100766</v>
      </c>
      <c r="B2390" s="231" t="s">
        <v>8851</v>
      </c>
      <c r="C2390" s="233" t="s">
        <v>3</v>
      </c>
      <c r="D2390" s="234">
        <v>17.7</v>
      </c>
    </row>
    <row r="2391" spans="1:4" ht="13.5">
      <c r="A2391" s="233">
        <v>100767</v>
      </c>
      <c r="B2391" s="231" t="s">
        <v>8852</v>
      </c>
      <c r="C2391" s="233" t="s">
        <v>3</v>
      </c>
      <c r="D2391" s="234">
        <v>17.7</v>
      </c>
    </row>
    <row r="2392" spans="1:4" ht="13.5">
      <c r="A2392" s="233">
        <v>100768</v>
      </c>
      <c r="B2392" s="231" t="s">
        <v>8853</v>
      </c>
      <c r="C2392" s="233" t="s">
        <v>3</v>
      </c>
      <c r="D2392" s="234">
        <v>22.25</v>
      </c>
    </row>
    <row r="2393" spans="1:4" ht="13.5">
      <c r="A2393" s="233">
        <v>100769</v>
      </c>
      <c r="B2393" s="231" t="s">
        <v>8854</v>
      </c>
      <c r="C2393" s="233" t="s">
        <v>3</v>
      </c>
      <c r="D2393" s="234">
        <v>23.15</v>
      </c>
    </row>
    <row r="2394" spans="1:4" ht="13.5">
      <c r="A2394" s="233">
        <v>100770</v>
      </c>
      <c r="B2394" s="231" t="s">
        <v>8855</v>
      </c>
      <c r="C2394" s="233" t="s">
        <v>3</v>
      </c>
      <c r="D2394" s="234">
        <v>22.51</v>
      </c>
    </row>
    <row r="2395" spans="1:4" ht="13.5">
      <c r="A2395" s="233">
        <v>100771</v>
      </c>
      <c r="B2395" s="231" t="s">
        <v>8856</v>
      </c>
      <c r="C2395" s="233" t="s">
        <v>3</v>
      </c>
      <c r="D2395" s="234">
        <v>26.68</v>
      </c>
    </row>
    <row r="2396" spans="1:4" ht="13.5">
      <c r="A2396" s="233">
        <v>100772</v>
      </c>
      <c r="B2396" s="231" t="s">
        <v>8857</v>
      </c>
      <c r="C2396" s="233" t="s">
        <v>3</v>
      </c>
      <c r="D2396" s="234">
        <v>17.399999999999999</v>
      </c>
    </row>
    <row r="2397" spans="1:4" ht="13.5">
      <c r="A2397" s="233">
        <v>100773</v>
      </c>
      <c r="B2397" s="231" t="s">
        <v>8858</v>
      </c>
      <c r="C2397" s="233" t="s">
        <v>3</v>
      </c>
      <c r="D2397" s="234">
        <v>20.25</v>
      </c>
    </row>
    <row r="2398" spans="1:4" ht="13.5">
      <c r="A2398" s="233">
        <v>100774</v>
      </c>
      <c r="B2398" s="231" t="s">
        <v>8859</v>
      </c>
      <c r="C2398" s="233" t="s">
        <v>3</v>
      </c>
      <c r="D2398" s="234">
        <v>13.34</v>
      </c>
    </row>
    <row r="2399" spans="1:4" ht="13.5">
      <c r="A2399" s="233">
        <v>100775</v>
      </c>
      <c r="B2399" s="231" t="s">
        <v>8860</v>
      </c>
      <c r="C2399" s="233" t="s">
        <v>3</v>
      </c>
      <c r="D2399" s="234">
        <v>15.16</v>
      </c>
    </row>
    <row r="2400" spans="1:4" ht="13.5">
      <c r="A2400" s="233">
        <v>100776</v>
      </c>
      <c r="B2400" s="231" t="s">
        <v>8861</v>
      </c>
      <c r="C2400" s="233" t="s">
        <v>3</v>
      </c>
      <c r="D2400" s="234">
        <v>20.260000000000002</v>
      </c>
    </row>
    <row r="2401" spans="1:4" ht="13.5">
      <c r="A2401" s="233">
        <v>100777</v>
      </c>
      <c r="B2401" s="231" t="s">
        <v>8862</v>
      </c>
      <c r="C2401" s="233" t="s">
        <v>3</v>
      </c>
      <c r="D2401" s="234">
        <v>15.99</v>
      </c>
    </row>
    <row r="2402" spans="1:4" ht="13.5">
      <c r="A2402" s="233">
        <v>100778</v>
      </c>
      <c r="B2402" s="231" t="s">
        <v>8863</v>
      </c>
      <c r="C2402" s="233" t="s">
        <v>3</v>
      </c>
      <c r="D2402" s="234">
        <v>11.9</v>
      </c>
    </row>
    <row r="2403" spans="1:4" ht="13.5">
      <c r="A2403" s="233">
        <v>98560</v>
      </c>
      <c r="B2403" s="231" t="s">
        <v>8864</v>
      </c>
      <c r="C2403" s="233" t="s">
        <v>4</v>
      </c>
      <c r="D2403" s="234">
        <v>39.15</v>
      </c>
    </row>
    <row r="2404" spans="1:4" ht="13.5">
      <c r="A2404" s="233">
        <v>98561</v>
      </c>
      <c r="B2404" s="231" t="s">
        <v>8865</v>
      </c>
      <c r="C2404" s="233" t="s">
        <v>4</v>
      </c>
      <c r="D2404" s="234">
        <v>35.590000000000003</v>
      </c>
    </row>
    <row r="2405" spans="1:4" ht="13.5">
      <c r="A2405" s="233">
        <v>98562</v>
      </c>
      <c r="B2405" s="231" t="s">
        <v>8866</v>
      </c>
      <c r="C2405" s="233" t="s">
        <v>4</v>
      </c>
      <c r="D2405" s="234">
        <v>34.130000000000003</v>
      </c>
    </row>
    <row r="2406" spans="1:4" ht="13.5">
      <c r="A2406" s="233">
        <v>98555</v>
      </c>
      <c r="B2406" s="231" t="s">
        <v>8867</v>
      </c>
      <c r="C2406" s="233" t="s">
        <v>4</v>
      </c>
      <c r="D2406" s="234">
        <v>21.81</v>
      </c>
    </row>
    <row r="2407" spans="1:4" ht="13.5">
      <c r="A2407" s="233">
        <v>98556</v>
      </c>
      <c r="B2407" s="231" t="s">
        <v>8868</v>
      </c>
      <c r="C2407" s="233" t="s">
        <v>4</v>
      </c>
      <c r="D2407" s="234">
        <v>40.71</v>
      </c>
    </row>
    <row r="2408" spans="1:4" ht="13.5">
      <c r="A2408" s="233">
        <v>98558</v>
      </c>
      <c r="B2408" s="231" t="s">
        <v>8869</v>
      </c>
      <c r="C2408" s="233" t="s">
        <v>2</v>
      </c>
      <c r="D2408" s="234">
        <v>6.21</v>
      </c>
    </row>
    <row r="2409" spans="1:4" ht="13.5">
      <c r="A2409" s="233">
        <v>98559</v>
      </c>
      <c r="B2409" s="231" t="s">
        <v>8870</v>
      </c>
      <c r="C2409" s="233" t="s">
        <v>1</v>
      </c>
      <c r="D2409" s="234">
        <v>3.68</v>
      </c>
    </row>
    <row r="2410" spans="1:4" ht="13.5">
      <c r="A2410" s="233">
        <v>98546</v>
      </c>
      <c r="B2410" s="231" t="s">
        <v>8871</v>
      </c>
      <c r="C2410" s="233" t="s">
        <v>4</v>
      </c>
      <c r="D2410" s="234">
        <v>78.73</v>
      </c>
    </row>
    <row r="2411" spans="1:4" ht="13.5">
      <c r="A2411" s="233">
        <v>98547</v>
      </c>
      <c r="B2411" s="231" t="s">
        <v>8872</v>
      </c>
      <c r="C2411" s="233" t="s">
        <v>4</v>
      </c>
      <c r="D2411" s="234">
        <v>148.71</v>
      </c>
    </row>
    <row r="2412" spans="1:4" ht="13.5">
      <c r="A2412" s="233">
        <v>98553</v>
      </c>
      <c r="B2412" s="231" t="s">
        <v>24028</v>
      </c>
      <c r="C2412" s="233" t="s">
        <v>4</v>
      </c>
      <c r="D2412" s="234">
        <v>102.7</v>
      </c>
    </row>
    <row r="2413" spans="1:4" ht="13.5">
      <c r="A2413" s="233">
        <v>98554</v>
      </c>
      <c r="B2413" s="231" t="s">
        <v>24029</v>
      </c>
      <c r="C2413" s="233" t="s">
        <v>4</v>
      </c>
      <c r="D2413" s="234">
        <v>36.020000000000003</v>
      </c>
    </row>
    <row r="2414" spans="1:4" ht="13.5">
      <c r="A2414" s="233">
        <v>98557</v>
      </c>
      <c r="B2414" s="231" t="s">
        <v>8873</v>
      </c>
      <c r="C2414" s="233" t="s">
        <v>4</v>
      </c>
      <c r="D2414" s="234">
        <v>28.94</v>
      </c>
    </row>
    <row r="2415" spans="1:4" ht="13.5">
      <c r="A2415" s="233">
        <v>98563</v>
      </c>
      <c r="B2415" s="231" t="s">
        <v>8874</v>
      </c>
      <c r="C2415" s="233" t="s">
        <v>4</v>
      </c>
      <c r="D2415" s="234">
        <v>26.74</v>
      </c>
    </row>
    <row r="2416" spans="1:4" ht="13.5">
      <c r="A2416" s="233">
        <v>98564</v>
      </c>
      <c r="B2416" s="231" t="s">
        <v>8875</v>
      </c>
      <c r="C2416" s="233" t="s">
        <v>4</v>
      </c>
      <c r="D2416" s="234">
        <v>36.020000000000003</v>
      </c>
    </row>
    <row r="2417" spans="1:4" ht="13.5">
      <c r="A2417" s="233">
        <v>98565</v>
      </c>
      <c r="B2417" s="231" t="s">
        <v>8876</v>
      </c>
      <c r="C2417" s="233" t="s">
        <v>4</v>
      </c>
      <c r="D2417" s="234">
        <v>38.700000000000003</v>
      </c>
    </row>
    <row r="2418" spans="1:4" ht="13.5">
      <c r="A2418" s="233">
        <v>98566</v>
      </c>
      <c r="B2418" s="231" t="s">
        <v>8877</v>
      </c>
      <c r="C2418" s="233" t="s">
        <v>4</v>
      </c>
      <c r="D2418" s="234">
        <v>47.96</v>
      </c>
    </row>
    <row r="2419" spans="1:4" ht="13.5">
      <c r="A2419" s="233">
        <v>98567</v>
      </c>
      <c r="B2419" s="231" t="s">
        <v>8878</v>
      </c>
      <c r="C2419" s="233" t="s">
        <v>4</v>
      </c>
      <c r="D2419" s="234">
        <v>50.12</v>
      </c>
    </row>
    <row r="2420" spans="1:4" ht="13.5">
      <c r="A2420" s="233">
        <v>98568</v>
      </c>
      <c r="B2420" s="231" t="s">
        <v>8879</v>
      </c>
      <c r="C2420" s="233" t="s">
        <v>4</v>
      </c>
      <c r="D2420" s="234">
        <v>59.38</v>
      </c>
    </row>
    <row r="2421" spans="1:4" ht="13.5">
      <c r="A2421" s="233">
        <v>98569</v>
      </c>
      <c r="B2421" s="231" t="s">
        <v>8880</v>
      </c>
      <c r="C2421" s="233" t="s">
        <v>4</v>
      </c>
      <c r="D2421" s="234">
        <v>62.05</v>
      </c>
    </row>
    <row r="2422" spans="1:4" ht="13.5">
      <c r="A2422" s="233">
        <v>98570</v>
      </c>
      <c r="B2422" s="231" t="s">
        <v>8881</v>
      </c>
      <c r="C2422" s="233" t="s">
        <v>4</v>
      </c>
      <c r="D2422" s="234">
        <v>71.349999999999994</v>
      </c>
    </row>
    <row r="2423" spans="1:4" ht="13.5">
      <c r="A2423" s="233">
        <v>98571</v>
      </c>
      <c r="B2423" s="231" t="s">
        <v>8882</v>
      </c>
      <c r="C2423" s="233" t="s">
        <v>4</v>
      </c>
      <c r="D2423" s="234">
        <v>32.54</v>
      </c>
    </row>
    <row r="2424" spans="1:4" ht="13.5">
      <c r="A2424" s="233">
        <v>98572</v>
      </c>
      <c r="B2424" s="231" t="s">
        <v>8883</v>
      </c>
      <c r="C2424" s="233" t="s">
        <v>4</v>
      </c>
      <c r="D2424" s="234">
        <v>40.18</v>
      </c>
    </row>
    <row r="2425" spans="1:4" ht="13.5">
      <c r="A2425" s="233">
        <v>98573</v>
      </c>
      <c r="B2425" s="231" t="s">
        <v>8884</v>
      </c>
      <c r="C2425" s="233" t="s">
        <v>4</v>
      </c>
      <c r="D2425" s="234">
        <v>49.1</v>
      </c>
    </row>
    <row r="2426" spans="1:4" ht="13.5">
      <c r="A2426" s="233">
        <v>91831</v>
      </c>
      <c r="B2426" s="231" t="s">
        <v>8885</v>
      </c>
      <c r="C2426" s="233" t="s">
        <v>1</v>
      </c>
      <c r="D2426" s="234">
        <v>6.5</v>
      </c>
    </row>
    <row r="2427" spans="1:4" ht="13.5">
      <c r="A2427" s="233">
        <v>91833</v>
      </c>
      <c r="B2427" s="231" t="s">
        <v>8886</v>
      </c>
      <c r="C2427" s="233" t="s">
        <v>1</v>
      </c>
      <c r="D2427" s="234">
        <v>6.87</v>
      </c>
    </row>
    <row r="2428" spans="1:4" ht="13.5">
      <c r="A2428" s="233">
        <v>91834</v>
      </c>
      <c r="B2428" s="231" t="s">
        <v>8887</v>
      </c>
      <c r="C2428" s="233" t="s">
        <v>1</v>
      </c>
      <c r="D2428" s="234">
        <v>7.31</v>
      </c>
    </row>
    <row r="2429" spans="1:4" ht="13.5">
      <c r="A2429" s="233">
        <v>91835</v>
      </c>
      <c r="B2429" s="231" t="s">
        <v>8888</v>
      </c>
      <c r="C2429" s="233" t="s">
        <v>1</v>
      </c>
      <c r="D2429" s="234">
        <v>8.2799999999999994</v>
      </c>
    </row>
    <row r="2430" spans="1:4" ht="13.5">
      <c r="A2430" s="233">
        <v>91836</v>
      </c>
      <c r="B2430" s="231" t="s">
        <v>8889</v>
      </c>
      <c r="C2430" s="233" t="s">
        <v>1</v>
      </c>
      <c r="D2430" s="234">
        <v>9.5299999999999994</v>
      </c>
    </row>
    <row r="2431" spans="1:4" ht="13.5">
      <c r="A2431" s="233">
        <v>91837</v>
      </c>
      <c r="B2431" s="231" t="s">
        <v>8890</v>
      </c>
      <c r="C2431" s="233" t="s">
        <v>1</v>
      </c>
      <c r="D2431" s="234">
        <v>11.79</v>
      </c>
    </row>
    <row r="2432" spans="1:4" ht="13.5">
      <c r="A2432" s="233">
        <v>91839</v>
      </c>
      <c r="B2432" s="231" t="s">
        <v>8891</v>
      </c>
      <c r="C2432" s="233" t="s">
        <v>1</v>
      </c>
      <c r="D2432" s="234">
        <v>8.9600000000000009</v>
      </c>
    </row>
    <row r="2433" spans="1:4" ht="13.5">
      <c r="A2433" s="233">
        <v>91840</v>
      </c>
      <c r="B2433" s="231" t="s">
        <v>8892</v>
      </c>
      <c r="C2433" s="233" t="s">
        <v>1</v>
      </c>
      <c r="D2433" s="234">
        <v>11.31</v>
      </c>
    </row>
    <row r="2434" spans="1:4" ht="13.5">
      <c r="A2434" s="233">
        <v>91841</v>
      </c>
      <c r="B2434" s="231" t="s">
        <v>8893</v>
      </c>
      <c r="C2434" s="233" t="s">
        <v>1</v>
      </c>
      <c r="D2434" s="234">
        <v>10.72</v>
      </c>
    </row>
    <row r="2435" spans="1:4" ht="13.5">
      <c r="A2435" s="233">
        <v>91842</v>
      </c>
      <c r="B2435" s="231" t="s">
        <v>8894</v>
      </c>
      <c r="C2435" s="233" t="s">
        <v>1</v>
      </c>
      <c r="D2435" s="234">
        <v>4.93</v>
      </c>
    </row>
    <row r="2436" spans="1:4" ht="13.5">
      <c r="A2436" s="233">
        <v>91843</v>
      </c>
      <c r="B2436" s="231" t="s">
        <v>8895</v>
      </c>
      <c r="C2436" s="233" t="s">
        <v>1</v>
      </c>
      <c r="D2436" s="234">
        <v>5.3</v>
      </c>
    </row>
    <row r="2437" spans="1:4" ht="13.5">
      <c r="A2437" s="233">
        <v>91844</v>
      </c>
      <c r="B2437" s="231" t="s">
        <v>8896</v>
      </c>
      <c r="C2437" s="233" t="s">
        <v>1</v>
      </c>
      <c r="D2437" s="234">
        <v>5.75</v>
      </c>
    </row>
    <row r="2438" spans="1:4" ht="13.5">
      <c r="A2438" s="233">
        <v>91845</v>
      </c>
      <c r="B2438" s="231" t="s">
        <v>8897</v>
      </c>
      <c r="C2438" s="233" t="s">
        <v>1</v>
      </c>
      <c r="D2438" s="234">
        <v>6.72</v>
      </c>
    </row>
    <row r="2439" spans="1:4" ht="13.5">
      <c r="A2439" s="233">
        <v>91846</v>
      </c>
      <c r="B2439" s="231" t="s">
        <v>8898</v>
      </c>
      <c r="C2439" s="233" t="s">
        <v>1</v>
      </c>
      <c r="D2439" s="234">
        <v>7.97</v>
      </c>
    </row>
    <row r="2440" spans="1:4" ht="13.5">
      <c r="A2440" s="233">
        <v>91847</v>
      </c>
      <c r="B2440" s="231" t="s">
        <v>8899</v>
      </c>
      <c r="C2440" s="233" t="s">
        <v>1</v>
      </c>
      <c r="D2440" s="234">
        <v>10.23</v>
      </c>
    </row>
    <row r="2441" spans="1:4" ht="13.5">
      <c r="A2441" s="233">
        <v>91849</v>
      </c>
      <c r="B2441" s="231" t="s">
        <v>8900</v>
      </c>
      <c r="C2441" s="233" t="s">
        <v>1</v>
      </c>
      <c r="D2441" s="234">
        <v>7.4</v>
      </c>
    </row>
    <row r="2442" spans="1:4" ht="13.5">
      <c r="A2442" s="233">
        <v>91850</v>
      </c>
      <c r="B2442" s="231" t="s">
        <v>8901</v>
      </c>
      <c r="C2442" s="233" t="s">
        <v>1</v>
      </c>
      <c r="D2442" s="234">
        <v>9.8000000000000007</v>
      </c>
    </row>
    <row r="2443" spans="1:4" ht="13.5">
      <c r="A2443" s="233">
        <v>91851</v>
      </c>
      <c r="B2443" s="231" t="s">
        <v>8902</v>
      </c>
      <c r="C2443" s="233" t="s">
        <v>1</v>
      </c>
      <c r="D2443" s="234">
        <v>9.2100000000000009</v>
      </c>
    </row>
    <row r="2444" spans="1:4" ht="13.5">
      <c r="A2444" s="233">
        <v>91852</v>
      </c>
      <c r="B2444" s="231" t="s">
        <v>8903</v>
      </c>
      <c r="C2444" s="233" t="s">
        <v>1</v>
      </c>
      <c r="D2444" s="234">
        <v>7.31</v>
      </c>
    </row>
    <row r="2445" spans="1:4" ht="13.5">
      <c r="A2445" s="233">
        <v>91853</v>
      </c>
      <c r="B2445" s="231" t="s">
        <v>8904</v>
      </c>
      <c r="C2445" s="233" t="s">
        <v>1</v>
      </c>
      <c r="D2445" s="234">
        <v>7.66</v>
      </c>
    </row>
    <row r="2446" spans="1:4" ht="13.5">
      <c r="A2446" s="233">
        <v>91854</v>
      </c>
      <c r="B2446" s="231" t="s">
        <v>8905</v>
      </c>
      <c r="C2446" s="233" t="s">
        <v>1</v>
      </c>
      <c r="D2446" s="234">
        <v>8.11</v>
      </c>
    </row>
    <row r="2447" spans="1:4" ht="13.5">
      <c r="A2447" s="233">
        <v>91855</v>
      </c>
      <c r="B2447" s="231" t="s">
        <v>8906</v>
      </c>
      <c r="C2447" s="233" t="s">
        <v>1</v>
      </c>
      <c r="D2447" s="234">
        <v>9.01</v>
      </c>
    </row>
    <row r="2448" spans="1:4" ht="13.5">
      <c r="A2448" s="233">
        <v>91856</v>
      </c>
      <c r="B2448" s="231" t="s">
        <v>8907</v>
      </c>
      <c r="C2448" s="233" t="s">
        <v>1</v>
      </c>
      <c r="D2448" s="234">
        <v>10.220000000000001</v>
      </c>
    </row>
    <row r="2449" spans="1:4" ht="13.5">
      <c r="A2449" s="233">
        <v>91857</v>
      </c>
      <c r="B2449" s="231" t="s">
        <v>8908</v>
      </c>
      <c r="C2449" s="233" t="s">
        <v>1</v>
      </c>
      <c r="D2449" s="234">
        <v>12.31</v>
      </c>
    </row>
    <row r="2450" spans="1:4" ht="13.5">
      <c r="A2450" s="233">
        <v>91859</v>
      </c>
      <c r="B2450" s="231" t="s">
        <v>8909</v>
      </c>
      <c r="C2450" s="233" t="s">
        <v>1</v>
      </c>
      <c r="D2450" s="234">
        <v>9.6999999999999993</v>
      </c>
    </row>
    <row r="2451" spans="1:4" ht="13.5">
      <c r="A2451" s="233">
        <v>91860</v>
      </c>
      <c r="B2451" s="231" t="s">
        <v>8910</v>
      </c>
      <c r="C2451" s="233" t="s">
        <v>1</v>
      </c>
      <c r="D2451" s="234">
        <v>12</v>
      </c>
    </row>
    <row r="2452" spans="1:4" ht="13.5">
      <c r="A2452" s="233">
        <v>91861</v>
      </c>
      <c r="B2452" s="231" t="s">
        <v>8911</v>
      </c>
      <c r="C2452" s="233" t="s">
        <v>1</v>
      </c>
      <c r="D2452" s="234">
        <v>11.45</v>
      </c>
    </row>
    <row r="2453" spans="1:4" ht="13.5">
      <c r="A2453" s="233">
        <v>91862</v>
      </c>
      <c r="B2453" s="231" t="s">
        <v>8912</v>
      </c>
      <c r="C2453" s="233" t="s">
        <v>1</v>
      </c>
      <c r="D2453" s="234">
        <v>7.86</v>
      </c>
    </row>
    <row r="2454" spans="1:4" ht="13.5">
      <c r="A2454" s="233">
        <v>91863</v>
      </c>
      <c r="B2454" s="231" t="s">
        <v>8913</v>
      </c>
      <c r="C2454" s="233" t="s">
        <v>1</v>
      </c>
      <c r="D2454" s="234">
        <v>9.25</v>
      </c>
    </row>
    <row r="2455" spans="1:4" ht="13.5">
      <c r="A2455" s="233">
        <v>91864</v>
      </c>
      <c r="B2455" s="231" t="s">
        <v>8914</v>
      </c>
      <c r="C2455" s="233" t="s">
        <v>1</v>
      </c>
      <c r="D2455" s="234">
        <v>12.16</v>
      </c>
    </row>
    <row r="2456" spans="1:4" ht="13.5">
      <c r="A2456" s="233">
        <v>91865</v>
      </c>
      <c r="B2456" s="231" t="s">
        <v>8915</v>
      </c>
      <c r="C2456" s="233" t="s">
        <v>1</v>
      </c>
      <c r="D2456" s="234">
        <v>15.1</v>
      </c>
    </row>
    <row r="2457" spans="1:4" ht="13.5">
      <c r="A2457" s="233">
        <v>91866</v>
      </c>
      <c r="B2457" s="231" t="s">
        <v>8916</v>
      </c>
      <c r="C2457" s="233" t="s">
        <v>1</v>
      </c>
      <c r="D2457" s="234">
        <v>6.42</v>
      </c>
    </row>
    <row r="2458" spans="1:4" ht="13.5">
      <c r="A2458" s="233">
        <v>91867</v>
      </c>
      <c r="B2458" s="231" t="s">
        <v>8917</v>
      </c>
      <c r="C2458" s="233" t="s">
        <v>1</v>
      </c>
      <c r="D2458" s="234">
        <v>7.83</v>
      </c>
    </row>
    <row r="2459" spans="1:4" ht="13.5">
      <c r="A2459" s="233">
        <v>91868</v>
      </c>
      <c r="B2459" s="231" t="s">
        <v>8918</v>
      </c>
      <c r="C2459" s="233" t="s">
        <v>1</v>
      </c>
      <c r="D2459" s="234">
        <v>10.73</v>
      </c>
    </row>
    <row r="2460" spans="1:4" ht="13.5">
      <c r="A2460" s="233">
        <v>91869</v>
      </c>
      <c r="B2460" s="231" t="s">
        <v>8919</v>
      </c>
      <c r="C2460" s="233" t="s">
        <v>1</v>
      </c>
      <c r="D2460" s="234">
        <v>13.68</v>
      </c>
    </row>
    <row r="2461" spans="1:4" ht="13.5">
      <c r="A2461" s="233">
        <v>91870</v>
      </c>
      <c r="B2461" s="231" t="s">
        <v>8920</v>
      </c>
      <c r="C2461" s="233" t="s">
        <v>1</v>
      </c>
      <c r="D2461" s="234">
        <v>9.3800000000000008</v>
      </c>
    </row>
    <row r="2462" spans="1:4" ht="13.5">
      <c r="A2462" s="233">
        <v>91871</v>
      </c>
      <c r="B2462" s="231" t="s">
        <v>8921</v>
      </c>
      <c r="C2462" s="233" t="s">
        <v>1</v>
      </c>
      <c r="D2462" s="234">
        <v>10.83</v>
      </c>
    </row>
    <row r="2463" spans="1:4" ht="13.5">
      <c r="A2463" s="233">
        <v>91872</v>
      </c>
      <c r="B2463" s="231" t="s">
        <v>8922</v>
      </c>
      <c r="C2463" s="233" t="s">
        <v>1</v>
      </c>
      <c r="D2463" s="234">
        <v>13.72</v>
      </c>
    </row>
    <row r="2464" spans="1:4" ht="13.5">
      <c r="A2464" s="233">
        <v>91873</v>
      </c>
      <c r="B2464" s="231" t="s">
        <v>8923</v>
      </c>
      <c r="C2464" s="233" t="s">
        <v>1</v>
      </c>
      <c r="D2464" s="234">
        <v>16.61</v>
      </c>
    </row>
    <row r="2465" spans="1:4" ht="13.5">
      <c r="A2465" s="233">
        <v>93008</v>
      </c>
      <c r="B2465" s="231" t="s">
        <v>8924</v>
      </c>
      <c r="C2465" s="233" t="s">
        <v>1</v>
      </c>
      <c r="D2465" s="234">
        <v>13.03</v>
      </c>
    </row>
    <row r="2466" spans="1:4" ht="13.5">
      <c r="A2466" s="233">
        <v>93009</v>
      </c>
      <c r="B2466" s="231" t="s">
        <v>8925</v>
      </c>
      <c r="C2466" s="233" t="s">
        <v>1</v>
      </c>
      <c r="D2466" s="234">
        <v>18.89</v>
      </c>
    </row>
    <row r="2467" spans="1:4" ht="13.5">
      <c r="A2467" s="233">
        <v>93010</v>
      </c>
      <c r="B2467" s="231" t="s">
        <v>8926</v>
      </c>
      <c r="C2467" s="233" t="s">
        <v>1</v>
      </c>
      <c r="D2467" s="234">
        <v>26.04</v>
      </c>
    </row>
    <row r="2468" spans="1:4" ht="13.5">
      <c r="A2468" s="233">
        <v>93011</v>
      </c>
      <c r="B2468" s="231" t="s">
        <v>8927</v>
      </c>
      <c r="C2468" s="233" t="s">
        <v>1</v>
      </c>
      <c r="D2468" s="234">
        <v>31.68</v>
      </c>
    </row>
    <row r="2469" spans="1:4" ht="13.5">
      <c r="A2469" s="233">
        <v>93012</v>
      </c>
      <c r="B2469" s="231" t="s">
        <v>8928</v>
      </c>
      <c r="C2469" s="233" t="s">
        <v>1</v>
      </c>
      <c r="D2469" s="234">
        <v>47.4</v>
      </c>
    </row>
    <row r="2470" spans="1:4" ht="13.5">
      <c r="A2470" s="233">
        <v>95726</v>
      </c>
      <c r="B2470" s="231" t="s">
        <v>8929</v>
      </c>
      <c r="C2470" s="233" t="s">
        <v>1</v>
      </c>
      <c r="D2470" s="234">
        <v>5.28</v>
      </c>
    </row>
    <row r="2471" spans="1:4" ht="13.5">
      <c r="A2471" s="233">
        <v>95727</v>
      </c>
      <c r="B2471" s="231" t="s">
        <v>8930</v>
      </c>
      <c r="C2471" s="233" t="s">
        <v>1</v>
      </c>
      <c r="D2471" s="234">
        <v>6.04</v>
      </c>
    </row>
    <row r="2472" spans="1:4" ht="13.5">
      <c r="A2472" s="233">
        <v>95728</v>
      </c>
      <c r="B2472" s="231" t="s">
        <v>8931</v>
      </c>
      <c r="C2472" s="233" t="s">
        <v>1</v>
      </c>
      <c r="D2472" s="234">
        <v>7.61</v>
      </c>
    </row>
    <row r="2473" spans="1:4" ht="13.5">
      <c r="A2473" s="233">
        <v>95729</v>
      </c>
      <c r="B2473" s="231" t="s">
        <v>8932</v>
      </c>
      <c r="C2473" s="233" t="s">
        <v>1</v>
      </c>
      <c r="D2473" s="234">
        <v>7.18</v>
      </c>
    </row>
    <row r="2474" spans="1:4" ht="13.5">
      <c r="A2474" s="233">
        <v>95730</v>
      </c>
      <c r="B2474" s="231" t="s">
        <v>8933</v>
      </c>
      <c r="C2474" s="233" t="s">
        <v>1</v>
      </c>
      <c r="D2474" s="234">
        <v>7.94</v>
      </c>
    </row>
    <row r="2475" spans="1:4" ht="13.5">
      <c r="A2475" s="233">
        <v>95731</v>
      </c>
      <c r="B2475" s="231" t="s">
        <v>8934</v>
      </c>
      <c r="C2475" s="233" t="s">
        <v>1</v>
      </c>
      <c r="D2475" s="234">
        <v>9.51</v>
      </c>
    </row>
    <row r="2476" spans="1:4" ht="13.5">
      <c r="A2476" s="233">
        <v>95732</v>
      </c>
      <c r="B2476" s="231" t="s">
        <v>8935</v>
      </c>
      <c r="C2476" s="233" t="s">
        <v>2</v>
      </c>
      <c r="D2476" s="234">
        <v>3.9</v>
      </c>
    </row>
    <row r="2477" spans="1:4" ht="13.5">
      <c r="A2477" s="233">
        <v>95745</v>
      </c>
      <c r="B2477" s="231" t="s">
        <v>8936</v>
      </c>
      <c r="C2477" s="233" t="s">
        <v>1</v>
      </c>
      <c r="D2477" s="234">
        <v>18.260000000000002</v>
      </c>
    </row>
    <row r="2478" spans="1:4" ht="13.5">
      <c r="A2478" s="233">
        <v>95746</v>
      </c>
      <c r="B2478" s="231" t="s">
        <v>8937</v>
      </c>
      <c r="C2478" s="233" t="s">
        <v>1</v>
      </c>
      <c r="D2478" s="234">
        <v>22.74</v>
      </c>
    </row>
    <row r="2479" spans="1:4" ht="13.5">
      <c r="A2479" s="233">
        <v>95747</v>
      </c>
      <c r="B2479" s="231" t="s">
        <v>8938</v>
      </c>
      <c r="C2479" s="233" t="s">
        <v>1</v>
      </c>
      <c r="D2479" s="234">
        <v>37.29</v>
      </c>
    </row>
    <row r="2480" spans="1:4" ht="13.5">
      <c r="A2480" s="233">
        <v>95748</v>
      </c>
      <c r="B2480" s="231" t="s">
        <v>8939</v>
      </c>
      <c r="C2480" s="233" t="s">
        <v>1</v>
      </c>
      <c r="D2480" s="234">
        <v>40.51</v>
      </c>
    </row>
    <row r="2481" spans="1:4" ht="13.5">
      <c r="A2481" s="233">
        <v>95749</v>
      </c>
      <c r="B2481" s="231" t="s">
        <v>8940</v>
      </c>
      <c r="C2481" s="233" t="s">
        <v>1</v>
      </c>
      <c r="D2481" s="234">
        <v>24.43</v>
      </c>
    </row>
    <row r="2482" spans="1:4" ht="13.5">
      <c r="A2482" s="233">
        <v>95750</v>
      </c>
      <c r="B2482" s="231" t="s">
        <v>8941</v>
      </c>
      <c r="C2482" s="233" t="s">
        <v>1</v>
      </c>
      <c r="D2482" s="234">
        <v>28.75</v>
      </c>
    </row>
    <row r="2483" spans="1:4" ht="13.5">
      <c r="A2483" s="233">
        <v>95751</v>
      </c>
      <c r="B2483" s="231" t="s">
        <v>8942</v>
      </c>
      <c r="C2483" s="233" t="s">
        <v>1</v>
      </c>
      <c r="D2483" s="234">
        <v>43.13</v>
      </c>
    </row>
    <row r="2484" spans="1:4" ht="13.5">
      <c r="A2484" s="233">
        <v>95752</v>
      </c>
      <c r="B2484" s="231" t="s">
        <v>8943</v>
      </c>
      <c r="C2484" s="233" t="s">
        <v>1</v>
      </c>
      <c r="D2484" s="234">
        <v>46.13</v>
      </c>
    </row>
    <row r="2485" spans="1:4" ht="13.5">
      <c r="A2485" s="233">
        <v>97667</v>
      </c>
      <c r="B2485" s="231" t="s">
        <v>8944</v>
      </c>
      <c r="C2485" s="233" t="s">
        <v>1</v>
      </c>
      <c r="D2485" s="234">
        <v>7.27</v>
      </c>
    </row>
    <row r="2486" spans="1:4" ht="13.5">
      <c r="A2486" s="233">
        <v>97668</v>
      </c>
      <c r="B2486" s="231" t="s">
        <v>8945</v>
      </c>
      <c r="C2486" s="233" t="s">
        <v>1</v>
      </c>
      <c r="D2486" s="234">
        <v>11.15</v>
      </c>
    </row>
    <row r="2487" spans="1:4" ht="13.5">
      <c r="A2487" s="233">
        <v>97669</v>
      </c>
      <c r="B2487" s="231" t="s">
        <v>8946</v>
      </c>
      <c r="C2487" s="233" t="s">
        <v>1</v>
      </c>
      <c r="D2487" s="234">
        <v>17.8</v>
      </c>
    </row>
    <row r="2488" spans="1:4" ht="13.5">
      <c r="A2488" s="233">
        <v>97670</v>
      </c>
      <c r="B2488" s="231" t="s">
        <v>8947</v>
      </c>
      <c r="C2488" s="233" t="s">
        <v>1</v>
      </c>
      <c r="D2488" s="234">
        <v>22.9</v>
      </c>
    </row>
    <row r="2489" spans="1:4" ht="13.5">
      <c r="A2489" s="233">
        <v>91874</v>
      </c>
      <c r="B2489" s="231" t="s">
        <v>8948</v>
      </c>
      <c r="C2489" s="233" t="s">
        <v>2</v>
      </c>
      <c r="D2489" s="234">
        <v>4.2699999999999996</v>
      </c>
    </row>
    <row r="2490" spans="1:4" ht="13.5">
      <c r="A2490" s="233">
        <v>91875</v>
      </c>
      <c r="B2490" s="231" t="s">
        <v>8949</v>
      </c>
      <c r="C2490" s="233" t="s">
        <v>2</v>
      </c>
      <c r="D2490" s="234">
        <v>5.63</v>
      </c>
    </row>
    <row r="2491" spans="1:4" ht="13.5">
      <c r="A2491" s="233">
        <v>91876</v>
      </c>
      <c r="B2491" s="231" t="s">
        <v>8950</v>
      </c>
      <c r="C2491" s="233" t="s">
        <v>2</v>
      </c>
      <c r="D2491" s="234">
        <v>7.4</v>
      </c>
    </row>
    <row r="2492" spans="1:4" ht="13.5">
      <c r="A2492" s="233">
        <v>91877</v>
      </c>
      <c r="B2492" s="231" t="s">
        <v>8951</v>
      </c>
      <c r="C2492" s="233" t="s">
        <v>2</v>
      </c>
      <c r="D2492" s="234">
        <v>9.7100000000000009</v>
      </c>
    </row>
    <row r="2493" spans="1:4" ht="13.5">
      <c r="A2493" s="233">
        <v>91878</v>
      </c>
      <c r="B2493" s="231" t="s">
        <v>8952</v>
      </c>
      <c r="C2493" s="233" t="s">
        <v>2</v>
      </c>
      <c r="D2493" s="234">
        <v>5.56</v>
      </c>
    </row>
    <row r="2494" spans="1:4" ht="13.5">
      <c r="A2494" s="233">
        <v>91879</v>
      </c>
      <c r="B2494" s="231" t="s">
        <v>8953</v>
      </c>
      <c r="C2494" s="233" t="s">
        <v>2</v>
      </c>
      <c r="D2494" s="234">
        <v>6.87</v>
      </c>
    </row>
    <row r="2495" spans="1:4" ht="13.5">
      <c r="A2495" s="233">
        <v>91880</v>
      </c>
      <c r="B2495" s="231" t="s">
        <v>8954</v>
      </c>
      <c r="C2495" s="233" t="s">
        <v>2</v>
      </c>
      <c r="D2495" s="234">
        <v>8.6999999999999993</v>
      </c>
    </row>
    <row r="2496" spans="1:4" ht="13.5">
      <c r="A2496" s="233">
        <v>91881</v>
      </c>
      <c r="B2496" s="231" t="s">
        <v>8955</v>
      </c>
      <c r="C2496" s="233" t="s">
        <v>2</v>
      </c>
      <c r="D2496" s="234">
        <v>11</v>
      </c>
    </row>
    <row r="2497" spans="1:4" ht="13.5">
      <c r="A2497" s="233">
        <v>91882</v>
      </c>
      <c r="B2497" s="231" t="s">
        <v>8956</v>
      </c>
      <c r="C2497" s="233" t="s">
        <v>2</v>
      </c>
      <c r="D2497" s="234">
        <v>6.94</v>
      </c>
    </row>
    <row r="2498" spans="1:4" ht="13.5">
      <c r="A2498" s="233">
        <v>91884</v>
      </c>
      <c r="B2498" s="231" t="s">
        <v>8957</v>
      </c>
      <c r="C2498" s="233" t="s">
        <v>2</v>
      </c>
      <c r="D2498" s="234">
        <v>7.94</v>
      </c>
    </row>
    <row r="2499" spans="1:4" ht="13.5">
      <c r="A2499" s="233">
        <v>91885</v>
      </c>
      <c r="B2499" s="231" t="s">
        <v>8958</v>
      </c>
      <c r="C2499" s="233" t="s">
        <v>2</v>
      </c>
      <c r="D2499" s="234">
        <v>9.32</v>
      </c>
    </row>
    <row r="2500" spans="1:4" ht="13.5">
      <c r="A2500" s="233">
        <v>91886</v>
      </c>
      <c r="B2500" s="231" t="s">
        <v>8959</v>
      </c>
      <c r="C2500" s="233" t="s">
        <v>2</v>
      </c>
      <c r="D2500" s="234">
        <v>11.13</v>
      </c>
    </row>
    <row r="2501" spans="1:4" ht="13.5">
      <c r="A2501" s="233">
        <v>91887</v>
      </c>
      <c r="B2501" s="231" t="s">
        <v>8960</v>
      </c>
      <c r="C2501" s="233" t="s">
        <v>2</v>
      </c>
      <c r="D2501" s="234">
        <v>7.54</v>
      </c>
    </row>
    <row r="2502" spans="1:4" ht="13.5">
      <c r="A2502" s="233">
        <v>91889</v>
      </c>
      <c r="B2502" s="231" t="s">
        <v>8961</v>
      </c>
      <c r="C2502" s="233" t="s">
        <v>2</v>
      </c>
      <c r="D2502" s="234">
        <v>7.32</v>
      </c>
    </row>
    <row r="2503" spans="1:4" ht="13.5">
      <c r="A2503" s="233">
        <v>91890</v>
      </c>
      <c r="B2503" s="231" t="s">
        <v>8962</v>
      </c>
      <c r="C2503" s="233" t="s">
        <v>2</v>
      </c>
      <c r="D2503" s="234">
        <v>9.11</v>
      </c>
    </row>
    <row r="2504" spans="1:4" ht="13.5">
      <c r="A2504" s="233">
        <v>91892</v>
      </c>
      <c r="B2504" s="231" t="s">
        <v>8963</v>
      </c>
      <c r="C2504" s="233" t="s">
        <v>2</v>
      </c>
      <c r="D2504" s="234">
        <v>10.54</v>
      </c>
    </row>
    <row r="2505" spans="1:4" ht="13.5">
      <c r="A2505" s="233">
        <v>91893</v>
      </c>
      <c r="B2505" s="231" t="s">
        <v>8964</v>
      </c>
      <c r="C2505" s="233" t="s">
        <v>2</v>
      </c>
      <c r="D2505" s="234">
        <v>12.33</v>
      </c>
    </row>
    <row r="2506" spans="1:4" ht="13.5">
      <c r="A2506" s="233">
        <v>91895</v>
      </c>
      <c r="B2506" s="231" t="s">
        <v>8965</v>
      </c>
      <c r="C2506" s="233" t="s">
        <v>2</v>
      </c>
      <c r="D2506" s="234">
        <v>13.78</v>
      </c>
    </row>
    <row r="2507" spans="1:4" ht="13.5">
      <c r="A2507" s="233">
        <v>91896</v>
      </c>
      <c r="B2507" s="231" t="s">
        <v>8966</v>
      </c>
      <c r="C2507" s="233" t="s">
        <v>2</v>
      </c>
      <c r="D2507" s="234">
        <v>15.18</v>
      </c>
    </row>
    <row r="2508" spans="1:4" ht="13.5">
      <c r="A2508" s="233">
        <v>91898</v>
      </c>
      <c r="B2508" s="231" t="s">
        <v>8967</v>
      </c>
      <c r="C2508" s="233" t="s">
        <v>2</v>
      </c>
      <c r="D2508" s="234">
        <v>16.73</v>
      </c>
    </row>
    <row r="2509" spans="1:4" ht="13.5">
      <c r="A2509" s="233">
        <v>91899</v>
      </c>
      <c r="B2509" s="231" t="s">
        <v>8968</v>
      </c>
      <c r="C2509" s="233" t="s">
        <v>2</v>
      </c>
      <c r="D2509" s="234">
        <v>9.41</v>
      </c>
    </row>
    <row r="2510" spans="1:4" ht="13.5">
      <c r="A2510" s="233">
        <v>91901</v>
      </c>
      <c r="B2510" s="231" t="s">
        <v>8969</v>
      </c>
      <c r="C2510" s="233" t="s">
        <v>2</v>
      </c>
      <c r="D2510" s="234">
        <v>9.19</v>
      </c>
    </row>
    <row r="2511" spans="1:4" ht="13.5">
      <c r="A2511" s="233">
        <v>91902</v>
      </c>
      <c r="B2511" s="231" t="s">
        <v>8970</v>
      </c>
      <c r="C2511" s="233" t="s">
        <v>2</v>
      </c>
      <c r="D2511" s="234">
        <v>10.99</v>
      </c>
    </row>
    <row r="2512" spans="1:4" ht="13.5">
      <c r="A2512" s="233">
        <v>91904</v>
      </c>
      <c r="B2512" s="231" t="s">
        <v>8971</v>
      </c>
      <c r="C2512" s="233" t="s">
        <v>2</v>
      </c>
      <c r="D2512" s="234">
        <v>12.42</v>
      </c>
    </row>
    <row r="2513" spans="1:4" ht="13.5">
      <c r="A2513" s="233">
        <v>91905</v>
      </c>
      <c r="B2513" s="231" t="s">
        <v>8972</v>
      </c>
      <c r="C2513" s="233" t="s">
        <v>2</v>
      </c>
      <c r="D2513" s="234">
        <v>14.2</v>
      </c>
    </row>
    <row r="2514" spans="1:4" ht="13.5">
      <c r="A2514" s="233">
        <v>91907</v>
      </c>
      <c r="B2514" s="231" t="s">
        <v>8973</v>
      </c>
      <c r="C2514" s="233" t="s">
        <v>2</v>
      </c>
      <c r="D2514" s="234">
        <v>15.65</v>
      </c>
    </row>
    <row r="2515" spans="1:4" ht="13.5">
      <c r="A2515" s="233">
        <v>91908</v>
      </c>
      <c r="B2515" s="231" t="s">
        <v>8974</v>
      </c>
      <c r="C2515" s="233" t="s">
        <v>2</v>
      </c>
      <c r="D2515" s="234">
        <v>17.09</v>
      </c>
    </row>
    <row r="2516" spans="1:4" ht="13.5">
      <c r="A2516" s="233">
        <v>91910</v>
      </c>
      <c r="B2516" s="231" t="s">
        <v>8975</v>
      </c>
      <c r="C2516" s="233" t="s">
        <v>2</v>
      </c>
      <c r="D2516" s="234">
        <v>18.64</v>
      </c>
    </row>
    <row r="2517" spans="1:4" ht="13.5">
      <c r="A2517" s="233">
        <v>91911</v>
      </c>
      <c r="B2517" s="231" t="s">
        <v>8976</v>
      </c>
      <c r="C2517" s="233" t="s">
        <v>2</v>
      </c>
      <c r="D2517" s="234">
        <v>11.55</v>
      </c>
    </row>
    <row r="2518" spans="1:4" ht="13.5">
      <c r="A2518" s="233">
        <v>91913</v>
      </c>
      <c r="B2518" s="231" t="s">
        <v>8977</v>
      </c>
      <c r="C2518" s="233" t="s">
        <v>2</v>
      </c>
      <c r="D2518" s="234">
        <v>11.33</v>
      </c>
    </row>
    <row r="2519" spans="1:4" ht="13.5">
      <c r="A2519" s="233">
        <v>91914</v>
      </c>
      <c r="B2519" s="231" t="s">
        <v>8978</v>
      </c>
      <c r="C2519" s="233" t="s">
        <v>2</v>
      </c>
      <c r="D2519" s="234">
        <v>12.64</v>
      </c>
    </row>
    <row r="2520" spans="1:4" ht="13.5">
      <c r="A2520" s="233">
        <v>91916</v>
      </c>
      <c r="B2520" s="231" t="s">
        <v>8979</v>
      </c>
      <c r="C2520" s="233" t="s">
        <v>2</v>
      </c>
      <c r="D2520" s="234">
        <v>14.07</v>
      </c>
    </row>
    <row r="2521" spans="1:4" ht="13.5">
      <c r="A2521" s="233">
        <v>91917</v>
      </c>
      <c r="B2521" s="231" t="s">
        <v>8980</v>
      </c>
      <c r="C2521" s="233" t="s">
        <v>2</v>
      </c>
      <c r="D2521" s="234">
        <v>15.19</v>
      </c>
    </row>
    <row r="2522" spans="1:4" ht="13.5">
      <c r="A2522" s="233">
        <v>91919</v>
      </c>
      <c r="B2522" s="231" t="s">
        <v>8981</v>
      </c>
      <c r="C2522" s="233" t="s">
        <v>2</v>
      </c>
      <c r="D2522" s="234">
        <v>16.64</v>
      </c>
    </row>
    <row r="2523" spans="1:4" ht="13.5">
      <c r="A2523" s="233">
        <v>91920</v>
      </c>
      <c r="B2523" s="231" t="s">
        <v>8982</v>
      </c>
      <c r="C2523" s="233" t="s">
        <v>2</v>
      </c>
      <c r="D2523" s="234">
        <v>17.32</v>
      </c>
    </row>
    <row r="2524" spans="1:4" ht="13.5">
      <c r="A2524" s="233">
        <v>91922</v>
      </c>
      <c r="B2524" s="231" t="s">
        <v>8983</v>
      </c>
      <c r="C2524" s="233" t="s">
        <v>2</v>
      </c>
      <c r="D2524" s="234">
        <v>18.87</v>
      </c>
    </row>
    <row r="2525" spans="1:4" ht="13.5">
      <c r="A2525" s="233">
        <v>93013</v>
      </c>
      <c r="B2525" s="231" t="s">
        <v>8984</v>
      </c>
      <c r="C2525" s="233" t="s">
        <v>2</v>
      </c>
      <c r="D2525" s="234">
        <v>12.56</v>
      </c>
    </row>
    <row r="2526" spans="1:4" ht="13.5">
      <c r="A2526" s="233">
        <v>93014</v>
      </c>
      <c r="B2526" s="231" t="s">
        <v>8985</v>
      </c>
      <c r="C2526" s="233" t="s">
        <v>2</v>
      </c>
      <c r="D2526" s="234">
        <v>15.23</v>
      </c>
    </row>
    <row r="2527" spans="1:4" ht="13.5">
      <c r="A2527" s="233">
        <v>93015</v>
      </c>
      <c r="B2527" s="231" t="s">
        <v>8986</v>
      </c>
      <c r="C2527" s="233" t="s">
        <v>2</v>
      </c>
      <c r="D2527" s="234">
        <v>22.03</v>
      </c>
    </row>
    <row r="2528" spans="1:4" ht="13.5">
      <c r="A2528" s="233">
        <v>93016</v>
      </c>
      <c r="B2528" s="231" t="s">
        <v>8987</v>
      </c>
      <c r="C2528" s="233" t="s">
        <v>2</v>
      </c>
      <c r="D2528" s="234">
        <v>26.39</v>
      </c>
    </row>
    <row r="2529" spans="1:4" ht="13.5">
      <c r="A2529" s="233">
        <v>93017</v>
      </c>
      <c r="B2529" s="231" t="s">
        <v>8988</v>
      </c>
      <c r="C2529" s="233" t="s">
        <v>2</v>
      </c>
      <c r="D2529" s="234">
        <v>38.57</v>
      </c>
    </row>
    <row r="2530" spans="1:4" ht="13.5">
      <c r="A2530" s="233">
        <v>93018</v>
      </c>
      <c r="B2530" s="231" t="s">
        <v>8989</v>
      </c>
      <c r="C2530" s="233" t="s">
        <v>2</v>
      </c>
      <c r="D2530" s="234">
        <v>19.11</v>
      </c>
    </row>
    <row r="2531" spans="1:4" ht="13.5">
      <c r="A2531" s="233">
        <v>93020</v>
      </c>
      <c r="B2531" s="231" t="s">
        <v>8990</v>
      </c>
      <c r="C2531" s="233" t="s">
        <v>2</v>
      </c>
      <c r="D2531" s="234">
        <v>23.96</v>
      </c>
    </row>
    <row r="2532" spans="1:4" ht="13.5">
      <c r="A2532" s="233">
        <v>93022</v>
      </c>
      <c r="B2532" s="231" t="s">
        <v>8991</v>
      </c>
      <c r="C2532" s="233" t="s">
        <v>2</v>
      </c>
      <c r="D2532" s="234">
        <v>37.770000000000003</v>
      </c>
    </row>
    <row r="2533" spans="1:4" ht="13.5">
      <c r="A2533" s="233">
        <v>93024</v>
      </c>
      <c r="B2533" s="231" t="s">
        <v>8992</v>
      </c>
      <c r="C2533" s="233" t="s">
        <v>2</v>
      </c>
      <c r="D2533" s="234">
        <v>40.020000000000003</v>
      </c>
    </row>
    <row r="2534" spans="1:4" ht="13.5">
      <c r="A2534" s="233">
        <v>93026</v>
      </c>
      <c r="B2534" s="231" t="s">
        <v>8993</v>
      </c>
      <c r="C2534" s="233" t="s">
        <v>2</v>
      </c>
      <c r="D2534" s="234">
        <v>62.95</v>
      </c>
    </row>
    <row r="2535" spans="1:4" ht="13.5">
      <c r="A2535" s="233">
        <v>95733</v>
      </c>
      <c r="B2535" s="231" t="s">
        <v>8994</v>
      </c>
      <c r="C2535" s="233" t="s">
        <v>2</v>
      </c>
      <c r="D2535" s="234">
        <v>5.0599999999999996</v>
      </c>
    </row>
    <row r="2536" spans="1:4" ht="13.5">
      <c r="A2536" s="233">
        <v>95734</v>
      </c>
      <c r="B2536" s="231" t="s">
        <v>8995</v>
      </c>
      <c r="C2536" s="233" t="s">
        <v>2</v>
      </c>
      <c r="D2536" s="234">
        <v>6.73</v>
      </c>
    </row>
    <row r="2537" spans="1:4" ht="13.5">
      <c r="A2537" s="233">
        <v>95735</v>
      </c>
      <c r="B2537" s="231" t="s">
        <v>8996</v>
      </c>
      <c r="C2537" s="233" t="s">
        <v>2</v>
      </c>
      <c r="D2537" s="234">
        <v>5.88</v>
      </c>
    </row>
    <row r="2538" spans="1:4" ht="13.5">
      <c r="A2538" s="233">
        <v>95736</v>
      </c>
      <c r="B2538" s="231" t="s">
        <v>8997</v>
      </c>
      <c r="C2538" s="233" t="s">
        <v>2</v>
      </c>
      <c r="D2538" s="234">
        <v>6.81</v>
      </c>
    </row>
    <row r="2539" spans="1:4" ht="13.5">
      <c r="A2539" s="233">
        <v>95738</v>
      </c>
      <c r="B2539" s="231" t="s">
        <v>8998</v>
      </c>
      <c r="C2539" s="233" t="s">
        <v>2</v>
      </c>
      <c r="D2539" s="234">
        <v>8.15</v>
      </c>
    </row>
    <row r="2540" spans="1:4" ht="13.5">
      <c r="A2540" s="233">
        <v>95753</v>
      </c>
      <c r="B2540" s="231" t="s">
        <v>8999</v>
      </c>
      <c r="C2540" s="233" t="s">
        <v>2</v>
      </c>
      <c r="D2540" s="234">
        <v>6.47</v>
      </c>
    </row>
    <row r="2541" spans="1:4" ht="13.5">
      <c r="A2541" s="233">
        <v>95754</v>
      </c>
      <c r="B2541" s="231" t="s">
        <v>9000</v>
      </c>
      <c r="C2541" s="233" t="s">
        <v>2</v>
      </c>
      <c r="D2541" s="234">
        <v>8.09</v>
      </c>
    </row>
    <row r="2542" spans="1:4" ht="13.5">
      <c r="A2542" s="233">
        <v>95755</v>
      </c>
      <c r="B2542" s="231" t="s">
        <v>9001</v>
      </c>
      <c r="C2542" s="233" t="s">
        <v>2</v>
      </c>
      <c r="D2542" s="234">
        <v>11.53</v>
      </c>
    </row>
    <row r="2543" spans="1:4" ht="13.5">
      <c r="A2543" s="233">
        <v>95756</v>
      </c>
      <c r="B2543" s="231" t="s">
        <v>9002</v>
      </c>
      <c r="C2543" s="233" t="s">
        <v>2</v>
      </c>
      <c r="D2543" s="234">
        <v>15.28</v>
      </c>
    </row>
    <row r="2544" spans="1:4" ht="13.5">
      <c r="A2544" s="233">
        <v>95757</v>
      </c>
      <c r="B2544" s="231" t="s">
        <v>9003</v>
      </c>
      <c r="C2544" s="233" t="s">
        <v>2</v>
      </c>
      <c r="D2544" s="234">
        <v>9.91</v>
      </c>
    </row>
    <row r="2545" spans="1:4" ht="13.5">
      <c r="A2545" s="233">
        <v>95758</v>
      </c>
      <c r="B2545" s="231" t="s">
        <v>9004</v>
      </c>
      <c r="C2545" s="233" t="s">
        <v>2</v>
      </c>
      <c r="D2545" s="234">
        <v>11.12</v>
      </c>
    </row>
    <row r="2546" spans="1:4" ht="13.5">
      <c r="A2546" s="233">
        <v>95759</v>
      </c>
      <c r="B2546" s="231" t="s">
        <v>9005</v>
      </c>
      <c r="C2546" s="233" t="s">
        <v>2</v>
      </c>
      <c r="D2546" s="234">
        <v>14</v>
      </c>
    </row>
    <row r="2547" spans="1:4" ht="13.5">
      <c r="A2547" s="233">
        <v>95760</v>
      </c>
      <c r="B2547" s="231" t="s">
        <v>9006</v>
      </c>
      <c r="C2547" s="233" t="s">
        <v>2</v>
      </c>
      <c r="D2547" s="234">
        <v>17.100000000000001</v>
      </c>
    </row>
    <row r="2548" spans="1:4" ht="13.5">
      <c r="A2548" s="233">
        <v>97559</v>
      </c>
      <c r="B2548" s="231" t="s">
        <v>9007</v>
      </c>
      <c r="C2548" s="233" t="s">
        <v>2</v>
      </c>
      <c r="D2548" s="234">
        <v>8.9499999999999993</v>
      </c>
    </row>
    <row r="2549" spans="1:4" ht="13.5">
      <c r="A2549" s="233">
        <v>97562</v>
      </c>
      <c r="B2549" s="231" t="s">
        <v>9008</v>
      </c>
      <c r="C2549" s="233" t="s">
        <v>2</v>
      </c>
      <c r="D2549" s="234">
        <v>10.83</v>
      </c>
    </row>
    <row r="2550" spans="1:4" ht="13.5">
      <c r="A2550" s="233">
        <v>97564</v>
      </c>
      <c r="B2550" s="231" t="s">
        <v>9009</v>
      </c>
      <c r="C2550" s="233" t="s">
        <v>2</v>
      </c>
      <c r="D2550" s="234">
        <v>12.48</v>
      </c>
    </row>
    <row r="2551" spans="1:4" ht="13.5">
      <c r="A2551" s="233">
        <v>91924</v>
      </c>
      <c r="B2551" s="231" t="s">
        <v>9010</v>
      </c>
      <c r="C2551" s="233" t="s">
        <v>1</v>
      </c>
      <c r="D2551" s="234">
        <v>2.4700000000000002</v>
      </c>
    </row>
    <row r="2552" spans="1:4" ht="13.5">
      <c r="A2552" s="233">
        <v>91925</v>
      </c>
      <c r="B2552" s="231" t="s">
        <v>9011</v>
      </c>
      <c r="C2552" s="233" t="s">
        <v>1</v>
      </c>
      <c r="D2552" s="234">
        <v>3.45</v>
      </c>
    </row>
    <row r="2553" spans="1:4" ht="13.5">
      <c r="A2553" s="233">
        <v>91926</v>
      </c>
      <c r="B2553" s="231" t="s">
        <v>9012</v>
      </c>
      <c r="C2553" s="233" t="s">
        <v>1</v>
      </c>
      <c r="D2553" s="234">
        <v>3.56</v>
      </c>
    </row>
    <row r="2554" spans="1:4" ht="13.5">
      <c r="A2554" s="233">
        <v>91927</v>
      </c>
      <c r="B2554" s="231" t="s">
        <v>9013</v>
      </c>
      <c r="C2554" s="233" t="s">
        <v>1</v>
      </c>
      <c r="D2554" s="234">
        <v>4.6399999999999997</v>
      </c>
    </row>
    <row r="2555" spans="1:4" ht="13.5">
      <c r="A2555" s="233">
        <v>91928</v>
      </c>
      <c r="B2555" s="231" t="s">
        <v>9014</v>
      </c>
      <c r="C2555" s="233" t="s">
        <v>1</v>
      </c>
      <c r="D2555" s="234">
        <v>5.73</v>
      </c>
    </row>
    <row r="2556" spans="1:4" ht="13.5">
      <c r="A2556" s="233">
        <v>91929</v>
      </c>
      <c r="B2556" s="231" t="s">
        <v>9015</v>
      </c>
      <c r="C2556" s="233" t="s">
        <v>1</v>
      </c>
      <c r="D2556" s="234">
        <v>6.5</v>
      </c>
    </row>
    <row r="2557" spans="1:4" ht="13.5">
      <c r="A2557" s="233">
        <v>91930</v>
      </c>
      <c r="B2557" s="231" t="s">
        <v>9016</v>
      </c>
      <c r="C2557" s="233" t="s">
        <v>1</v>
      </c>
      <c r="D2557" s="234">
        <v>7.86</v>
      </c>
    </row>
    <row r="2558" spans="1:4" ht="13.5">
      <c r="A2558" s="233">
        <v>91931</v>
      </c>
      <c r="B2558" s="231" t="s">
        <v>9017</v>
      </c>
      <c r="C2558" s="233" t="s">
        <v>1</v>
      </c>
      <c r="D2558" s="234">
        <v>8.76</v>
      </c>
    </row>
    <row r="2559" spans="1:4" ht="13.5">
      <c r="A2559" s="233">
        <v>91932</v>
      </c>
      <c r="B2559" s="231" t="s">
        <v>9018</v>
      </c>
      <c r="C2559" s="233" t="s">
        <v>1</v>
      </c>
      <c r="D2559" s="234">
        <v>12.89</v>
      </c>
    </row>
    <row r="2560" spans="1:4" ht="13.5">
      <c r="A2560" s="233">
        <v>91933</v>
      </c>
      <c r="B2560" s="231" t="s">
        <v>9019</v>
      </c>
      <c r="C2560" s="233" t="s">
        <v>1</v>
      </c>
      <c r="D2560" s="234">
        <v>13.75</v>
      </c>
    </row>
    <row r="2561" spans="1:4" ht="13.5">
      <c r="A2561" s="233">
        <v>91934</v>
      </c>
      <c r="B2561" s="231" t="s">
        <v>9020</v>
      </c>
      <c r="C2561" s="233" t="s">
        <v>1</v>
      </c>
      <c r="D2561" s="234">
        <v>19.7</v>
      </c>
    </row>
    <row r="2562" spans="1:4" ht="13.5">
      <c r="A2562" s="233">
        <v>91935</v>
      </c>
      <c r="B2562" s="231" t="s">
        <v>9021</v>
      </c>
      <c r="C2562" s="233" t="s">
        <v>1</v>
      </c>
      <c r="D2562" s="234">
        <v>20.94</v>
      </c>
    </row>
    <row r="2563" spans="1:4" ht="13.5">
      <c r="A2563" s="233">
        <v>92979</v>
      </c>
      <c r="B2563" s="231" t="s">
        <v>9022</v>
      </c>
      <c r="C2563" s="233" t="s">
        <v>1</v>
      </c>
      <c r="D2563" s="234">
        <v>8.56</v>
      </c>
    </row>
    <row r="2564" spans="1:4" ht="13.5">
      <c r="A2564" s="233">
        <v>92980</v>
      </c>
      <c r="B2564" s="231" t="s">
        <v>9023</v>
      </c>
      <c r="C2564" s="233" t="s">
        <v>1</v>
      </c>
      <c r="D2564" s="234">
        <v>9.3000000000000007</v>
      </c>
    </row>
    <row r="2565" spans="1:4" ht="13.5">
      <c r="A2565" s="233">
        <v>92981</v>
      </c>
      <c r="B2565" s="231" t="s">
        <v>9024</v>
      </c>
      <c r="C2565" s="233" t="s">
        <v>1</v>
      </c>
      <c r="D2565" s="234">
        <v>13.16</v>
      </c>
    </row>
    <row r="2566" spans="1:4" ht="13.5">
      <c r="A2566" s="233">
        <v>92982</v>
      </c>
      <c r="B2566" s="231" t="s">
        <v>9025</v>
      </c>
      <c r="C2566" s="233" t="s">
        <v>1</v>
      </c>
      <c r="D2566" s="234">
        <v>14.22</v>
      </c>
    </row>
    <row r="2567" spans="1:4" ht="13.5">
      <c r="A2567" s="233">
        <v>92983</v>
      </c>
      <c r="B2567" s="231" t="s">
        <v>9026</v>
      </c>
      <c r="C2567" s="233" t="s">
        <v>1</v>
      </c>
      <c r="D2567" s="234">
        <v>22.78</v>
      </c>
    </row>
    <row r="2568" spans="1:4" ht="13.5">
      <c r="A2568" s="233">
        <v>92984</v>
      </c>
      <c r="B2568" s="231" t="s">
        <v>9027</v>
      </c>
      <c r="C2568" s="233" t="s">
        <v>1</v>
      </c>
      <c r="D2568" s="234">
        <v>23.37</v>
      </c>
    </row>
    <row r="2569" spans="1:4" ht="13.5">
      <c r="A2569" s="233">
        <v>92985</v>
      </c>
      <c r="B2569" s="231" t="s">
        <v>9028</v>
      </c>
      <c r="C2569" s="233" t="s">
        <v>1</v>
      </c>
      <c r="D2569" s="234">
        <v>30.65</v>
      </c>
    </row>
    <row r="2570" spans="1:4" ht="13.5">
      <c r="A2570" s="233">
        <v>92986</v>
      </c>
      <c r="B2570" s="231" t="s">
        <v>9029</v>
      </c>
      <c r="C2570" s="233" t="s">
        <v>1</v>
      </c>
      <c r="D2570" s="234">
        <v>31.54</v>
      </c>
    </row>
    <row r="2571" spans="1:4" ht="13.5">
      <c r="A2571" s="233">
        <v>92987</v>
      </c>
      <c r="B2571" s="231" t="s">
        <v>9030</v>
      </c>
      <c r="C2571" s="233" t="s">
        <v>1</v>
      </c>
      <c r="D2571" s="234">
        <v>44.08</v>
      </c>
    </row>
    <row r="2572" spans="1:4" ht="13.5">
      <c r="A2572" s="233">
        <v>92988</v>
      </c>
      <c r="B2572" s="231" t="s">
        <v>9031</v>
      </c>
      <c r="C2572" s="233" t="s">
        <v>1</v>
      </c>
      <c r="D2572" s="234">
        <v>44.18</v>
      </c>
    </row>
    <row r="2573" spans="1:4" ht="13.5">
      <c r="A2573" s="233">
        <v>92989</v>
      </c>
      <c r="B2573" s="231" t="s">
        <v>9032</v>
      </c>
      <c r="C2573" s="233" t="s">
        <v>1</v>
      </c>
      <c r="D2573" s="234">
        <v>61.22</v>
      </c>
    </row>
    <row r="2574" spans="1:4" ht="13.5">
      <c r="A2574" s="233">
        <v>92990</v>
      </c>
      <c r="B2574" s="231" t="s">
        <v>9033</v>
      </c>
      <c r="C2574" s="233" t="s">
        <v>1</v>
      </c>
      <c r="D2574" s="234">
        <v>60.52</v>
      </c>
    </row>
    <row r="2575" spans="1:4" ht="13.5">
      <c r="A2575" s="233">
        <v>92991</v>
      </c>
      <c r="B2575" s="231" t="s">
        <v>9034</v>
      </c>
      <c r="C2575" s="233" t="s">
        <v>1</v>
      </c>
      <c r="D2575" s="234">
        <v>79.81</v>
      </c>
    </row>
    <row r="2576" spans="1:4" ht="13.5">
      <c r="A2576" s="233">
        <v>92992</v>
      </c>
      <c r="B2576" s="231" t="s">
        <v>9035</v>
      </c>
      <c r="C2576" s="233" t="s">
        <v>1</v>
      </c>
      <c r="D2576" s="234">
        <v>79.87</v>
      </c>
    </row>
    <row r="2577" spans="1:4" ht="13.5">
      <c r="A2577" s="233">
        <v>92993</v>
      </c>
      <c r="B2577" s="231" t="s">
        <v>9036</v>
      </c>
      <c r="C2577" s="233" t="s">
        <v>1</v>
      </c>
      <c r="D2577" s="234">
        <v>102.3</v>
      </c>
    </row>
    <row r="2578" spans="1:4" ht="13.5">
      <c r="A2578" s="233">
        <v>92994</v>
      </c>
      <c r="B2578" s="231" t="s">
        <v>9037</v>
      </c>
      <c r="C2578" s="233" t="s">
        <v>1</v>
      </c>
      <c r="D2578" s="234">
        <v>103.31</v>
      </c>
    </row>
    <row r="2579" spans="1:4" ht="13.5">
      <c r="A2579" s="233">
        <v>92995</v>
      </c>
      <c r="B2579" s="231" t="s">
        <v>9038</v>
      </c>
      <c r="C2579" s="233" t="s">
        <v>1</v>
      </c>
      <c r="D2579" s="234">
        <v>127.23</v>
      </c>
    </row>
    <row r="2580" spans="1:4" ht="13.5">
      <c r="A2580" s="233">
        <v>92996</v>
      </c>
      <c r="B2580" s="231" t="s">
        <v>9039</v>
      </c>
      <c r="C2580" s="233" t="s">
        <v>1</v>
      </c>
      <c r="D2580" s="234">
        <v>127.58</v>
      </c>
    </row>
    <row r="2581" spans="1:4" ht="13.5">
      <c r="A2581" s="233">
        <v>92997</v>
      </c>
      <c r="B2581" s="231" t="s">
        <v>9040</v>
      </c>
      <c r="C2581" s="233" t="s">
        <v>1</v>
      </c>
      <c r="D2581" s="234">
        <v>154.58000000000001</v>
      </c>
    </row>
    <row r="2582" spans="1:4" ht="13.5">
      <c r="A2582" s="233">
        <v>92998</v>
      </c>
      <c r="B2582" s="231" t="s">
        <v>9041</v>
      </c>
      <c r="C2582" s="233" t="s">
        <v>1</v>
      </c>
      <c r="D2582" s="234">
        <v>156.06</v>
      </c>
    </row>
    <row r="2583" spans="1:4" ht="13.5">
      <c r="A2583" s="233">
        <v>92999</v>
      </c>
      <c r="B2583" s="231" t="s">
        <v>9042</v>
      </c>
      <c r="C2583" s="233" t="s">
        <v>1</v>
      </c>
      <c r="D2583" s="234">
        <v>203.54</v>
      </c>
    </row>
    <row r="2584" spans="1:4" ht="13.5">
      <c r="A2584" s="233">
        <v>93000</v>
      </c>
      <c r="B2584" s="231" t="s">
        <v>9043</v>
      </c>
      <c r="C2584" s="233" t="s">
        <v>1</v>
      </c>
      <c r="D2584" s="234">
        <v>204.78</v>
      </c>
    </row>
    <row r="2585" spans="1:4" ht="13.5">
      <c r="A2585" s="233">
        <v>93001</v>
      </c>
      <c r="B2585" s="231" t="s">
        <v>9044</v>
      </c>
      <c r="C2585" s="233" t="s">
        <v>1</v>
      </c>
      <c r="D2585" s="234">
        <v>248.55</v>
      </c>
    </row>
    <row r="2586" spans="1:4" ht="13.5">
      <c r="A2586" s="233">
        <v>93002</v>
      </c>
      <c r="B2586" s="231" t="s">
        <v>9045</v>
      </c>
      <c r="C2586" s="233" t="s">
        <v>1</v>
      </c>
      <c r="D2586" s="234">
        <v>255.46</v>
      </c>
    </row>
    <row r="2587" spans="1:4" ht="13.5">
      <c r="A2587" s="233">
        <v>101884</v>
      </c>
      <c r="B2587" s="231" t="s">
        <v>24976</v>
      </c>
      <c r="C2587" s="233" t="s">
        <v>1</v>
      </c>
      <c r="D2587" s="234">
        <v>8.33</v>
      </c>
    </row>
    <row r="2588" spans="1:4" ht="13.5">
      <c r="A2588" s="233">
        <v>101885</v>
      </c>
      <c r="B2588" s="231" t="s">
        <v>24977</v>
      </c>
      <c r="C2588" s="233" t="s">
        <v>1</v>
      </c>
      <c r="D2588" s="234">
        <v>9.07</v>
      </c>
    </row>
    <row r="2589" spans="1:4" ht="13.5">
      <c r="A2589" s="233">
        <v>101886</v>
      </c>
      <c r="B2589" s="231" t="s">
        <v>24978</v>
      </c>
      <c r="C2589" s="233" t="s">
        <v>1</v>
      </c>
      <c r="D2589" s="234">
        <v>12.89</v>
      </c>
    </row>
    <row r="2590" spans="1:4" ht="13.5">
      <c r="A2590" s="233">
        <v>101887</v>
      </c>
      <c r="B2590" s="231" t="s">
        <v>24979</v>
      </c>
      <c r="C2590" s="233" t="s">
        <v>1</v>
      </c>
      <c r="D2590" s="234">
        <v>13.95</v>
      </c>
    </row>
    <row r="2591" spans="1:4" ht="13.5">
      <c r="A2591" s="233">
        <v>101888</v>
      </c>
      <c r="B2591" s="231" t="s">
        <v>24980</v>
      </c>
      <c r="C2591" s="233" t="s">
        <v>1</v>
      </c>
      <c r="D2591" s="234">
        <v>20.7</v>
      </c>
    </row>
    <row r="2592" spans="1:4" ht="13.5">
      <c r="A2592" s="233">
        <v>101889</v>
      </c>
      <c r="B2592" s="231" t="s">
        <v>24981</v>
      </c>
      <c r="C2592" s="233" t="s">
        <v>1</v>
      </c>
      <c r="D2592" s="234">
        <v>21.3</v>
      </c>
    </row>
    <row r="2593" spans="1:4" ht="13.5">
      <c r="A2593" s="233">
        <v>91936</v>
      </c>
      <c r="B2593" s="231" t="s">
        <v>9046</v>
      </c>
      <c r="C2593" s="233" t="s">
        <v>2</v>
      </c>
      <c r="D2593" s="234">
        <v>10.81</v>
      </c>
    </row>
    <row r="2594" spans="1:4" ht="13.5">
      <c r="A2594" s="233">
        <v>91937</v>
      </c>
      <c r="B2594" s="231" t="s">
        <v>9047</v>
      </c>
      <c r="C2594" s="233" t="s">
        <v>2</v>
      </c>
      <c r="D2594" s="234">
        <v>9.44</v>
      </c>
    </row>
    <row r="2595" spans="1:4" ht="13.5">
      <c r="A2595" s="233">
        <v>91939</v>
      </c>
      <c r="B2595" s="231" t="s">
        <v>9048</v>
      </c>
      <c r="C2595" s="233" t="s">
        <v>2</v>
      </c>
      <c r="D2595" s="234">
        <v>25.25</v>
      </c>
    </row>
    <row r="2596" spans="1:4" ht="13.5">
      <c r="A2596" s="233">
        <v>91940</v>
      </c>
      <c r="B2596" s="231" t="s">
        <v>9049</v>
      </c>
      <c r="C2596" s="233" t="s">
        <v>2</v>
      </c>
      <c r="D2596" s="234">
        <v>13.13</v>
      </c>
    </row>
    <row r="2597" spans="1:4" ht="13.5">
      <c r="A2597" s="233">
        <v>91941</v>
      </c>
      <c r="B2597" s="231" t="s">
        <v>9050</v>
      </c>
      <c r="C2597" s="233" t="s">
        <v>2</v>
      </c>
      <c r="D2597" s="234">
        <v>8.57</v>
      </c>
    </row>
    <row r="2598" spans="1:4" ht="13.5">
      <c r="A2598" s="233">
        <v>91942</v>
      </c>
      <c r="B2598" s="231" t="s">
        <v>9051</v>
      </c>
      <c r="C2598" s="233" t="s">
        <v>2</v>
      </c>
      <c r="D2598" s="234">
        <v>30.53</v>
      </c>
    </row>
    <row r="2599" spans="1:4" ht="13.5">
      <c r="A2599" s="233">
        <v>91943</v>
      </c>
      <c r="B2599" s="231" t="s">
        <v>9052</v>
      </c>
      <c r="C2599" s="233" t="s">
        <v>2</v>
      </c>
      <c r="D2599" s="234">
        <v>16.57</v>
      </c>
    </row>
    <row r="2600" spans="1:4" ht="13.5">
      <c r="A2600" s="233">
        <v>91944</v>
      </c>
      <c r="B2600" s="231" t="s">
        <v>9053</v>
      </c>
      <c r="C2600" s="233" t="s">
        <v>2</v>
      </c>
      <c r="D2600" s="234">
        <v>11.35</v>
      </c>
    </row>
    <row r="2601" spans="1:4" ht="13.5">
      <c r="A2601" s="233">
        <v>92865</v>
      </c>
      <c r="B2601" s="231" t="s">
        <v>9054</v>
      </c>
      <c r="C2601" s="233" t="s">
        <v>2</v>
      </c>
      <c r="D2601" s="234">
        <v>10.65</v>
      </c>
    </row>
    <row r="2602" spans="1:4" ht="13.5">
      <c r="A2602" s="233">
        <v>92866</v>
      </c>
      <c r="B2602" s="231" t="s">
        <v>9055</v>
      </c>
      <c r="C2602" s="233" t="s">
        <v>2</v>
      </c>
      <c r="D2602" s="234">
        <v>8.32</v>
      </c>
    </row>
    <row r="2603" spans="1:4" ht="13.5">
      <c r="A2603" s="233">
        <v>92867</v>
      </c>
      <c r="B2603" s="231" t="s">
        <v>9056</v>
      </c>
      <c r="C2603" s="233" t="s">
        <v>2</v>
      </c>
      <c r="D2603" s="234">
        <v>25.56</v>
      </c>
    </row>
    <row r="2604" spans="1:4" ht="13.5">
      <c r="A2604" s="233">
        <v>92868</v>
      </c>
      <c r="B2604" s="231" t="s">
        <v>9057</v>
      </c>
      <c r="C2604" s="233" t="s">
        <v>2</v>
      </c>
      <c r="D2604" s="234">
        <v>13.44</v>
      </c>
    </row>
    <row r="2605" spans="1:4" ht="13.5">
      <c r="A2605" s="233">
        <v>92869</v>
      </c>
      <c r="B2605" s="231" t="s">
        <v>9058</v>
      </c>
      <c r="C2605" s="233" t="s">
        <v>2</v>
      </c>
      <c r="D2605" s="234">
        <v>8.8800000000000008</v>
      </c>
    </row>
    <row r="2606" spans="1:4" ht="13.5">
      <c r="A2606" s="233">
        <v>92870</v>
      </c>
      <c r="B2606" s="231" t="s">
        <v>9059</v>
      </c>
      <c r="C2606" s="233" t="s">
        <v>2</v>
      </c>
      <c r="D2606" s="234">
        <v>31.4</v>
      </c>
    </row>
    <row r="2607" spans="1:4" ht="13.5">
      <c r="A2607" s="233">
        <v>92871</v>
      </c>
      <c r="B2607" s="231" t="s">
        <v>9060</v>
      </c>
      <c r="C2607" s="233" t="s">
        <v>2</v>
      </c>
      <c r="D2607" s="234">
        <v>17.440000000000001</v>
      </c>
    </row>
    <row r="2608" spans="1:4" ht="13.5">
      <c r="A2608" s="233">
        <v>92872</v>
      </c>
      <c r="B2608" s="231" t="s">
        <v>9061</v>
      </c>
      <c r="C2608" s="233" t="s">
        <v>2</v>
      </c>
      <c r="D2608" s="234">
        <v>12.22</v>
      </c>
    </row>
    <row r="2609" spans="1:4" ht="13.5">
      <c r="A2609" s="233">
        <v>95777</v>
      </c>
      <c r="B2609" s="231" t="s">
        <v>9062</v>
      </c>
      <c r="C2609" s="233" t="s">
        <v>2</v>
      </c>
      <c r="D2609" s="234">
        <v>25.24</v>
      </c>
    </row>
    <row r="2610" spans="1:4" ht="13.5">
      <c r="A2610" s="233">
        <v>95778</v>
      </c>
      <c r="B2610" s="231" t="s">
        <v>9063</v>
      </c>
      <c r="C2610" s="233" t="s">
        <v>2</v>
      </c>
      <c r="D2610" s="234">
        <v>25.82</v>
      </c>
    </row>
    <row r="2611" spans="1:4" ht="13.5">
      <c r="A2611" s="233">
        <v>95779</v>
      </c>
      <c r="B2611" s="231" t="s">
        <v>9064</v>
      </c>
      <c r="C2611" s="233" t="s">
        <v>2</v>
      </c>
      <c r="D2611" s="234">
        <v>23.88</v>
      </c>
    </row>
    <row r="2612" spans="1:4" ht="13.5">
      <c r="A2612" s="233">
        <v>95780</v>
      </c>
      <c r="B2612" s="231" t="s">
        <v>9065</v>
      </c>
      <c r="C2612" s="233" t="s">
        <v>2</v>
      </c>
      <c r="D2612" s="234">
        <v>28.56</v>
      </c>
    </row>
    <row r="2613" spans="1:4" ht="13.5">
      <c r="A2613" s="233">
        <v>95781</v>
      </c>
      <c r="B2613" s="231" t="s">
        <v>9066</v>
      </c>
      <c r="C2613" s="233" t="s">
        <v>2</v>
      </c>
      <c r="D2613" s="234">
        <v>28.99</v>
      </c>
    </row>
    <row r="2614" spans="1:4" ht="13.5">
      <c r="A2614" s="233">
        <v>95782</v>
      </c>
      <c r="B2614" s="231" t="s">
        <v>9067</v>
      </c>
      <c r="C2614" s="233" t="s">
        <v>2</v>
      </c>
      <c r="D2614" s="234">
        <v>30.12</v>
      </c>
    </row>
    <row r="2615" spans="1:4" ht="13.5">
      <c r="A2615" s="233">
        <v>95785</v>
      </c>
      <c r="B2615" s="231" t="s">
        <v>9068</v>
      </c>
      <c r="C2615" s="233" t="s">
        <v>2</v>
      </c>
      <c r="D2615" s="234">
        <v>34.1</v>
      </c>
    </row>
    <row r="2616" spans="1:4" ht="13.5">
      <c r="A2616" s="233">
        <v>95787</v>
      </c>
      <c r="B2616" s="231" t="s">
        <v>9069</v>
      </c>
      <c r="C2616" s="233" t="s">
        <v>2</v>
      </c>
      <c r="D2616" s="234">
        <v>25.65</v>
      </c>
    </row>
    <row r="2617" spans="1:4" ht="13.5">
      <c r="A2617" s="233">
        <v>95789</v>
      </c>
      <c r="B2617" s="231" t="s">
        <v>9070</v>
      </c>
      <c r="C2617" s="233" t="s">
        <v>2</v>
      </c>
      <c r="D2617" s="234">
        <v>31.48</v>
      </c>
    </row>
    <row r="2618" spans="1:4" ht="13.5">
      <c r="A2618" s="233">
        <v>95791</v>
      </c>
      <c r="B2618" s="231" t="s">
        <v>9071</v>
      </c>
      <c r="C2618" s="233" t="s">
        <v>2</v>
      </c>
      <c r="D2618" s="234">
        <v>40.130000000000003</v>
      </c>
    </row>
    <row r="2619" spans="1:4" ht="13.5">
      <c r="A2619" s="233">
        <v>95795</v>
      </c>
      <c r="B2619" s="231" t="s">
        <v>9072</v>
      </c>
      <c r="C2619" s="233" t="s">
        <v>2</v>
      </c>
      <c r="D2619" s="234">
        <v>29.63</v>
      </c>
    </row>
    <row r="2620" spans="1:4" ht="13.5">
      <c r="A2620" s="233">
        <v>95796</v>
      </c>
      <c r="B2620" s="231" t="s">
        <v>9073</v>
      </c>
      <c r="C2620" s="233" t="s">
        <v>2</v>
      </c>
      <c r="D2620" s="234">
        <v>37.04</v>
      </c>
    </row>
    <row r="2621" spans="1:4" ht="13.5">
      <c r="A2621" s="233">
        <v>95797</v>
      </c>
      <c r="B2621" s="231" t="s">
        <v>9074</v>
      </c>
      <c r="C2621" s="233" t="s">
        <v>2</v>
      </c>
      <c r="D2621" s="234">
        <v>46.7</v>
      </c>
    </row>
    <row r="2622" spans="1:4" ht="13.5">
      <c r="A2622" s="233">
        <v>95801</v>
      </c>
      <c r="B2622" s="231" t="s">
        <v>9075</v>
      </c>
      <c r="C2622" s="233" t="s">
        <v>2</v>
      </c>
      <c r="D2622" s="234">
        <v>35.46</v>
      </c>
    </row>
    <row r="2623" spans="1:4" ht="13.5">
      <c r="A2623" s="233">
        <v>95802</v>
      </c>
      <c r="B2623" s="231" t="s">
        <v>9076</v>
      </c>
      <c r="C2623" s="233" t="s">
        <v>2</v>
      </c>
      <c r="D2623" s="234">
        <v>39.5</v>
      </c>
    </row>
    <row r="2624" spans="1:4" ht="13.5">
      <c r="A2624" s="233">
        <v>95803</v>
      </c>
      <c r="B2624" s="231" t="s">
        <v>9077</v>
      </c>
      <c r="C2624" s="233" t="s">
        <v>2</v>
      </c>
      <c r="D2624" s="234">
        <v>51.85</v>
      </c>
    </row>
    <row r="2625" spans="1:4" ht="13.5">
      <c r="A2625" s="233">
        <v>95804</v>
      </c>
      <c r="B2625" s="231" t="s">
        <v>9078</v>
      </c>
      <c r="C2625" s="233" t="s">
        <v>2</v>
      </c>
      <c r="D2625" s="234">
        <v>20.23</v>
      </c>
    </row>
    <row r="2626" spans="1:4" ht="13.5">
      <c r="A2626" s="233">
        <v>95805</v>
      </c>
      <c r="B2626" s="231" t="s">
        <v>9079</v>
      </c>
      <c r="C2626" s="233" t="s">
        <v>2</v>
      </c>
      <c r="D2626" s="234">
        <v>20.440000000000001</v>
      </c>
    </row>
    <row r="2627" spans="1:4" ht="13.5">
      <c r="A2627" s="233">
        <v>95806</v>
      </c>
      <c r="B2627" s="231" t="s">
        <v>9080</v>
      </c>
      <c r="C2627" s="233" t="s">
        <v>2</v>
      </c>
      <c r="D2627" s="234">
        <v>21.06</v>
      </c>
    </row>
    <row r="2628" spans="1:4" ht="13.5">
      <c r="A2628" s="233">
        <v>95807</v>
      </c>
      <c r="B2628" s="231" t="s">
        <v>9081</v>
      </c>
      <c r="C2628" s="233" t="s">
        <v>2</v>
      </c>
      <c r="D2628" s="234">
        <v>23.36</v>
      </c>
    </row>
    <row r="2629" spans="1:4" ht="13.5">
      <c r="A2629" s="233">
        <v>95808</v>
      </c>
      <c r="B2629" s="231" t="s">
        <v>9082</v>
      </c>
      <c r="C2629" s="233" t="s">
        <v>2</v>
      </c>
      <c r="D2629" s="234">
        <v>24</v>
      </c>
    </row>
    <row r="2630" spans="1:4" ht="13.5">
      <c r="A2630" s="233">
        <v>95809</v>
      </c>
      <c r="B2630" s="231" t="s">
        <v>9083</v>
      </c>
      <c r="C2630" s="233" t="s">
        <v>2</v>
      </c>
      <c r="D2630" s="234">
        <v>26.19</v>
      </c>
    </row>
    <row r="2631" spans="1:4" ht="13.5">
      <c r="A2631" s="233">
        <v>95810</v>
      </c>
      <c r="B2631" s="231" t="s">
        <v>9084</v>
      </c>
      <c r="C2631" s="233" t="s">
        <v>2</v>
      </c>
      <c r="D2631" s="234">
        <v>11.58</v>
      </c>
    </row>
    <row r="2632" spans="1:4" ht="13.5">
      <c r="A2632" s="233">
        <v>95811</v>
      </c>
      <c r="B2632" s="231" t="s">
        <v>9085</v>
      </c>
      <c r="C2632" s="233" t="s">
        <v>2</v>
      </c>
      <c r="D2632" s="234">
        <v>12.21</v>
      </c>
    </row>
    <row r="2633" spans="1:4" ht="13.5">
      <c r="A2633" s="233">
        <v>95812</v>
      </c>
      <c r="B2633" s="231" t="s">
        <v>9086</v>
      </c>
      <c r="C2633" s="233" t="s">
        <v>2</v>
      </c>
      <c r="D2633" s="234">
        <v>14.4</v>
      </c>
    </row>
    <row r="2634" spans="1:4" ht="13.5">
      <c r="A2634" s="233">
        <v>95813</v>
      </c>
      <c r="B2634" s="231" t="s">
        <v>9087</v>
      </c>
      <c r="C2634" s="233" t="s">
        <v>2</v>
      </c>
      <c r="D2634" s="234">
        <v>14.2</v>
      </c>
    </row>
    <row r="2635" spans="1:4" ht="13.5">
      <c r="A2635" s="233">
        <v>95814</v>
      </c>
      <c r="B2635" s="231" t="s">
        <v>9088</v>
      </c>
      <c r="C2635" s="233" t="s">
        <v>2</v>
      </c>
      <c r="D2635" s="234">
        <v>15.15</v>
      </c>
    </row>
    <row r="2636" spans="1:4" ht="13.5">
      <c r="A2636" s="233">
        <v>95815</v>
      </c>
      <c r="B2636" s="231" t="s">
        <v>9089</v>
      </c>
      <c r="C2636" s="233" t="s">
        <v>2</v>
      </c>
      <c r="D2636" s="234">
        <v>19.28</v>
      </c>
    </row>
    <row r="2637" spans="1:4" ht="13.5">
      <c r="A2637" s="233">
        <v>95816</v>
      </c>
      <c r="B2637" s="231" t="s">
        <v>9090</v>
      </c>
      <c r="C2637" s="233" t="s">
        <v>2</v>
      </c>
      <c r="D2637" s="234">
        <v>28.8</v>
      </c>
    </row>
    <row r="2638" spans="1:4" ht="13.5">
      <c r="A2638" s="233">
        <v>95817</v>
      </c>
      <c r="B2638" s="231" t="s">
        <v>9091</v>
      </c>
      <c r="C2638" s="233" t="s">
        <v>2</v>
      </c>
      <c r="D2638" s="234">
        <v>29.74</v>
      </c>
    </row>
    <row r="2639" spans="1:4" ht="13.5">
      <c r="A2639" s="233">
        <v>95818</v>
      </c>
      <c r="B2639" s="231" t="s">
        <v>9092</v>
      </c>
      <c r="C2639" s="233" t="s">
        <v>2</v>
      </c>
      <c r="D2639" s="234">
        <v>35.29</v>
      </c>
    </row>
    <row r="2640" spans="1:4" ht="13.5">
      <c r="A2640" s="233">
        <v>97881</v>
      </c>
      <c r="B2640" s="231" t="s">
        <v>25965</v>
      </c>
      <c r="C2640" s="233" t="s">
        <v>2</v>
      </c>
      <c r="D2640" s="234">
        <v>83.6</v>
      </c>
    </row>
    <row r="2641" spans="1:4" ht="13.5">
      <c r="A2641" s="233">
        <v>97882</v>
      </c>
      <c r="B2641" s="231" t="s">
        <v>25966</v>
      </c>
      <c r="C2641" s="233" t="s">
        <v>2</v>
      </c>
      <c r="D2641" s="234">
        <v>128.97999999999999</v>
      </c>
    </row>
    <row r="2642" spans="1:4" ht="13.5">
      <c r="A2642" s="233">
        <v>97883</v>
      </c>
      <c r="B2642" s="231" t="s">
        <v>25967</v>
      </c>
      <c r="C2642" s="233" t="s">
        <v>2</v>
      </c>
      <c r="D2642" s="234">
        <v>246.25</v>
      </c>
    </row>
    <row r="2643" spans="1:4" ht="13.5">
      <c r="A2643" s="233">
        <v>97884</v>
      </c>
      <c r="B2643" s="231" t="s">
        <v>25968</v>
      </c>
      <c r="C2643" s="233" t="s">
        <v>2</v>
      </c>
      <c r="D2643" s="234">
        <v>464.09</v>
      </c>
    </row>
    <row r="2644" spans="1:4" ht="13.5">
      <c r="A2644" s="233">
        <v>97885</v>
      </c>
      <c r="B2644" s="231" t="s">
        <v>25969</v>
      </c>
      <c r="C2644" s="233" t="s">
        <v>2</v>
      </c>
      <c r="D2644" s="234">
        <v>714.66</v>
      </c>
    </row>
    <row r="2645" spans="1:4" ht="13.5">
      <c r="A2645" s="233">
        <v>97886</v>
      </c>
      <c r="B2645" s="231" t="s">
        <v>25970</v>
      </c>
      <c r="C2645" s="233" t="s">
        <v>2</v>
      </c>
      <c r="D2645" s="234">
        <v>142.59</v>
      </c>
    </row>
    <row r="2646" spans="1:4" ht="13.5">
      <c r="A2646" s="233">
        <v>97887</v>
      </c>
      <c r="B2646" s="231" t="s">
        <v>25971</v>
      </c>
      <c r="C2646" s="233" t="s">
        <v>2</v>
      </c>
      <c r="D2646" s="234">
        <v>225.21</v>
      </c>
    </row>
    <row r="2647" spans="1:4" ht="13.5">
      <c r="A2647" s="233">
        <v>97888</v>
      </c>
      <c r="B2647" s="231" t="s">
        <v>25972</v>
      </c>
      <c r="C2647" s="233" t="s">
        <v>2</v>
      </c>
      <c r="D2647" s="234">
        <v>435.27</v>
      </c>
    </row>
    <row r="2648" spans="1:4" ht="13.5">
      <c r="A2648" s="233">
        <v>97889</v>
      </c>
      <c r="B2648" s="231" t="s">
        <v>25973</v>
      </c>
      <c r="C2648" s="233" t="s">
        <v>2</v>
      </c>
      <c r="D2648" s="234">
        <v>577.33000000000004</v>
      </c>
    </row>
    <row r="2649" spans="1:4" ht="13.5">
      <c r="A2649" s="233">
        <v>97890</v>
      </c>
      <c r="B2649" s="231" t="s">
        <v>25974</v>
      </c>
      <c r="C2649" s="233" t="s">
        <v>2</v>
      </c>
      <c r="D2649" s="234">
        <v>660.19</v>
      </c>
    </row>
    <row r="2650" spans="1:4" ht="13.5">
      <c r="A2650" s="233">
        <v>97891</v>
      </c>
      <c r="B2650" s="231" t="s">
        <v>25975</v>
      </c>
      <c r="C2650" s="233" t="s">
        <v>2</v>
      </c>
      <c r="D2650" s="234">
        <v>167.56</v>
      </c>
    </row>
    <row r="2651" spans="1:4" ht="13.5">
      <c r="A2651" s="233">
        <v>97892</v>
      </c>
      <c r="B2651" s="231" t="s">
        <v>25976</v>
      </c>
      <c r="C2651" s="233" t="s">
        <v>2</v>
      </c>
      <c r="D2651" s="234">
        <v>313.36</v>
      </c>
    </row>
    <row r="2652" spans="1:4" ht="13.5">
      <c r="A2652" s="233">
        <v>97893</v>
      </c>
      <c r="B2652" s="231" t="s">
        <v>25977</v>
      </c>
      <c r="C2652" s="233" t="s">
        <v>2</v>
      </c>
      <c r="D2652" s="234">
        <v>421.86</v>
      </c>
    </row>
    <row r="2653" spans="1:4" ht="13.5">
      <c r="A2653" s="233">
        <v>97894</v>
      </c>
      <c r="B2653" s="231" t="s">
        <v>25978</v>
      </c>
      <c r="C2653" s="233" t="s">
        <v>2</v>
      </c>
      <c r="D2653" s="234">
        <v>471.8</v>
      </c>
    </row>
    <row r="2654" spans="1:4" ht="13.5">
      <c r="A2654" s="233">
        <v>93653</v>
      </c>
      <c r="B2654" s="231" t="s">
        <v>24982</v>
      </c>
      <c r="C2654" s="233" t="s">
        <v>2</v>
      </c>
      <c r="D2654" s="234">
        <v>10.66</v>
      </c>
    </row>
    <row r="2655" spans="1:4" ht="13.5">
      <c r="A2655" s="233">
        <v>93654</v>
      </c>
      <c r="B2655" s="231" t="s">
        <v>24983</v>
      </c>
      <c r="C2655" s="233" t="s">
        <v>2</v>
      </c>
      <c r="D2655" s="234">
        <v>11.22</v>
      </c>
    </row>
    <row r="2656" spans="1:4" ht="13.5">
      <c r="A2656" s="233">
        <v>93655</v>
      </c>
      <c r="B2656" s="231" t="s">
        <v>24984</v>
      </c>
      <c r="C2656" s="233" t="s">
        <v>2</v>
      </c>
      <c r="D2656" s="234">
        <v>12.26</v>
      </c>
    </row>
    <row r="2657" spans="1:4" ht="13.5">
      <c r="A2657" s="233">
        <v>93656</v>
      </c>
      <c r="B2657" s="231" t="s">
        <v>24985</v>
      </c>
      <c r="C2657" s="233" t="s">
        <v>2</v>
      </c>
      <c r="D2657" s="234">
        <v>12.26</v>
      </c>
    </row>
    <row r="2658" spans="1:4" ht="13.5">
      <c r="A2658" s="233">
        <v>93657</v>
      </c>
      <c r="B2658" s="231" t="s">
        <v>24986</v>
      </c>
      <c r="C2658" s="233" t="s">
        <v>2</v>
      </c>
      <c r="D2658" s="234">
        <v>13.53</v>
      </c>
    </row>
    <row r="2659" spans="1:4" ht="13.5">
      <c r="A2659" s="233">
        <v>93658</v>
      </c>
      <c r="B2659" s="231" t="s">
        <v>24987</v>
      </c>
      <c r="C2659" s="233" t="s">
        <v>2</v>
      </c>
      <c r="D2659" s="234">
        <v>19.66</v>
      </c>
    </row>
    <row r="2660" spans="1:4" ht="13.5">
      <c r="A2660" s="233">
        <v>93659</v>
      </c>
      <c r="B2660" s="231" t="s">
        <v>24988</v>
      </c>
      <c r="C2660" s="233" t="s">
        <v>2</v>
      </c>
      <c r="D2660" s="234">
        <v>22.28</v>
      </c>
    </row>
    <row r="2661" spans="1:4" ht="13.5">
      <c r="A2661" s="233">
        <v>93660</v>
      </c>
      <c r="B2661" s="231" t="s">
        <v>24989</v>
      </c>
      <c r="C2661" s="233" t="s">
        <v>2</v>
      </c>
      <c r="D2661" s="234">
        <v>52.75</v>
      </c>
    </row>
    <row r="2662" spans="1:4" ht="13.5">
      <c r="A2662" s="233">
        <v>93661</v>
      </c>
      <c r="B2662" s="231" t="s">
        <v>24990</v>
      </c>
      <c r="C2662" s="233" t="s">
        <v>2</v>
      </c>
      <c r="D2662" s="234">
        <v>53.86</v>
      </c>
    </row>
    <row r="2663" spans="1:4" ht="13.5">
      <c r="A2663" s="233">
        <v>93662</v>
      </c>
      <c r="B2663" s="231" t="s">
        <v>24991</v>
      </c>
      <c r="C2663" s="233" t="s">
        <v>2</v>
      </c>
      <c r="D2663" s="234">
        <v>55.94</v>
      </c>
    </row>
    <row r="2664" spans="1:4" ht="13.5">
      <c r="A2664" s="233">
        <v>93663</v>
      </c>
      <c r="B2664" s="231" t="s">
        <v>24992</v>
      </c>
      <c r="C2664" s="233" t="s">
        <v>2</v>
      </c>
      <c r="D2664" s="234">
        <v>55.94</v>
      </c>
    </row>
    <row r="2665" spans="1:4" ht="13.5">
      <c r="A2665" s="233">
        <v>93664</v>
      </c>
      <c r="B2665" s="231" t="s">
        <v>24993</v>
      </c>
      <c r="C2665" s="233" t="s">
        <v>2</v>
      </c>
      <c r="D2665" s="234">
        <v>58.5</v>
      </c>
    </row>
    <row r="2666" spans="1:4" ht="13.5">
      <c r="A2666" s="233">
        <v>93665</v>
      </c>
      <c r="B2666" s="231" t="s">
        <v>24994</v>
      </c>
      <c r="C2666" s="233" t="s">
        <v>2</v>
      </c>
      <c r="D2666" s="234">
        <v>61.87</v>
      </c>
    </row>
    <row r="2667" spans="1:4" ht="13.5">
      <c r="A2667" s="233">
        <v>93666</v>
      </c>
      <c r="B2667" s="231" t="s">
        <v>24995</v>
      </c>
      <c r="C2667" s="233" t="s">
        <v>2</v>
      </c>
      <c r="D2667" s="234">
        <v>67.11</v>
      </c>
    </row>
    <row r="2668" spans="1:4" ht="13.5">
      <c r="A2668" s="233">
        <v>93667</v>
      </c>
      <c r="B2668" s="231" t="s">
        <v>24996</v>
      </c>
      <c r="C2668" s="233" t="s">
        <v>2</v>
      </c>
      <c r="D2668" s="234">
        <v>65.87</v>
      </c>
    </row>
    <row r="2669" spans="1:4" ht="13.5">
      <c r="A2669" s="233">
        <v>93668</v>
      </c>
      <c r="B2669" s="231" t="s">
        <v>24997</v>
      </c>
      <c r="C2669" s="233" t="s">
        <v>2</v>
      </c>
      <c r="D2669" s="234">
        <v>67.53</v>
      </c>
    </row>
    <row r="2670" spans="1:4" ht="13.5">
      <c r="A2670" s="233">
        <v>93669</v>
      </c>
      <c r="B2670" s="231" t="s">
        <v>24998</v>
      </c>
      <c r="C2670" s="233" t="s">
        <v>2</v>
      </c>
      <c r="D2670" s="234">
        <v>70.650000000000006</v>
      </c>
    </row>
    <row r="2671" spans="1:4" ht="13.5">
      <c r="A2671" s="233">
        <v>93670</v>
      </c>
      <c r="B2671" s="231" t="s">
        <v>24999</v>
      </c>
      <c r="C2671" s="233" t="s">
        <v>2</v>
      </c>
      <c r="D2671" s="234">
        <v>70.650000000000006</v>
      </c>
    </row>
    <row r="2672" spans="1:4" ht="13.5">
      <c r="A2672" s="233">
        <v>93671</v>
      </c>
      <c r="B2672" s="231" t="s">
        <v>25000</v>
      </c>
      <c r="C2672" s="233" t="s">
        <v>2</v>
      </c>
      <c r="D2672" s="234">
        <v>74.5</v>
      </c>
    </row>
    <row r="2673" spans="1:4" ht="13.5">
      <c r="A2673" s="233">
        <v>93672</v>
      </c>
      <c r="B2673" s="231" t="s">
        <v>25001</v>
      </c>
      <c r="C2673" s="233" t="s">
        <v>2</v>
      </c>
      <c r="D2673" s="234">
        <v>80.66</v>
      </c>
    </row>
    <row r="2674" spans="1:4" ht="13.5">
      <c r="A2674" s="233">
        <v>93673</v>
      </c>
      <c r="B2674" s="231" t="s">
        <v>25002</v>
      </c>
      <c r="C2674" s="233" t="s">
        <v>2</v>
      </c>
      <c r="D2674" s="234">
        <v>88.52</v>
      </c>
    </row>
    <row r="2675" spans="1:4" ht="13.5">
      <c r="A2675" s="233">
        <v>97359</v>
      </c>
      <c r="B2675" s="231" t="s">
        <v>25003</v>
      </c>
      <c r="C2675" s="233" t="s">
        <v>2</v>
      </c>
      <c r="D2675" s="234">
        <v>1929.57</v>
      </c>
    </row>
    <row r="2676" spans="1:4" ht="13.5">
      <c r="A2676" s="233">
        <v>97360</v>
      </c>
      <c r="B2676" s="231" t="s">
        <v>25004</v>
      </c>
      <c r="C2676" s="233" t="s">
        <v>2</v>
      </c>
      <c r="D2676" s="234">
        <v>3689.22</v>
      </c>
    </row>
    <row r="2677" spans="1:4" ht="13.5">
      <c r="A2677" s="233">
        <v>97361</v>
      </c>
      <c r="B2677" s="231" t="s">
        <v>25005</v>
      </c>
      <c r="C2677" s="233" t="s">
        <v>2</v>
      </c>
      <c r="D2677" s="234">
        <v>4918.96</v>
      </c>
    </row>
    <row r="2678" spans="1:4" ht="13.5">
      <c r="A2678" s="233">
        <v>97362</v>
      </c>
      <c r="B2678" s="231" t="s">
        <v>25006</v>
      </c>
      <c r="C2678" s="233" t="s">
        <v>2</v>
      </c>
      <c r="D2678" s="234">
        <v>2309.2199999999998</v>
      </c>
    </row>
    <row r="2679" spans="1:4" ht="13.5">
      <c r="A2679" s="233">
        <v>101875</v>
      </c>
      <c r="B2679" s="231" t="s">
        <v>25007</v>
      </c>
      <c r="C2679" s="233" t="s">
        <v>2</v>
      </c>
      <c r="D2679" s="234">
        <v>487.33</v>
      </c>
    </row>
    <row r="2680" spans="1:4" ht="13.5">
      <c r="A2680" s="233">
        <v>101876</v>
      </c>
      <c r="B2680" s="231" t="s">
        <v>25008</v>
      </c>
      <c r="C2680" s="233" t="s">
        <v>2</v>
      </c>
      <c r="D2680" s="234">
        <v>48.61</v>
      </c>
    </row>
    <row r="2681" spans="1:4" ht="13.5">
      <c r="A2681" s="233">
        <v>101877</v>
      </c>
      <c r="B2681" s="231" t="s">
        <v>25009</v>
      </c>
      <c r="C2681" s="233" t="s">
        <v>2</v>
      </c>
      <c r="D2681" s="234">
        <v>34.869999999999997</v>
      </c>
    </row>
    <row r="2682" spans="1:4" ht="13.5">
      <c r="A2682" s="233">
        <v>101878</v>
      </c>
      <c r="B2682" s="231" t="s">
        <v>25010</v>
      </c>
      <c r="C2682" s="233" t="s">
        <v>2</v>
      </c>
      <c r="D2682" s="234">
        <v>664.81</v>
      </c>
    </row>
    <row r="2683" spans="1:4" ht="13.5">
      <c r="A2683" s="233">
        <v>101879</v>
      </c>
      <c r="B2683" s="231" t="s">
        <v>25011</v>
      </c>
      <c r="C2683" s="233" t="s">
        <v>2</v>
      </c>
      <c r="D2683" s="234">
        <v>708.56</v>
      </c>
    </row>
    <row r="2684" spans="1:4" ht="13.5">
      <c r="A2684" s="233">
        <v>101880</v>
      </c>
      <c r="B2684" s="231" t="s">
        <v>25012</v>
      </c>
      <c r="C2684" s="233" t="s">
        <v>2</v>
      </c>
      <c r="D2684" s="234">
        <v>814.82</v>
      </c>
    </row>
    <row r="2685" spans="1:4" ht="13.5">
      <c r="A2685" s="233">
        <v>101881</v>
      </c>
      <c r="B2685" s="231" t="s">
        <v>25013</v>
      </c>
      <c r="C2685" s="233" t="s">
        <v>2</v>
      </c>
      <c r="D2685" s="234">
        <v>1178.1099999999999</v>
      </c>
    </row>
    <row r="2686" spans="1:4" ht="13.5">
      <c r="A2686" s="233">
        <v>101882</v>
      </c>
      <c r="B2686" s="231" t="s">
        <v>25014</v>
      </c>
      <c r="C2686" s="233" t="s">
        <v>2</v>
      </c>
      <c r="D2686" s="234">
        <v>1678.7</v>
      </c>
    </row>
    <row r="2687" spans="1:4" ht="13.5">
      <c r="A2687" s="233">
        <v>101883</v>
      </c>
      <c r="B2687" s="231" t="s">
        <v>25015</v>
      </c>
      <c r="C2687" s="233" t="s">
        <v>2</v>
      </c>
      <c r="D2687" s="234">
        <v>675.21</v>
      </c>
    </row>
    <row r="2688" spans="1:4" ht="13.5">
      <c r="A2688" s="233">
        <v>101890</v>
      </c>
      <c r="B2688" s="231" t="s">
        <v>25016</v>
      </c>
      <c r="C2688" s="233" t="s">
        <v>2</v>
      </c>
      <c r="D2688" s="234">
        <v>14.75</v>
      </c>
    </row>
    <row r="2689" spans="1:4" ht="13.5">
      <c r="A2689" s="233">
        <v>101891</v>
      </c>
      <c r="B2689" s="231" t="s">
        <v>25017</v>
      </c>
      <c r="C2689" s="233" t="s">
        <v>2</v>
      </c>
      <c r="D2689" s="234">
        <v>25.46</v>
      </c>
    </row>
    <row r="2690" spans="1:4" ht="13.5">
      <c r="A2690" s="233">
        <v>101892</v>
      </c>
      <c r="B2690" s="231" t="s">
        <v>25018</v>
      </c>
      <c r="C2690" s="233" t="s">
        <v>2</v>
      </c>
      <c r="D2690" s="234">
        <v>66.36</v>
      </c>
    </row>
    <row r="2691" spans="1:4" ht="13.5">
      <c r="A2691" s="233">
        <v>101893</v>
      </c>
      <c r="B2691" s="231" t="s">
        <v>25019</v>
      </c>
      <c r="C2691" s="233" t="s">
        <v>2</v>
      </c>
      <c r="D2691" s="234">
        <v>84.72</v>
      </c>
    </row>
    <row r="2692" spans="1:4" ht="13.5">
      <c r="A2692" s="233">
        <v>101894</v>
      </c>
      <c r="B2692" s="231" t="s">
        <v>25020</v>
      </c>
      <c r="C2692" s="233" t="s">
        <v>2</v>
      </c>
      <c r="D2692" s="234">
        <v>143.69999999999999</v>
      </c>
    </row>
    <row r="2693" spans="1:4" ht="13.5">
      <c r="A2693" s="233">
        <v>101895</v>
      </c>
      <c r="B2693" s="231" t="s">
        <v>25021</v>
      </c>
      <c r="C2693" s="233" t="s">
        <v>2</v>
      </c>
      <c r="D2693" s="234">
        <v>392.55</v>
      </c>
    </row>
    <row r="2694" spans="1:4" ht="13.5">
      <c r="A2694" s="233">
        <v>101896</v>
      </c>
      <c r="B2694" s="231" t="s">
        <v>25022</v>
      </c>
      <c r="C2694" s="233" t="s">
        <v>2</v>
      </c>
      <c r="D2694" s="234">
        <v>589.41999999999996</v>
      </c>
    </row>
    <row r="2695" spans="1:4" ht="13.5">
      <c r="A2695" s="233">
        <v>101897</v>
      </c>
      <c r="B2695" s="231" t="s">
        <v>25023</v>
      </c>
      <c r="C2695" s="233" t="s">
        <v>2</v>
      </c>
      <c r="D2695" s="234">
        <v>942.69</v>
      </c>
    </row>
    <row r="2696" spans="1:4" ht="13.5">
      <c r="A2696" s="233">
        <v>101898</v>
      </c>
      <c r="B2696" s="231" t="s">
        <v>25024</v>
      </c>
      <c r="C2696" s="233" t="s">
        <v>2</v>
      </c>
      <c r="D2696" s="234">
        <v>1263.8599999999999</v>
      </c>
    </row>
    <row r="2697" spans="1:4" ht="13.5">
      <c r="A2697" s="233">
        <v>101899</v>
      </c>
      <c r="B2697" s="231" t="s">
        <v>25025</v>
      </c>
      <c r="C2697" s="233" t="s">
        <v>2</v>
      </c>
      <c r="D2697" s="234">
        <v>2027.79</v>
      </c>
    </row>
    <row r="2698" spans="1:4" ht="13.5">
      <c r="A2698" s="233">
        <v>101900</v>
      </c>
      <c r="B2698" s="231" t="s">
        <v>25026</v>
      </c>
      <c r="C2698" s="233" t="s">
        <v>2</v>
      </c>
      <c r="D2698" s="234">
        <v>4240.46</v>
      </c>
    </row>
    <row r="2699" spans="1:4" ht="13.5">
      <c r="A2699" s="233">
        <v>101901</v>
      </c>
      <c r="B2699" s="231" t="s">
        <v>25027</v>
      </c>
      <c r="C2699" s="233" t="s">
        <v>2</v>
      </c>
      <c r="D2699" s="234">
        <v>203.22</v>
      </c>
    </row>
    <row r="2700" spans="1:4" ht="13.5">
      <c r="A2700" s="233">
        <v>101902</v>
      </c>
      <c r="B2700" s="231" t="s">
        <v>25028</v>
      </c>
      <c r="C2700" s="233" t="s">
        <v>2</v>
      </c>
      <c r="D2700" s="234">
        <v>250.4</v>
      </c>
    </row>
    <row r="2701" spans="1:4" ht="13.5">
      <c r="A2701" s="233">
        <v>101903</v>
      </c>
      <c r="B2701" s="231" t="s">
        <v>25029</v>
      </c>
      <c r="C2701" s="233" t="s">
        <v>2</v>
      </c>
      <c r="D2701" s="234">
        <v>524.70000000000005</v>
      </c>
    </row>
    <row r="2702" spans="1:4" ht="13.5">
      <c r="A2702" s="233">
        <v>101904</v>
      </c>
      <c r="B2702" s="231" t="s">
        <v>25030</v>
      </c>
      <c r="C2702" s="233" t="s">
        <v>2</v>
      </c>
      <c r="D2702" s="234">
        <v>1954.47</v>
      </c>
    </row>
    <row r="2703" spans="1:4" ht="13.5">
      <c r="A2703" s="233">
        <v>101938</v>
      </c>
      <c r="B2703" s="231" t="s">
        <v>25979</v>
      </c>
      <c r="C2703" s="233" t="s">
        <v>2</v>
      </c>
      <c r="D2703" s="234">
        <v>64.83</v>
      </c>
    </row>
    <row r="2704" spans="1:4" ht="13.5">
      <c r="A2704" s="233">
        <v>101946</v>
      </c>
      <c r="B2704" s="231" t="s">
        <v>25980</v>
      </c>
      <c r="C2704" s="233" t="s">
        <v>2</v>
      </c>
      <c r="D2704" s="234">
        <v>111.62</v>
      </c>
    </row>
    <row r="2705" spans="1:4" ht="13.5">
      <c r="A2705" s="233">
        <v>91945</v>
      </c>
      <c r="B2705" s="231" t="s">
        <v>9093</v>
      </c>
      <c r="C2705" s="233" t="s">
        <v>2</v>
      </c>
      <c r="D2705" s="234">
        <v>9.6199999999999992</v>
      </c>
    </row>
    <row r="2706" spans="1:4" ht="13.5">
      <c r="A2706" s="233">
        <v>91946</v>
      </c>
      <c r="B2706" s="231" t="s">
        <v>9094</v>
      </c>
      <c r="C2706" s="233" t="s">
        <v>2</v>
      </c>
      <c r="D2706" s="234">
        <v>8.15</v>
      </c>
    </row>
    <row r="2707" spans="1:4" ht="13.5">
      <c r="A2707" s="233">
        <v>91947</v>
      </c>
      <c r="B2707" s="231" t="s">
        <v>9095</v>
      </c>
      <c r="C2707" s="233" t="s">
        <v>2</v>
      </c>
      <c r="D2707" s="234">
        <v>7.25</v>
      </c>
    </row>
    <row r="2708" spans="1:4" ht="13.5">
      <c r="A2708" s="233">
        <v>91949</v>
      </c>
      <c r="B2708" s="231" t="s">
        <v>9096</v>
      </c>
      <c r="C2708" s="233" t="s">
        <v>2</v>
      </c>
      <c r="D2708" s="234">
        <v>14.98</v>
      </c>
    </row>
    <row r="2709" spans="1:4" ht="13.5">
      <c r="A2709" s="233">
        <v>91950</v>
      </c>
      <c r="B2709" s="231" t="s">
        <v>9097</v>
      </c>
      <c r="C2709" s="233" t="s">
        <v>2</v>
      </c>
      <c r="D2709" s="234">
        <v>13.21</v>
      </c>
    </row>
    <row r="2710" spans="1:4" ht="13.5">
      <c r="A2710" s="233">
        <v>91951</v>
      </c>
      <c r="B2710" s="231" t="s">
        <v>9098</v>
      </c>
      <c r="C2710" s="233" t="s">
        <v>2</v>
      </c>
      <c r="D2710" s="234">
        <v>12.15</v>
      </c>
    </row>
    <row r="2711" spans="1:4" ht="13.5">
      <c r="A2711" s="233">
        <v>91952</v>
      </c>
      <c r="B2711" s="231" t="s">
        <v>9099</v>
      </c>
      <c r="C2711" s="233" t="s">
        <v>2</v>
      </c>
      <c r="D2711" s="234">
        <v>17.829999999999998</v>
      </c>
    </row>
    <row r="2712" spans="1:4" ht="13.5">
      <c r="A2712" s="233">
        <v>91953</v>
      </c>
      <c r="B2712" s="231" t="s">
        <v>9100</v>
      </c>
      <c r="C2712" s="233" t="s">
        <v>2</v>
      </c>
      <c r="D2712" s="234">
        <v>25.98</v>
      </c>
    </row>
    <row r="2713" spans="1:4" ht="13.5">
      <c r="A2713" s="233">
        <v>91954</v>
      </c>
      <c r="B2713" s="231" t="s">
        <v>9101</v>
      </c>
      <c r="C2713" s="233" t="s">
        <v>2</v>
      </c>
      <c r="D2713" s="234">
        <v>23.9</v>
      </c>
    </row>
    <row r="2714" spans="1:4" ht="13.5">
      <c r="A2714" s="233">
        <v>91955</v>
      </c>
      <c r="B2714" s="231" t="s">
        <v>9102</v>
      </c>
      <c r="C2714" s="233" t="s">
        <v>2</v>
      </c>
      <c r="D2714" s="234">
        <v>32.049999999999997</v>
      </c>
    </row>
    <row r="2715" spans="1:4" ht="13.5">
      <c r="A2715" s="233">
        <v>91956</v>
      </c>
      <c r="B2715" s="231" t="s">
        <v>9103</v>
      </c>
      <c r="C2715" s="233" t="s">
        <v>2</v>
      </c>
      <c r="D2715" s="234">
        <v>39.020000000000003</v>
      </c>
    </row>
    <row r="2716" spans="1:4" ht="13.5">
      <c r="A2716" s="233">
        <v>91957</v>
      </c>
      <c r="B2716" s="231" t="s">
        <v>9104</v>
      </c>
      <c r="C2716" s="233" t="s">
        <v>2</v>
      </c>
      <c r="D2716" s="234">
        <v>47.17</v>
      </c>
    </row>
    <row r="2717" spans="1:4" ht="13.5">
      <c r="A2717" s="233">
        <v>91958</v>
      </c>
      <c r="B2717" s="231" t="s">
        <v>9105</v>
      </c>
      <c r="C2717" s="233" t="s">
        <v>2</v>
      </c>
      <c r="D2717" s="234">
        <v>33.01</v>
      </c>
    </row>
    <row r="2718" spans="1:4" ht="13.5">
      <c r="A2718" s="233">
        <v>91959</v>
      </c>
      <c r="B2718" s="231" t="s">
        <v>9106</v>
      </c>
      <c r="C2718" s="233" t="s">
        <v>2</v>
      </c>
      <c r="D2718" s="234">
        <v>41.16</v>
      </c>
    </row>
    <row r="2719" spans="1:4" ht="13.5">
      <c r="A2719" s="233">
        <v>91960</v>
      </c>
      <c r="B2719" s="231" t="s">
        <v>9107</v>
      </c>
      <c r="C2719" s="233" t="s">
        <v>2</v>
      </c>
      <c r="D2719" s="234">
        <v>45.08</v>
      </c>
    </row>
    <row r="2720" spans="1:4" ht="13.5">
      <c r="A2720" s="233">
        <v>91961</v>
      </c>
      <c r="B2720" s="231" t="s">
        <v>9108</v>
      </c>
      <c r="C2720" s="233" t="s">
        <v>2</v>
      </c>
      <c r="D2720" s="234">
        <v>53.23</v>
      </c>
    </row>
    <row r="2721" spans="1:4" ht="13.5">
      <c r="A2721" s="233">
        <v>91962</v>
      </c>
      <c r="B2721" s="231" t="s">
        <v>9109</v>
      </c>
      <c r="C2721" s="233" t="s">
        <v>2</v>
      </c>
      <c r="D2721" s="234">
        <v>60.25</v>
      </c>
    </row>
    <row r="2722" spans="1:4" ht="13.5">
      <c r="A2722" s="233">
        <v>91963</v>
      </c>
      <c r="B2722" s="231" t="s">
        <v>9110</v>
      </c>
      <c r="C2722" s="233" t="s">
        <v>2</v>
      </c>
      <c r="D2722" s="234">
        <v>68.400000000000006</v>
      </c>
    </row>
    <row r="2723" spans="1:4" ht="13.5">
      <c r="A2723" s="233">
        <v>91964</v>
      </c>
      <c r="B2723" s="231" t="s">
        <v>9111</v>
      </c>
      <c r="C2723" s="233" t="s">
        <v>2</v>
      </c>
      <c r="D2723" s="234">
        <v>54.19</v>
      </c>
    </row>
    <row r="2724" spans="1:4" ht="13.5">
      <c r="A2724" s="233">
        <v>91965</v>
      </c>
      <c r="B2724" s="231" t="s">
        <v>9112</v>
      </c>
      <c r="C2724" s="233" t="s">
        <v>2</v>
      </c>
      <c r="D2724" s="234">
        <v>62.34</v>
      </c>
    </row>
    <row r="2725" spans="1:4" ht="13.5">
      <c r="A2725" s="233">
        <v>91966</v>
      </c>
      <c r="B2725" s="231" t="s">
        <v>9113</v>
      </c>
      <c r="C2725" s="233" t="s">
        <v>2</v>
      </c>
      <c r="D2725" s="234">
        <v>48.17</v>
      </c>
    </row>
    <row r="2726" spans="1:4" ht="13.5">
      <c r="A2726" s="233">
        <v>91967</v>
      </c>
      <c r="B2726" s="231" t="s">
        <v>9114</v>
      </c>
      <c r="C2726" s="233" t="s">
        <v>2</v>
      </c>
      <c r="D2726" s="234">
        <v>56.32</v>
      </c>
    </row>
    <row r="2727" spans="1:4" ht="13.5">
      <c r="A2727" s="233">
        <v>91968</v>
      </c>
      <c r="B2727" s="231" t="s">
        <v>9115</v>
      </c>
      <c r="C2727" s="233" t="s">
        <v>2</v>
      </c>
      <c r="D2727" s="234">
        <v>66.27</v>
      </c>
    </row>
    <row r="2728" spans="1:4" ht="13.5">
      <c r="A2728" s="233">
        <v>91969</v>
      </c>
      <c r="B2728" s="231" t="s">
        <v>9116</v>
      </c>
      <c r="C2728" s="233" t="s">
        <v>2</v>
      </c>
      <c r="D2728" s="234">
        <v>74.42</v>
      </c>
    </row>
    <row r="2729" spans="1:4" ht="13.5">
      <c r="A2729" s="233">
        <v>91970</v>
      </c>
      <c r="B2729" s="231" t="s">
        <v>9117</v>
      </c>
      <c r="C2729" s="233" t="s">
        <v>2</v>
      </c>
      <c r="D2729" s="234">
        <v>69.67</v>
      </c>
    </row>
    <row r="2730" spans="1:4" ht="13.5">
      <c r="A2730" s="233">
        <v>91971</v>
      </c>
      <c r="B2730" s="231" t="s">
        <v>9118</v>
      </c>
      <c r="C2730" s="233" t="s">
        <v>2</v>
      </c>
      <c r="D2730" s="234">
        <v>82.88</v>
      </c>
    </row>
    <row r="2731" spans="1:4" ht="13.5">
      <c r="A2731" s="233">
        <v>91972</v>
      </c>
      <c r="B2731" s="231" t="s">
        <v>9119</v>
      </c>
      <c r="C2731" s="233" t="s">
        <v>2</v>
      </c>
      <c r="D2731" s="234">
        <v>75.73</v>
      </c>
    </row>
    <row r="2732" spans="1:4" ht="13.5">
      <c r="A2732" s="233">
        <v>91973</v>
      </c>
      <c r="B2732" s="231" t="s">
        <v>9120</v>
      </c>
      <c r="C2732" s="233" t="s">
        <v>2</v>
      </c>
      <c r="D2732" s="234">
        <v>88.94</v>
      </c>
    </row>
    <row r="2733" spans="1:4" ht="13.5">
      <c r="A2733" s="233">
        <v>91974</v>
      </c>
      <c r="B2733" s="231" t="s">
        <v>9121</v>
      </c>
      <c r="C2733" s="233" t="s">
        <v>2</v>
      </c>
      <c r="D2733" s="234">
        <v>63.61</v>
      </c>
    </row>
    <row r="2734" spans="1:4" ht="13.5">
      <c r="A2734" s="233">
        <v>91975</v>
      </c>
      <c r="B2734" s="231" t="s">
        <v>9122</v>
      </c>
      <c r="C2734" s="233" t="s">
        <v>2</v>
      </c>
      <c r="D2734" s="234">
        <v>76.819999999999993</v>
      </c>
    </row>
    <row r="2735" spans="1:4" ht="13.5">
      <c r="A2735" s="233">
        <v>91976</v>
      </c>
      <c r="B2735" s="231" t="s">
        <v>9123</v>
      </c>
      <c r="C2735" s="233" t="s">
        <v>2</v>
      </c>
      <c r="D2735" s="234">
        <v>94.04</v>
      </c>
    </row>
    <row r="2736" spans="1:4" ht="13.5">
      <c r="A2736" s="233">
        <v>91977</v>
      </c>
      <c r="B2736" s="231" t="s">
        <v>9124</v>
      </c>
      <c r="C2736" s="233" t="s">
        <v>2</v>
      </c>
      <c r="D2736" s="234">
        <v>107.25</v>
      </c>
    </row>
    <row r="2737" spans="1:4" ht="13.5">
      <c r="A2737" s="233">
        <v>91978</v>
      </c>
      <c r="B2737" s="231" t="s">
        <v>9125</v>
      </c>
      <c r="C2737" s="233" t="s">
        <v>2</v>
      </c>
      <c r="D2737" s="234">
        <v>38.99</v>
      </c>
    </row>
    <row r="2738" spans="1:4" ht="13.5">
      <c r="A2738" s="233">
        <v>91979</v>
      </c>
      <c r="B2738" s="231" t="s">
        <v>9126</v>
      </c>
      <c r="C2738" s="233" t="s">
        <v>2</v>
      </c>
      <c r="D2738" s="234">
        <v>47.14</v>
      </c>
    </row>
    <row r="2739" spans="1:4" ht="13.5">
      <c r="A2739" s="233">
        <v>91980</v>
      </c>
      <c r="B2739" s="231" t="s">
        <v>9127</v>
      </c>
      <c r="C2739" s="233" t="s">
        <v>2</v>
      </c>
      <c r="D2739" s="234">
        <v>37.619999999999997</v>
      </c>
    </row>
    <row r="2740" spans="1:4" ht="13.5">
      <c r="A2740" s="233">
        <v>91981</v>
      </c>
      <c r="B2740" s="231" t="s">
        <v>9128</v>
      </c>
      <c r="C2740" s="233" t="s">
        <v>2</v>
      </c>
      <c r="D2740" s="234">
        <v>45.77</v>
      </c>
    </row>
    <row r="2741" spans="1:4" ht="13.5">
      <c r="A2741" s="233">
        <v>91982</v>
      </c>
      <c r="B2741" s="231" t="s">
        <v>9129</v>
      </c>
      <c r="C2741" s="233" t="s">
        <v>2</v>
      </c>
      <c r="D2741" s="234">
        <v>96.92</v>
      </c>
    </row>
    <row r="2742" spans="1:4" ht="13.5">
      <c r="A2742" s="233">
        <v>91983</v>
      </c>
      <c r="B2742" s="231" t="s">
        <v>9130</v>
      </c>
      <c r="C2742" s="233" t="s">
        <v>2</v>
      </c>
      <c r="D2742" s="234">
        <v>105.07</v>
      </c>
    </row>
    <row r="2743" spans="1:4" ht="13.5">
      <c r="A2743" s="233">
        <v>91984</v>
      </c>
      <c r="B2743" s="231" t="s">
        <v>9131</v>
      </c>
      <c r="C2743" s="233" t="s">
        <v>2</v>
      </c>
      <c r="D2743" s="234">
        <v>16.559999999999999</v>
      </c>
    </row>
    <row r="2744" spans="1:4" ht="13.5">
      <c r="A2744" s="233">
        <v>91985</v>
      </c>
      <c r="B2744" s="231" t="s">
        <v>9132</v>
      </c>
      <c r="C2744" s="233" t="s">
        <v>2</v>
      </c>
      <c r="D2744" s="234">
        <v>24.71</v>
      </c>
    </row>
    <row r="2745" spans="1:4" ht="13.5">
      <c r="A2745" s="233">
        <v>91986</v>
      </c>
      <c r="B2745" s="231" t="s">
        <v>9133</v>
      </c>
      <c r="C2745" s="233" t="s">
        <v>2</v>
      </c>
      <c r="D2745" s="234">
        <v>36.56</v>
      </c>
    </row>
    <row r="2746" spans="1:4" ht="13.5">
      <c r="A2746" s="233">
        <v>91987</v>
      </c>
      <c r="B2746" s="231" t="s">
        <v>9134</v>
      </c>
      <c r="C2746" s="233" t="s">
        <v>2</v>
      </c>
      <c r="D2746" s="234">
        <v>44.71</v>
      </c>
    </row>
    <row r="2747" spans="1:4" ht="13.5">
      <c r="A2747" s="233">
        <v>91988</v>
      </c>
      <c r="B2747" s="231" t="s">
        <v>9135</v>
      </c>
      <c r="C2747" s="233" t="s">
        <v>2</v>
      </c>
      <c r="D2747" s="234">
        <v>21.16</v>
      </c>
    </row>
    <row r="2748" spans="1:4" ht="13.5">
      <c r="A2748" s="233">
        <v>91989</v>
      </c>
      <c r="B2748" s="231" t="s">
        <v>9136</v>
      </c>
      <c r="C2748" s="233" t="s">
        <v>2</v>
      </c>
      <c r="D2748" s="234">
        <v>29.31</v>
      </c>
    </row>
    <row r="2749" spans="1:4" ht="13.5">
      <c r="A2749" s="233">
        <v>91990</v>
      </c>
      <c r="B2749" s="231" t="s">
        <v>9137</v>
      </c>
      <c r="C2749" s="233" t="s">
        <v>2</v>
      </c>
      <c r="D2749" s="234">
        <v>30.99</v>
      </c>
    </row>
    <row r="2750" spans="1:4" ht="13.5">
      <c r="A2750" s="233">
        <v>91991</v>
      </c>
      <c r="B2750" s="231" t="s">
        <v>9138</v>
      </c>
      <c r="C2750" s="233" t="s">
        <v>2</v>
      </c>
      <c r="D2750" s="234">
        <v>33.47</v>
      </c>
    </row>
    <row r="2751" spans="1:4" ht="13.5">
      <c r="A2751" s="233">
        <v>91992</v>
      </c>
      <c r="B2751" s="231" t="s">
        <v>9139</v>
      </c>
      <c r="C2751" s="233" t="s">
        <v>2</v>
      </c>
      <c r="D2751" s="234">
        <v>39.14</v>
      </c>
    </row>
    <row r="2752" spans="1:4" ht="13.5">
      <c r="A2752" s="233">
        <v>91993</v>
      </c>
      <c r="B2752" s="231" t="s">
        <v>9140</v>
      </c>
      <c r="C2752" s="233" t="s">
        <v>2</v>
      </c>
      <c r="D2752" s="234">
        <v>41.62</v>
      </c>
    </row>
    <row r="2753" spans="1:4" ht="13.5">
      <c r="A2753" s="233">
        <v>91994</v>
      </c>
      <c r="B2753" s="231" t="s">
        <v>9141</v>
      </c>
      <c r="C2753" s="233" t="s">
        <v>2</v>
      </c>
      <c r="D2753" s="234">
        <v>22.61</v>
      </c>
    </row>
    <row r="2754" spans="1:4" ht="13.5">
      <c r="A2754" s="233">
        <v>91995</v>
      </c>
      <c r="B2754" s="231" t="s">
        <v>9142</v>
      </c>
      <c r="C2754" s="233" t="s">
        <v>2</v>
      </c>
      <c r="D2754" s="234">
        <v>25.09</v>
      </c>
    </row>
    <row r="2755" spans="1:4" ht="13.5">
      <c r="A2755" s="233">
        <v>91996</v>
      </c>
      <c r="B2755" s="231" t="s">
        <v>9143</v>
      </c>
      <c r="C2755" s="233" t="s">
        <v>2</v>
      </c>
      <c r="D2755" s="234">
        <v>30.76</v>
      </c>
    </row>
    <row r="2756" spans="1:4" ht="13.5">
      <c r="A2756" s="233">
        <v>91997</v>
      </c>
      <c r="B2756" s="231" t="s">
        <v>9144</v>
      </c>
      <c r="C2756" s="233" t="s">
        <v>2</v>
      </c>
      <c r="D2756" s="234">
        <v>33.24</v>
      </c>
    </row>
    <row r="2757" spans="1:4" ht="13.5">
      <c r="A2757" s="233">
        <v>91998</v>
      </c>
      <c r="B2757" s="231" t="s">
        <v>9145</v>
      </c>
      <c r="C2757" s="233" t="s">
        <v>2</v>
      </c>
      <c r="D2757" s="234">
        <v>19.350000000000001</v>
      </c>
    </row>
    <row r="2758" spans="1:4" ht="13.5">
      <c r="A2758" s="233">
        <v>91999</v>
      </c>
      <c r="B2758" s="231" t="s">
        <v>9146</v>
      </c>
      <c r="C2758" s="233" t="s">
        <v>2</v>
      </c>
      <c r="D2758" s="234">
        <v>21.83</v>
      </c>
    </row>
    <row r="2759" spans="1:4" ht="13.5">
      <c r="A2759" s="233">
        <v>92000</v>
      </c>
      <c r="B2759" s="231" t="s">
        <v>9147</v>
      </c>
      <c r="C2759" s="233" t="s">
        <v>2</v>
      </c>
      <c r="D2759" s="234">
        <v>27.5</v>
      </c>
    </row>
    <row r="2760" spans="1:4" ht="13.5">
      <c r="A2760" s="233">
        <v>92001</v>
      </c>
      <c r="B2760" s="231" t="s">
        <v>9148</v>
      </c>
      <c r="C2760" s="233" t="s">
        <v>2</v>
      </c>
      <c r="D2760" s="234">
        <v>29.98</v>
      </c>
    </row>
    <row r="2761" spans="1:4" ht="13.5">
      <c r="A2761" s="233">
        <v>92002</v>
      </c>
      <c r="B2761" s="231" t="s">
        <v>9149</v>
      </c>
      <c r="C2761" s="233" t="s">
        <v>2</v>
      </c>
      <c r="D2761" s="234">
        <v>42.5</v>
      </c>
    </row>
    <row r="2762" spans="1:4" ht="13.5">
      <c r="A2762" s="233">
        <v>92003</v>
      </c>
      <c r="B2762" s="231" t="s">
        <v>9150</v>
      </c>
      <c r="C2762" s="233" t="s">
        <v>2</v>
      </c>
      <c r="D2762" s="234">
        <v>47.46</v>
      </c>
    </row>
    <row r="2763" spans="1:4" ht="13.5">
      <c r="A2763" s="233">
        <v>92004</v>
      </c>
      <c r="B2763" s="231" t="s">
        <v>9151</v>
      </c>
      <c r="C2763" s="233" t="s">
        <v>2</v>
      </c>
      <c r="D2763" s="234">
        <v>50.65</v>
      </c>
    </row>
    <row r="2764" spans="1:4" ht="13.5">
      <c r="A2764" s="233">
        <v>92005</v>
      </c>
      <c r="B2764" s="231" t="s">
        <v>9152</v>
      </c>
      <c r="C2764" s="233" t="s">
        <v>2</v>
      </c>
      <c r="D2764" s="234">
        <v>55.61</v>
      </c>
    </row>
    <row r="2765" spans="1:4" ht="13.5">
      <c r="A2765" s="233">
        <v>92006</v>
      </c>
      <c r="B2765" s="231" t="s">
        <v>9153</v>
      </c>
      <c r="C2765" s="233" t="s">
        <v>2</v>
      </c>
      <c r="D2765" s="234">
        <v>35.99</v>
      </c>
    </row>
    <row r="2766" spans="1:4" ht="13.5">
      <c r="A2766" s="233">
        <v>92007</v>
      </c>
      <c r="B2766" s="231" t="s">
        <v>9154</v>
      </c>
      <c r="C2766" s="233" t="s">
        <v>2</v>
      </c>
      <c r="D2766" s="234">
        <v>40.950000000000003</v>
      </c>
    </row>
    <row r="2767" spans="1:4" ht="13.5">
      <c r="A2767" s="233">
        <v>92008</v>
      </c>
      <c r="B2767" s="231" t="s">
        <v>9155</v>
      </c>
      <c r="C2767" s="233" t="s">
        <v>2</v>
      </c>
      <c r="D2767" s="234">
        <v>44.14</v>
      </c>
    </row>
    <row r="2768" spans="1:4" ht="13.5">
      <c r="A2768" s="233">
        <v>92009</v>
      </c>
      <c r="B2768" s="231" t="s">
        <v>9156</v>
      </c>
      <c r="C2768" s="233" t="s">
        <v>2</v>
      </c>
      <c r="D2768" s="234">
        <v>49.1</v>
      </c>
    </row>
    <row r="2769" spans="1:4" ht="13.5">
      <c r="A2769" s="233">
        <v>92010</v>
      </c>
      <c r="B2769" s="231" t="s">
        <v>9157</v>
      </c>
      <c r="C2769" s="233" t="s">
        <v>2</v>
      </c>
      <c r="D2769" s="234">
        <v>62.4</v>
      </c>
    </row>
    <row r="2770" spans="1:4" ht="13.5">
      <c r="A2770" s="233">
        <v>92011</v>
      </c>
      <c r="B2770" s="231" t="s">
        <v>9158</v>
      </c>
      <c r="C2770" s="233" t="s">
        <v>2</v>
      </c>
      <c r="D2770" s="234">
        <v>69.84</v>
      </c>
    </row>
    <row r="2771" spans="1:4" ht="13.5">
      <c r="A2771" s="233">
        <v>92012</v>
      </c>
      <c r="B2771" s="231" t="s">
        <v>9159</v>
      </c>
      <c r="C2771" s="233" t="s">
        <v>2</v>
      </c>
      <c r="D2771" s="234">
        <v>70.55</v>
      </c>
    </row>
    <row r="2772" spans="1:4" ht="13.5">
      <c r="A2772" s="233">
        <v>92013</v>
      </c>
      <c r="B2772" s="231" t="s">
        <v>9160</v>
      </c>
      <c r="C2772" s="233" t="s">
        <v>2</v>
      </c>
      <c r="D2772" s="234">
        <v>77.989999999999995</v>
      </c>
    </row>
    <row r="2773" spans="1:4" ht="13.5">
      <c r="A2773" s="233">
        <v>92014</v>
      </c>
      <c r="B2773" s="231" t="s">
        <v>9161</v>
      </c>
      <c r="C2773" s="233" t="s">
        <v>2</v>
      </c>
      <c r="D2773" s="234">
        <v>52.63</v>
      </c>
    </row>
    <row r="2774" spans="1:4" ht="13.5">
      <c r="A2774" s="233">
        <v>92015</v>
      </c>
      <c r="B2774" s="231" t="s">
        <v>9162</v>
      </c>
      <c r="C2774" s="233" t="s">
        <v>2</v>
      </c>
      <c r="D2774" s="234">
        <v>60.07</v>
      </c>
    </row>
    <row r="2775" spans="1:4" ht="13.5">
      <c r="A2775" s="233">
        <v>92016</v>
      </c>
      <c r="B2775" s="231" t="s">
        <v>9163</v>
      </c>
      <c r="C2775" s="233" t="s">
        <v>2</v>
      </c>
      <c r="D2775" s="234">
        <v>60.78</v>
      </c>
    </row>
    <row r="2776" spans="1:4" ht="13.5">
      <c r="A2776" s="233">
        <v>92017</v>
      </c>
      <c r="B2776" s="231" t="s">
        <v>9164</v>
      </c>
      <c r="C2776" s="233" t="s">
        <v>2</v>
      </c>
      <c r="D2776" s="234">
        <v>68.22</v>
      </c>
    </row>
    <row r="2777" spans="1:4" ht="13.5">
      <c r="A2777" s="233">
        <v>92018</v>
      </c>
      <c r="B2777" s="231" t="s">
        <v>9165</v>
      </c>
      <c r="C2777" s="233" t="s">
        <v>2</v>
      </c>
      <c r="D2777" s="234">
        <v>69.709999999999994</v>
      </c>
    </row>
    <row r="2778" spans="1:4" ht="13.5">
      <c r="A2778" s="233">
        <v>92019</v>
      </c>
      <c r="B2778" s="231" t="s">
        <v>9166</v>
      </c>
      <c r="C2778" s="233" t="s">
        <v>2</v>
      </c>
      <c r="D2778" s="234">
        <v>82.92</v>
      </c>
    </row>
    <row r="2779" spans="1:4" ht="13.5">
      <c r="A2779" s="233">
        <v>92020</v>
      </c>
      <c r="B2779" s="231" t="s">
        <v>9167</v>
      </c>
      <c r="C2779" s="233" t="s">
        <v>2</v>
      </c>
      <c r="D2779" s="234">
        <v>103.22</v>
      </c>
    </row>
    <row r="2780" spans="1:4" ht="13.5">
      <c r="A2780" s="233">
        <v>92021</v>
      </c>
      <c r="B2780" s="231" t="s">
        <v>9168</v>
      </c>
      <c r="C2780" s="233" t="s">
        <v>2</v>
      </c>
      <c r="D2780" s="234">
        <v>116.43</v>
      </c>
    </row>
    <row r="2781" spans="1:4" ht="13.5">
      <c r="A2781" s="233">
        <v>92022</v>
      </c>
      <c r="B2781" s="231" t="s">
        <v>9169</v>
      </c>
      <c r="C2781" s="233" t="s">
        <v>2</v>
      </c>
      <c r="D2781" s="234">
        <v>37.729999999999997</v>
      </c>
    </row>
    <row r="2782" spans="1:4" ht="13.5">
      <c r="A2782" s="233">
        <v>92023</v>
      </c>
      <c r="B2782" s="231" t="s">
        <v>9170</v>
      </c>
      <c r="C2782" s="233" t="s">
        <v>2</v>
      </c>
      <c r="D2782" s="234">
        <v>45.88</v>
      </c>
    </row>
    <row r="2783" spans="1:4" ht="13.5">
      <c r="A2783" s="233">
        <v>92024</v>
      </c>
      <c r="B2783" s="231" t="s">
        <v>9171</v>
      </c>
      <c r="C2783" s="233" t="s">
        <v>2</v>
      </c>
      <c r="D2783" s="234">
        <v>57.67</v>
      </c>
    </row>
    <row r="2784" spans="1:4" ht="13.5">
      <c r="A2784" s="233">
        <v>92025</v>
      </c>
      <c r="B2784" s="231" t="s">
        <v>9172</v>
      </c>
      <c r="C2784" s="233" t="s">
        <v>2</v>
      </c>
      <c r="D2784" s="234">
        <v>65.819999999999993</v>
      </c>
    </row>
    <row r="2785" spans="1:4" ht="13.5">
      <c r="A2785" s="233">
        <v>92026</v>
      </c>
      <c r="B2785" s="231" t="s">
        <v>9173</v>
      </c>
      <c r="C2785" s="233" t="s">
        <v>2</v>
      </c>
      <c r="D2785" s="234">
        <v>52.9</v>
      </c>
    </row>
    <row r="2786" spans="1:4" ht="13.5">
      <c r="A2786" s="233">
        <v>92027</v>
      </c>
      <c r="B2786" s="231" t="s">
        <v>9174</v>
      </c>
      <c r="C2786" s="233" t="s">
        <v>2</v>
      </c>
      <c r="D2786" s="234">
        <v>61.05</v>
      </c>
    </row>
    <row r="2787" spans="1:4" ht="13.5">
      <c r="A2787" s="233">
        <v>92028</v>
      </c>
      <c r="B2787" s="231" t="s">
        <v>9175</v>
      </c>
      <c r="C2787" s="233" t="s">
        <v>2</v>
      </c>
      <c r="D2787" s="234">
        <v>43.79</v>
      </c>
    </row>
    <row r="2788" spans="1:4" ht="13.5">
      <c r="A2788" s="233">
        <v>92029</v>
      </c>
      <c r="B2788" s="231" t="s">
        <v>9176</v>
      </c>
      <c r="C2788" s="233" t="s">
        <v>2</v>
      </c>
      <c r="D2788" s="234">
        <v>51.94</v>
      </c>
    </row>
    <row r="2789" spans="1:4" ht="13.5">
      <c r="A2789" s="233">
        <v>92030</v>
      </c>
      <c r="B2789" s="231" t="s">
        <v>9177</v>
      </c>
      <c r="C2789" s="233" t="s">
        <v>2</v>
      </c>
      <c r="D2789" s="234">
        <v>63.69</v>
      </c>
    </row>
    <row r="2790" spans="1:4" ht="13.5">
      <c r="A2790" s="233">
        <v>92031</v>
      </c>
      <c r="B2790" s="231" t="s">
        <v>9178</v>
      </c>
      <c r="C2790" s="233" t="s">
        <v>2</v>
      </c>
      <c r="D2790" s="234">
        <v>71.84</v>
      </c>
    </row>
    <row r="2791" spans="1:4" ht="13.5">
      <c r="A2791" s="233">
        <v>92032</v>
      </c>
      <c r="B2791" s="231" t="s">
        <v>9179</v>
      </c>
      <c r="C2791" s="233" t="s">
        <v>2</v>
      </c>
      <c r="D2791" s="234">
        <v>64.98</v>
      </c>
    </row>
    <row r="2792" spans="1:4" ht="13.5">
      <c r="A2792" s="233">
        <v>92033</v>
      </c>
      <c r="B2792" s="231" t="s">
        <v>9180</v>
      </c>
      <c r="C2792" s="233" t="s">
        <v>2</v>
      </c>
      <c r="D2792" s="234">
        <v>73.13</v>
      </c>
    </row>
    <row r="2793" spans="1:4" ht="13.5">
      <c r="A2793" s="233">
        <v>92034</v>
      </c>
      <c r="B2793" s="231" t="s">
        <v>9181</v>
      </c>
      <c r="C2793" s="233" t="s">
        <v>2</v>
      </c>
      <c r="D2793" s="234">
        <v>58.96</v>
      </c>
    </row>
    <row r="2794" spans="1:4" ht="13.5">
      <c r="A2794" s="233">
        <v>92035</v>
      </c>
      <c r="B2794" s="231" t="s">
        <v>9182</v>
      </c>
      <c r="C2794" s="233" t="s">
        <v>2</v>
      </c>
      <c r="D2794" s="234">
        <v>67.11</v>
      </c>
    </row>
    <row r="2795" spans="1:4" ht="13.5">
      <c r="A2795" s="233">
        <v>97583</v>
      </c>
      <c r="B2795" s="231" t="s">
        <v>13305</v>
      </c>
      <c r="C2795" s="233" t="s">
        <v>2</v>
      </c>
      <c r="D2795" s="234">
        <v>60.25</v>
      </c>
    </row>
    <row r="2796" spans="1:4" ht="13.5">
      <c r="A2796" s="233">
        <v>97584</v>
      </c>
      <c r="B2796" s="231" t="s">
        <v>13306</v>
      </c>
      <c r="C2796" s="233" t="s">
        <v>2</v>
      </c>
      <c r="D2796" s="234">
        <v>83.13</v>
      </c>
    </row>
    <row r="2797" spans="1:4" ht="13.5">
      <c r="A2797" s="233">
        <v>97585</v>
      </c>
      <c r="B2797" s="231" t="s">
        <v>13307</v>
      </c>
      <c r="C2797" s="233" t="s">
        <v>2</v>
      </c>
      <c r="D2797" s="234">
        <v>80.48</v>
      </c>
    </row>
    <row r="2798" spans="1:4" ht="13.5">
      <c r="A2798" s="233">
        <v>97586</v>
      </c>
      <c r="B2798" s="231" t="s">
        <v>13308</v>
      </c>
      <c r="C2798" s="233" t="s">
        <v>2</v>
      </c>
      <c r="D2798" s="234">
        <v>108.11</v>
      </c>
    </row>
    <row r="2799" spans="1:4" ht="13.5">
      <c r="A2799" s="233">
        <v>97587</v>
      </c>
      <c r="B2799" s="231" t="s">
        <v>13309</v>
      </c>
      <c r="C2799" s="233" t="s">
        <v>2</v>
      </c>
      <c r="D2799" s="234">
        <v>194.08</v>
      </c>
    </row>
    <row r="2800" spans="1:4" ht="13.5">
      <c r="A2800" s="233">
        <v>97589</v>
      </c>
      <c r="B2800" s="231" t="s">
        <v>13310</v>
      </c>
      <c r="C2800" s="233" t="s">
        <v>2</v>
      </c>
      <c r="D2800" s="234">
        <v>34.409999999999997</v>
      </c>
    </row>
    <row r="2801" spans="1:4" ht="13.5">
      <c r="A2801" s="233">
        <v>97590</v>
      </c>
      <c r="B2801" s="231" t="s">
        <v>13311</v>
      </c>
      <c r="C2801" s="233" t="s">
        <v>2</v>
      </c>
      <c r="D2801" s="234">
        <v>72.58</v>
      </c>
    </row>
    <row r="2802" spans="1:4" ht="13.5">
      <c r="A2802" s="233">
        <v>97591</v>
      </c>
      <c r="B2802" s="231" t="s">
        <v>13312</v>
      </c>
      <c r="C2802" s="233" t="s">
        <v>2</v>
      </c>
      <c r="D2802" s="234">
        <v>96.6</v>
      </c>
    </row>
    <row r="2803" spans="1:4" ht="13.5">
      <c r="A2803" s="233">
        <v>97592</v>
      </c>
      <c r="B2803" s="231" t="s">
        <v>13313</v>
      </c>
      <c r="C2803" s="233" t="s">
        <v>2</v>
      </c>
      <c r="D2803" s="234">
        <v>42.63</v>
      </c>
    </row>
    <row r="2804" spans="1:4" ht="13.5">
      <c r="A2804" s="233">
        <v>97593</v>
      </c>
      <c r="B2804" s="231" t="s">
        <v>13314</v>
      </c>
      <c r="C2804" s="233" t="s">
        <v>2</v>
      </c>
      <c r="D2804" s="234">
        <v>101.16</v>
      </c>
    </row>
    <row r="2805" spans="1:4" ht="13.5">
      <c r="A2805" s="233">
        <v>97594</v>
      </c>
      <c r="B2805" s="231" t="s">
        <v>13315</v>
      </c>
      <c r="C2805" s="233" t="s">
        <v>2</v>
      </c>
      <c r="D2805" s="234">
        <v>96.14</v>
      </c>
    </row>
    <row r="2806" spans="1:4" ht="13.5">
      <c r="A2806" s="233">
        <v>97595</v>
      </c>
      <c r="B2806" s="231" t="s">
        <v>13316</v>
      </c>
      <c r="C2806" s="233" t="s">
        <v>2</v>
      </c>
      <c r="D2806" s="234">
        <v>72.84</v>
      </c>
    </row>
    <row r="2807" spans="1:4" ht="13.5">
      <c r="A2807" s="233">
        <v>97596</v>
      </c>
      <c r="B2807" s="231" t="s">
        <v>13317</v>
      </c>
      <c r="C2807" s="233" t="s">
        <v>2</v>
      </c>
      <c r="D2807" s="234">
        <v>52.21</v>
      </c>
    </row>
    <row r="2808" spans="1:4" ht="13.5">
      <c r="A2808" s="233">
        <v>97597</v>
      </c>
      <c r="B2808" s="231" t="s">
        <v>13318</v>
      </c>
      <c r="C2808" s="233" t="s">
        <v>2</v>
      </c>
      <c r="D2808" s="234">
        <v>50.13</v>
      </c>
    </row>
    <row r="2809" spans="1:4" ht="13.5">
      <c r="A2809" s="233">
        <v>97598</v>
      </c>
      <c r="B2809" s="231" t="s">
        <v>13319</v>
      </c>
      <c r="C2809" s="233" t="s">
        <v>2</v>
      </c>
      <c r="D2809" s="234">
        <v>47.49</v>
      </c>
    </row>
    <row r="2810" spans="1:4" ht="13.5">
      <c r="A2810" s="233">
        <v>97599</v>
      </c>
      <c r="B2810" s="231" t="s">
        <v>13320</v>
      </c>
      <c r="C2810" s="233" t="s">
        <v>2</v>
      </c>
      <c r="D2810" s="234">
        <v>33.1</v>
      </c>
    </row>
    <row r="2811" spans="1:4" ht="13.5">
      <c r="A2811" s="233">
        <v>97609</v>
      </c>
      <c r="B2811" s="231" t="s">
        <v>13321</v>
      </c>
      <c r="C2811" s="233" t="s">
        <v>2</v>
      </c>
      <c r="D2811" s="234">
        <v>17.64</v>
      </c>
    </row>
    <row r="2812" spans="1:4" ht="13.5">
      <c r="A2812" s="233">
        <v>97610</v>
      </c>
      <c r="B2812" s="231" t="s">
        <v>13322</v>
      </c>
      <c r="C2812" s="233" t="s">
        <v>2</v>
      </c>
      <c r="D2812" s="234">
        <v>19.059999999999999</v>
      </c>
    </row>
    <row r="2813" spans="1:4" ht="13.5">
      <c r="A2813" s="233">
        <v>97611</v>
      </c>
      <c r="B2813" s="231" t="s">
        <v>13323</v>
      </c>
      <c r="C2813" s="233" t="s">
        <v>2</v>
      </c>
      <c r="D2813" s="234">
        <v>20.32</v>
      </c>
    </row>
    <row r="2814" spans="1:4" ht="13.5">
      <c r="A2814" s="233">
        <v>97612</v>
      </c>
      <c r="B2814" s="231" t="s">
        <v>13324</v>
      </c>
      <c r="C2814" s="233" t="s">
        <v>2</v>
      </c>
      <c r="D2814" s="234">
        <v>22.02</v>
      </c>
    </row>
    <row r="2815" spans="1:4" ht="13.5">
      <c r="A2815" s="233">
        <v>97613</v>
      </c>
      <c r="B2815" s="231" t="s">
        <v>13325</v>
      </c>
      <c r="C2815" s="233" t="s">
        <v>2</v>
      </c>
      <c r="D2815" s="234">
        <v>27.66</v>
      </c>
    </row>
    <row r="2816" spans="1:4" ht="13.5">
      <c r="A2816" s="233">
        <v>97614</v>
      </c>
      <c r="B2816" s="231" t="s">
        <v>13326</v>
      </c>
      <c r="C2816" s="233" t="s">
        <v>2</v>
      </c>
      <c r="D2816" s="234">
        <v>48.05</v>
      </c>
    </row>
    <row r="2817" spans="1:4" ht="13.5">
      <c r="A2817" s="233">
        <v>97615</v>
      </c>
      <c r="B2817" s="231" t="s">
        <v>13327</v>
      </c>
      <c r="C2817" s="233" t="s">
        <v>2</v>
      </c>
      <c r="D2817" s="234">
        <v>40.74</v>
      </c>
    </row>
    <row r="2818" spans="1:4" ht="13.5">
      <c r="A2818" s="233">
        <v>97616</v>
      </c>
      <c r="B2818" s="231" t="s">
        <v>13328</v>
      </c>
      <c r="C2818" s="233" t="s">
        <v>2</v>
      </c>
      <c r="D2818" s="234">
        <v>46.11</v>
      </c>
    </row>
    <row r="2819" spans="1:4" ht="13.5">
      <c r="A2819" s="233">
        <v>97617</v>
      </c>
      <c r="B2819" s="231" t="s">
        <v>13329</v>
      </c>
      <c r="C2819" s="233" t="s">
        <v>2</v>
      </c>
      <c r="D2819" s="234">
        <v>45.85</v>
      </c>
    </row>
    <row r="2820" spans="1:4" ht="13.5">
      <c r="A2820" s="233">
        <v>97618</v>
      </c>
      <c r="B2820" s="231" t="s">
        <v>13330</v>
      </c>
      <c r="C2820" s="233" t="s">
        <v>2</v>
      </c>
      <c r="D2820" s="234">
        <v>43.13</v>
      </c>
    </row>
    <row r="2821" spans="1:4" ht="13.5">
      <c r="A2821" s="233">
        <v>100902</v>
      </c>
      <c r="B2821" s="231" t="s">
        <v>13331</v>
      </c>
      <c r="C2821" s="233" t="s">
        <v>2</v>
      </c>
      <c r="D2821" s="234">
        <v>28.2</v>
      </c>
    </row>
    <row r="2822" spans="1:4" ht="13.5">
      <c r="A2822" s="233">
        <v>100903</v>
      </c>
      <c r="B2822" s="231" t="s">
        <v>13332</v>
      </c>
      <c r="C2822" s="233" t="s">
        <v>2</v>
      </c>
      <c r="D2822" s="234">
        <v>34.46</v>
      </c>
    </row>
    <row r="2823" spans="1:4" ht="13.5">
      <c r="A2823" s="233">
        <v>100904</v>
      </c>
      <c r="B2823" s="231" t="s">
        <v>13333</v>
      </c>
      <c r="C2823" s="233" t="s">
        <v>2</v>
      </c>
      <c r="D2823" s="234">
        <v>60.25</v>
      </c>
    </row>
    <row r="2824" spans="1:4" ht="13.5">
      <c r="A2824" s="233">
        <v>100905</v>
      </c>
      <c r="B2824" s="231" t="s">
        <v>13334</v>
      </c>
      <c r="C2824" s="233" t="s">
        <v>2</v>
      </c>
      <c r="D2824" s="234">
        <v>160.97</v>
      </c>
    </row>
    <row r="2825" spans="1:4" ht="13.5">
      <c r="A2825" s="233">
        <v>100906</v>
      </c>
      <c r="B2825" s="231" t="s">
        <v>13335</v>
      </c>
      <c r="C2825" s="233" t="s">
        <v>2</v>
      </c>
      <c r="D2825" s="234">
        <v>216.23</v>
      </c>
    </row>
    <row r="2826" spans="1:4" ht="13.5">
      <c r="A2826" s="233">
        <v>100919</v>
      </c>
      <c r="B2826" s="231" t="s">
        <v>13336</v>
      </c>
      <c r="C2826" s="233" t="s">
        <v>2</v>
      </c>
      <c r="D2826" s="234">
        <v>54.71</v>
      </c>
    </row>
    <row r="2827" spans="1:4" ht="13.5">
      <c r="A2827" s="233">
        <v>100920</v>
      </c>
      <c r="B2827" s="231" t="s">
        <v>13337</v>
      </c>
      <c r="C2827" s="233" t="s">
        <v>2</v>
      </c>
      <c r="D2827" s="234">
        <v>92.32</v>
      </c>
    </row>
    <row r="2828" spans="1:4" ht="13.5">
      <c r="A2828" s="233">
        <v>100921</v>
      </c>
      <c r="B2828" s="231" t="s">
        <v>13338</v>
      </c>
      <c r="C2828" s="233" t="s">
        <v>2</v>
      </c>
      <c r="D2828" s="234">
        <v>49.81</v>
      </c>
    </row>
    <row r="2829" spans="1:4" ht="13.5">
      <c r="A2829" s="233">
        <v>100922</v>
      </c>
      <c r="B2829" s="231" t="s">
        <v>13339</v>
      </c>
      <c r="C2829" s="233" t="s">
        <v>2</v>
      </c>
      <c r="D2829" s="234">
        <v>35.58</v>
      </c>
    </row>
    <row r="2830" spans="1:4" ht="13.5">
      <c r="A2830" s="233">
        <v>100923</v>
      </c>
      <c r="B2830" s="231" t="s">
        <v>13340</v>
      </c>
      <c r="C2830" s="233" t="s">
        <v>2</v>
      </c>
      <c r="D2830" s="234">
        <v>40.520000000000003</v>
      </c>
    </row>
    <row r="2831" spans="1:4" ht="13.5">
      <c r="A2831" s="233">
        <v>101489</v>
      </c>
      <c r="B2831" s="231" t="s">
        <v>24394</v>
      </c>
      <c r="C2831" s="233" t="s">
        <v>2</v>
      </c>
      <c r="D2831" s="234">
        <v>1079.93</v>
      </c>
    </row>
    <row r="2832" spans="1:4" ht="13.5">
      <c r="A2832" s="233">
        <v>101490</v>
      </c>
      <c r="B2832" s="231" t="s">
        <v>24395</v>
      </c>
      <c r="C2832" s="233" t="s">
        <v>2</v>
      </c>
      <c r="D2832" s="234">
        <v>1159.02</v>
      </c>
    </row>
    <row r="2833" spans="1:4" ht="13.5">
      <c r="A2833" s="233">
        <v>101491</v>
      </c>
      <c r="B2833" s="231" t="s">
        <v>24396</v>
      </c>
      <c r="C2833" s="233" t="s">
        <v>2</v>
      </c>
      <c r="D2833" s="234">
        <v>1185.75</v>
      </c>
    </row>
    <row r="2834" spans="1:4" ht="13.5">
      <c r="A2834" s="233">
        <v>101492</v>
      </c>
      <c r="B2834" s="231" t="s">
        <v>24397</v>
      </c>
      <c r="C2834" s="233" t="s">
        <v>2</v>
      </c>
      <c r="D2834" s="234">
        <v>1299.28</v>
      </c>
    </row>
    <row r="2835" spans="1:4" ht="13.5">
      <c r="A2835" s="233">
        <v>101493</v>
      </c>
      <c r="B2835" s="231" t="s">
        <v>24398</v>
      </c>
      <c r="C2835" s="233" t="s">
        <v>2</v>
      </c>
      <c r="D2835" s="234">
        <v>1065.07</v>
      </c>
    </row>
    <row r="2836" spans="1:4" ht="13.5">
      <c r="A2836" s="233">
        <v>101494</v>
      </c>
      <c r="B2836" s="231" t="s">
        <v>24399</v>
      </c>
      <c r="C2836" s="233" t="s">
        <v>2</v>
      </c>
      <c r="D2836" s="234">
        <v>1144.1600000000001</v>
      </c>
    </row>
    <row r="2837" spans="1:4" ht="13.5">
      <c r="A2837" s="233">
        <v>101495</v>
      </c>
      <c r="B2837" s="231" t="s">
        <v>24400</v>
      </c>
      <c r="C2837" s="233" t="s">
        <v>2</v>
      </c>
      <c r="D2837" s="234">
        <v>1170.8900000000001</v>
      </c>
    </row>
    <row r="2838" spans="1:4" ht="13.5">
      <c r="A2838" s="233">
        <v>101496</v>
      </c>
      <c r="B2838" s="231" t="s">
        <v>24401</v>
      </c>
      <c r="C2838" s="233" t="s">
        <v>2</v>
      </c>
      <c r="D2838" s="234">
        <v>1284.42</v>
      </c>
    </row>
    <row r="2839" spans="1:4" ht="13.5">
      <c r="A2839" s="233">
        <v>101497</v>
      </c>
      <c r="B2839" s="231" t="s">
        <v>24402</v>
      </c>
      <c r="C2839" s="233" t="s">
        <v>2</v>
      </c>
      <c r="D2839" s="234">
        <v>1261.5</v>
      </c>
    </row>
    <row r="2840" spans="1:4" ht="13.5">
      <c r="A2840" s="233">
        <v>101498</v>
      </c>
      <c r="B2840" s="231" t="s">
        <v>24403</v>
      </c>
      <c r="C2840" s="233" t="s">
        <v>2</v>
      </c>
      <c r="D2840" s="234">
        <v>1381.22</v>
      </c>
    </row>
    <row r="2841" spans="1:4" ht="13.5">
      <c r="A2841" s="233">
        <v>101499</v>
      </c>
      <c r="B2841" s="231" t="s">
        <v>24404</v>
      </c>
      <c r="C2841" s="233" t="s">
        <v>2</v>
      </c>
      <c r="D2841" s="234">
        <v>1421.68</v>
      </c>
    </row>
    <row r="2842" spans="1:4" ht="13.5">
      <c r="A2842" s="233">
        <v>101500</v>
      </c>
      <c r="B2842" s="231" t="s">
        <v>24405</v>
      </c>
      <c r="C2842" s="233" t="s">
        <v>2</v>
      </c>
      <c r="D2842" s="234">
        <v>1581.37</v>
      </c>
    </row>
    <row r="2843" spans="1:4" ht="13.5">
      <c r="A2843" s="233">
        <v>101501</v>
      </c>
      <c r="B2843" s="231" t="s">
        <v>24406</v>
      </c>
      <c r="C2843" s="233" t="s">
        <v>2</v>
      </c>
      <c r="D2843" s="234">
        <v>1252.56</v>
      </c>
    </row>
    <row r="2844" spans="1:4" ht="13.5">
      <c r="A2844" s="233">
        <v>101502</v>
      </c>
      <c r="B2844" s="231" t="s">
        <v>24407</v>
      </c>
      <c r="C2844" s="233" t="s">
        <v>2</v>
      </c>
      <c r="D2844" s="234">
        <v>1372.28</v>
      </c>
    </row>
    <row r="2845" spans="1:4" ht="13.5">
      <c r="A2845" s="233">
        <v>101503</v>
      </c>
      <c r="B2845" s="231" t="s">
        <v>24408</v>
      </c>
      <c r="C2845" s="233" t="s">
        <v>2</v>
      </c>
      <c r="D2845" s="234">
        <v>1412.74</v>
      </c>
    </row>
    <row r="2846" spans="1:4" ht="13.5">
      <c r="A2846" s="233">
        <v>101504</v>
      </c>
      <c r="B2846" s="231" t="s">
        <v>24409</v>
      </c>
      <c r="C2846" s="233" t="s">
        <v>2</v>
      </c>
      <c r="D2846" s="234">
        <v>1572.43</v>
      </c>
    </row>
    <row r="2847" spans="1:4" ht="13.5">
      <c r="A2847" s="233">
        <v>101505</v>
      </c>
      <c r="B2847" s="231" t="s">
        <v>24410</v>
      </c>
      <c r="C2847" s="233" t="s">
        <v>2</v>
      </c>
      <c r="D2847" s="234">
        <v>1359.23</v>
      </c>
    </row>
    <row r="2848" spans="1:4" ht="13.5">
      <c r="A2848" s="233">
        <v>101506</v>
      </c>
      <c r="B2848" s="231" t="s">
        <v>24411</v>
      </c>
      <c r="C2848" s="233" t="s">
        <v>2</v>
      </c>
      <c r="D2848" s="234">
        <v>1518.84</v>
      </c>
    </row>
    <row r="2849" spans="1:4" ht="13.5">
      <c r="A2849" s="233">
        <v>101507</v>
      </c>
      <c r="B2849" s="231" t="s">
        <v>24412</v>
      </c>
      <c r="C2849" s="233" t="s">
        <v>2</v>
      </c>
      <c r="D2849" s="234">
        <v>1572.79</v>
      </c>
    </row>
    <row r="2850" spans="1:4" ht="13.5">
      <c r="A2850" s="233">
        <v>101508</v>
      </c>
      <c r="B2850" s="231" t="s">
        <v>24413</v>
      </c>
      <c r="C2850" s="233" t="s">
        <v>2</v>
      </c>
      <c r="D2850" s="234">
        <v>1777.82</v>
      </c>
    </row>
    <row r="2851" spans="1:4" ht="13.5">
      <c r="A2851" s="233">
        <v>101509</v>
      </c>
      <c r="B2851" s="231" t="s">
        <v>24414</v>
      </c>
      <c r="C2851" s="233" t="s">
        <v>2</v>
      </c>
      <c r="D2851" s="234">
        <v>1593.9</v>
      </c>
    </row>
    <row r="2852" spans="1:4" ht="13.5">
      <c r="A2852" s="233">
        <v>101510</v>
      </c>
      <c r="B2852" s="231" t="s">
        <v>24415</v>
      </c>
      <c r="C2852" s="233" t="s">
        <v>2</v>
      </c>
      <c r="D2852" s="234">
        <v>1753.51</v>
      </c>
    </row>
    <row r="2853" spans="1:4" ht="13.5">
      <c r="A2853" s="233">
        <v>101511</v>
      </c>
      <c r="B2853" s="231" t="s">
        <v>24416</v>
      </c>
      <c r="C2853" s="233" t="s">
        <v>2</v>
      </c>
      <c r="D2853" s="234">
        <v>1807.46</v>
      </c>
    </row>
    <row r="2854" spans="1:4" ht="13.5">
      <c r="A2854" s="233">
        <v>101512</v>
      </c>
      <c r="B2854" s="231" t="s">
        <v>24417</v>
      </c>
      <c r="C2854" s="233" t="s">
        <v>2</v>
      </c>
      <c r="D2854" s="234">
        <v>2012.49</v>
      </c>
    </row>
    <row r="2855" spans="1:4" ht="13.5">
      <c r="A2855" s="233">
        <v>101513</v>
      </c>
      <c r="B2855" s="231" t="s">
        <v>24418</v>
      </c>
      <c r="C2855" s="233" t="s">
        <v>2</v>
      </c>
      <c r="D2855" s="234">
        <v>598.95000000000005</v>
      </c>
    </row>
    <row r="2856" spans="1:4" ht="13.5">
      <c r="A2856" s="233">
        <v>101514</v>
      </c>
      <c r="B2856" s="231" t="s">
        <v>24419</v>
      </c>
      <c r="C2856" s="233" t="s">
        <v>2</v>
      </c>
      <c r="D2856" s="234">
        <v>693.85</v>
      </c>
    </row>
    <row r="2857" spans="1:4" ht="13.5">
      <c r="A2857" s="233">
        <v>101515</v>
      </c>
      <c r="B2857" s="231" t="s">
        <v>24420</v>
      </c>
      <c r="C2857" s="233" t="s">
        <v>2</v>
      </c>
      <c r="D2857" s="234">
        <v>725.93</v>
      </c>
    </row>
    <row r="2858" spans="1:4" ht="13.5">
      <c r="A2858" s="233">
        <v>101516</v>
      </c>
      <c r="B2858" s="231" t="s">
        <v>24421</v>
      </c>
      <c r="C2858" s="233" t="s">
        <v>2</v>
      </c>
      <c r="D2858" s="234">
        <v>833.77</v>
      </c>
    </row>
    <row r="2859" spans="1:4" ht="13.5">
      <c r="A2859" s="233">
        <v>101517</v>
      </c>
      <c r="B2859" s="231" t="s">
        <v>24422</v>
      </c>
      <c r="C2859" s="233" t="s">
        <v>2</v>
      </c>
      <c r="D2859" s="234">
        <v>584.07000000000005</v>
      </c>
    </row>
    <row r="2860" spans="1:4" ht="13.5">
      <c r="A2860" s="233">
        <v>101518</v>
      </c>
      <c r="B2860" s="231" t="s">
        <v>24423</v>
      </c>
      <c r="C2860" s="233" t="s">
        <v>2</v>
      </c>
      <c r="D2860" s="234">
        <v>678.97</v>
      </c>
    </row>
    <row r="2861" spans="1:4" ht="13.5">
      <c r="A2861" s="233">
        <v>101519</v>
      </c>
      <c r="B2861" s="231" t="s">
        <v>24424</v>
      </c>
      <c r="C2861" s="233" t="s">
        <v>2</v>
      </c>
      <c r="D2861" s="234">
        <v>711.05</v>
      </c>
    </row>
    <row r="2862" spans="1:4" ht="13.5">
      <c r="A2862" s="233">
        <v>101520</v>
      </c>
      <c r="B2862" s="231" t="s">
        <v>24425</v>
      </c>
      <c r="C2862" s="233" t="s">
        <v>2</v>
      </c>
      <c r="D2862" s="234">
        <v>818.89</v>
      </c>
    </row>
    <row r="2863" spans="1:4" ht="13.5">
      <c r="A2863" s="233">
        <v>101521</v>
      </c>
      <c r="B2863" s="231" t="s">
        <v>24426</v>
      </c>
      <c r="C2863" s="233" t="s">
        <v>2</v>
      </c>
      <c r="D2863" s="234">
        <v>793.59</v>
      </c>
    </row>
    <row r="2864" spans="1:4" ht="13.5">
      <c r="A2864" s="233">
        <v>101522</v>
      </c>
      <c r="B2864" s="231" t="s">
        <v>24427</v>
      </c>
      <c r="C2864" s="233" t="s">
        <v>2</v>
      </c>
      <c r="D2864" s="234">
        <v>935.95</v>
      </c>
    </row>
    <row r="2865" spans="1:4" ht="13.5">
      <c r="A2865" s="233">
        <v>101523</v>
      </c>
      <c r="B2865" s="231" t="s">
        <v>24428</v>
      </c>
      <c r="C2865" s="233" t="s">
        <v>2</v>
      </c>
      <c r="D2865" s="234">
        <v>984.06</v>
      </c>
    </row>
    <row r="2866" spans="1:4" ht="13.5">
      <c r="A2866" s="233">
        <v>101524</v>
      </c>
      <c r="B2866" s="231" t="s">
        <v>24429</v>
      </c>
      <c r="C2866" s="233" t="s">
        <v>2</v>
      </c>
      <c r="D2866" s="234">
        <v>1145.83</v>
      </c>
    </row>
    <row r="2867" spans="1:4" ht="13.5">
      <c r="A2867" s="233">
        <v>101525</v>
      </c>
      <c r="B2867" s="231" t="s">
        <v>24430</v>
      </c>
      <c r="C2867" s="233" t="s">
        <v>2</v>
      </c>
      <c r="D2867" s="234">
        <v>784.64</v>
      </c>
    </row>
    <row r="2868" spans="1:4" ht="13.5">
      <c r="A2868" s="233">
        <v>101526</v>
      </c>
      <c r="B2868" s="231" t="s">
        <v>24431</v>
      </c>
      <c r="C2868" s="233" t="s">
        <v>2</v>
      </c>
      <c r="D2868" s="234">
        <v>927</v>
      </c>
    </row>
    <row r="2869" spans="1:4" ht="13.5">
      <c r="A2869" s="233">
        <v>101527</v>
      </c>
      <c r="B2869" s="231" t="s">
        <v>24432</v>
      </c>
      <c r="C2869" s="233" t="s">
        <v>2</v>
      </c>
      <c r="D2869" s="234">
        <v>975.11</v>
      </c>
    </row>
    <row r="2870" spans="1:4" ht="13.5">
      <c r="A2870" s="233">
        <v>101528</v>
      </c>
      <c r="B2870" s="231" t="s">
        <v>24433</v>
      </c>
      <c r="C2870" s="233" t="s">
        <v>2</v>
      </c>
      <c r="D2870" s="234">
        <v>1136.8800000000001</v>
      </c>
    </row>
    <row r="2871" spans="1:4" ht="13.5">
      <c r="A2871" s="233">
        <v>101529</v>
      </c>
      <c r="B2871" s="231" t="s">
        <v>24434</v>
      </c>
      <c r="C2871" s="233" t="s">
        <v>2</v>
      </c>
      <c r="D2871" s="234">
        <v>905.75</v>
      </c>
    </row>
    <row r="2872" spans="1:4" ht="13.5">
      <c r="A2872" s="233">
        <v>101530</v>
      </c>
      <c r="B2872" s="231" t="s">
        <v>24435</v>
      </c>
      <c r="C2872" s="233" t="s">
        <v>2</v>
      </c>
      <c r="D2872" s="234">
        <v>1095.56</v>
      </c>
    </row>
    <row r="2873" spans="1:4" ht="13.5">
      <c r="A2873" s="233">
        <v>101531</v>
      </c>
      <c r="B2873" s="231" t="s">
        <v>24436</v>
      </c>
      <c r="C2873" s="233" t="s">
        <v>2</v>
      </c>
      <c r="D2873" s="234">
        <v>1159.71</v>
      </c>
    </row>
    <row r="2874" spans="1:4" ht="13.5">
      <c r="A2874" s="233">
        <v>101532</v>
      </c>
      <c r="B2874" s="231" t="s">
        <v>24437</v>
      </c>
      <c r="C2874" s="233" t="s">
        <v>2</v>
      </c>
      <c r="D2874" s="234">
        <v>1375.4</v>
      </c>
    </row>
    <row r="2875" spans="1:4" ht="13.5">
      <c r="A2875" s="233">
        <v>101533</v>
      </c>
      <c r="B2875" s="231" t="s">
        <v>24438</v>
      </c>
      <c r="C2875" s="233" t="s">
        <v>2</v>
      </c>
      <c r="D2875" s="234">
        <v>1140.4100000000001</v>
      </c>
    </row>
    <row r="2876" spans="1:4" ht="13.5">
      <c r="A2876" s="233">
        <v>101534</v>
      </c>
      <c r="B2876" s="231" t="s">
        <v>24439</v>
      </c>
      <c r="C2876" s="233" t="s">
        <v>2</v>
      </c>
      <c r="D2876" s="234">
        <v>1330.22</v>
      </c>
    </row>
    <row r="2877" spans="1:4" ht="13.5">
      <c r="A2877" s="233">
        <v>101535</v>
      </c>
      <c r="B2877" s="231" t="s">
        <v>24440</v>
      </c>
      <c r="C2877" s="233" t="s">
        <v>2</v>
      </c>
      <c r="D2877" s="234">
        <v>1394.37</v>
      </c>
    </row>
    <row r="2878" spans="1:4" ht="13.5">
      <c r="A2878" s="233">
        <v>101536</v>
      </c>
      <c r="B2878" s="231" t="s">
        <v>24441</v>
      </c>
      <c r="C2878" s="233" t="s">
        <v>2</v>
      </c>
      <c r="D2878" s="234">
        <v>1610.06</v>
      </c>
    </row>
    <row r="2879" spans="1:4" ht="13.5">
      <c r="A2879" s="233">
        <v>101537</v>
      </c>
      <c r="B2879" s="231" t="s">
        <v>24442</v>
      </c>
      <c r="C2879" s="233" t="s">
        <v>2</v>
      </c>
      <c r="D2879" s="234">
        <v>155.87</v>
      </c>
    </row>
    <row r="2880" spans="1:4" ht="13.5">
      <c r="A2880" s="233">
        <v>101538</v>
      </c>
      <c r="B2880" s="231" t="s">
        <v>24443</v>
      </c>
      <c r="C2880" s="233" t="s">
        <v>2</v>
      </c>
      <c r="D2880" s="234">
        <v>33.96</v>
      </c>
    </row>
    <row r="2881" spans="1:4" ht="13.5">
      <c r="A2881" s="233">
        <v>101539</v>
      </c>
      <c r="B2881" s="231" t="s">
        <v>24444</v>
      </c>
      <c r="C2881" s="233" t="s">
        <v>2</v>
      </c>
      <c r="D2881" s="234">
        <v>56.95</v>
      </c>
    </row>
    <row r="2882" spans="1:4" ht="13.5">
      <c r="A2882" s="233">
        <v>101540</v>
      </c>
      <c r="B2882" s="231" t="s">
        <v>24445</v>
      </c>
      <c r="C2882" s="233" t="s">
        <v>2</v>
      </c>
      <c r="D2882" s="234">
        <v>95.19</v>
      </c>
    </row>
    <row r="2883" spans="1:4" ht="13.5">
      <c r="A2883" s="233">
        <v>101541</v>
      </c>
      <c r="B2883" s="231" t="s">
        <v>24446</v>
      </c>
      <c r="C2883" s="233" t="s">
        <v>2</v>
      </c>
      <c r="D2883" s="234">
        <v>124.35</v>
      </c>
    </row>
    <row r="2884" spans="1:4" ht="13.5">
      <c r="A2884" s="233">
        <v>101542</v>
      </c>
      <c r="B2884" s="231" t="s">
        <v>24447</v>
      </c>
      <c r="C2884" s="233" t="s">
        <v>2</v>
      </c>
      <c r="D2884" s="234">
        <v>25.85</v>
      </c>
    </row>
    <row r="2885" spans="1:4" ht="13.5">
      <c r="A2885" s="233">
        <v>101543</v>
      </c>
      <c r="B2885" s="231" t="s">
        <v>24448</v>
      </c>
      <c r="C2885" s="233" t="s">
        <v>2</v>
      </c>
      <c r="D2885" s="234">
        <v>46.39</v>
      </c>
    </row>
    <row r="2886" spans="1:4" ht="13.5">
      <c r="A2886" s="233">
        <v>101544</v>
      </c>
      <c r="B2886" s="231" t="s">
        <v>24449</v>
      </c>
      <c r="C2886" s="233" t="s">
        <v>2</v>
      </c>
      <c r="D2886" s="234">
        <v>73.81</v>
      </c>
    </row>
    <row r="2887" spans="1:4" ht="13.5">
      <c r="A2887" s="233">
        <v>101545</v>
      </c>
      <c r="B2887" s="231" t="s">
        <v>24450</v>
      </c>
      <c r="C2887" s="233" t="s">
        <v>2</v>
      </c>
      <c r="D2887" s="234">
        <v>106.41</v>
      </c>
    </row>
    <row r="2888" spans="1:4" ht="13.5">
      <c r="A2888" s="233">
        <v>101546</v>
      </c>
      <c r="B2888" s="231" t="s">
        <v>24451</v>
      </c>
      <c r="C2888" s="233" t="s">
        <v>2</v>
      </c>
      <c r="D2888" s="234">
        <v>30.19</v>
      </c>
    </row>
    <row r="2889" spans="1:4" ht="13.5">
      <c r="A2889" s="233">
        <v>101547</v>
      </c>
      <c r="B2889" s="231" t="s">
        <v>24452</v>
      </c>
      <c r="C2889" s="233" t="s">
        <v>2</v>
      </c>
      <c r="D2889" s="234">
        <v>94.8</v>
      </c>
    </row>
    <row r="2890" spans="1:4" ht="13.5">
      <c r="A2890" s="233">
        <v>101548</v>
      </c>
      <c r="B2890" s="231" t="s">
        <v>24453</v>
      </c>
      <c r="C2890" s="233" t="s">
        <v>2</v>
      </c>
      <c r="D2890" s="234">
        <v>7.4</v>
      </c>
    </row>
    <row r="2891" spans="1:4" ht="13.5">
      <c r="A2891" s="233">
        <v>101549</v>
      </c>
      <c r="B2891" s="231" t="s">
        <v>24454</v>
      </c>
      <c r="C2891" s="233" t="s">
        <v>2</v>
      </c>
      <c r="D2891" s="234">
        <v>14.23</v>
      </c>
    </row>
    <row r="2892" spans="1:4" ht="13.5">
      <c r="A2892" s="233">
        <v>101553</v>
      </c>
      <c r="B2892" s="231" t="s">
        <v>24455</v>
      </c>
      <c r="C2892" s="233" t="s">
        <v>2</v>
      </c>
      <c r="D2892" s="234">
        <v>12.13</v>
      </c>
    </row>
    <row r="2893" spans="1:4" ht="13.5">
      <c r="A2893" s="233">
        <v>101554</v>
      </c>
      <c r="B2893" s="231" t="s">
        <v>24456</v>
      </c>
      <c r="C2893" s="233" t="s">
        <v>2</v>
      </c>
      <c r="D2893" s="234">
        <v>9.02</v>
      </c>
    </row>
    <row r="2894" spans="1:4" ht="13.5">
      <c r="A2894" s="233">
        <v>101555</v>
      </c>
      <c r="B2894" s="231" t="s">
        <v>24457</v>
      </c>
      <c r="C2894" s="233" t="s">
        <v>2</v>
      </c>
      <c r="D2894" s="234">
        <v>6.19</v>
      </c>
    </row>
    <row r="2895" spans="1:4" ht="13.5">
      <c r="A2895" s="233">
        <v>101556</v>
      </c>
      <c r="B2895" s="231" t="s">
        <v>24458</v>
      </c>
      <c r="C2895" s="233" t="s">
        <v>2</v>
      </c>
      <c r="D2895" s="234">
        <v>5.74</v>
      </c>
    </row>
    <row r="2896" spans="1:4" ht="13.5">
      <c r="A2896" s="233">
        <v>101560</v>
      </c>
      <c r="B2896" s="231" t="s">
        <v>24459</v>
      </c>
      <c r="C2896" s="233" t="s">
        <v>1</v>
      </c>
      <c r="D2896" s="234">
        <v>9.06</v>
      </c>
    </row>
    <row r="2897" spans="1:4" ht="13.5">
      <c r="A2897" s="233">
        <v>101561</v>
      </c>
      <c r="B2897" s="231" t="s">
        <v>24460</v>
      </c>
      <c r="C2897" s="233" t="s">
        <v>1</v>
      </c>
      <c r="D2897" s="234">
        <v>13.87</v>
      </c>
    </row>
    <row r="2898" spans="1:4" ht="13.5">
      <c r="A2898" s="233">
        <v>101562</v>
      </c>
      <c r="B2898" s="231" t="s">
        <v>24461</v>
      </c>
      <c r="C2898" s="233" t="s">
        <v>1</v>
      </c>
      <c r="D2898" s="234">
        <v>21.08</v>
      </c>
    </row>
    <row r="2899" spans="1:4" ht="13.5">
      <c r="A2899" s="233">
        <v>101563</v>
      </c>
      <c r="B2899" s="231" t="s">
        <v>24462</v>
      </c>
      <c r="C2899" s="233" t="s">
        <v>1</v>
      </c>
      <c r="D2899" s="234">
        <v>29.03</v>
      </c>
    </row>
    <row r="2900" spans="1:4" ht="13.5">
      <c r="A2900" s="233">
        <v>101564</v>
      </c>
      <c r="B2900" s="231" t="s">
        <v>24463</v>
      </c>
      <c r="C2900" s="233" t="s">
        <v>1</v>
      </c>
      <c r="D2900" s="234">
        <v>41.35</v>
      </c>
    </row>
    <row r="2901" spans="1:4" ht="13.5">
      <c r="A2901" s="233">
        <v>101565</v>
      </c>
      <c r="B2901" s="231" t="s">
        <v>24464</v>
      </c>
      <c r="C2901" s="233" t="s">
        <v>1</v>
      </c>
      <c r="D2901" s="234">
        <v>57.26</v>
      </c>
    </row>
    <row r="2902" spans="1:4" ht="13.5">
      <c r="A2902" s="233">
        <v>101567</v>
      </c>
      <c r="B2902" s="231" t="s">
        <v>24465</v>
      </c>
      <c r="C2902" s="233" t="s">
        <v>1</v>
      </c>
      <c r="D2902" s="234">
        <v>76.05</v>
      </c>
    </row>
    <row r="2903" spans="1:4" ht="13.5">
      <c r="A2903" s="233">
        <v>101568</v>
      </c>
      <c r="B2903" s="231" t="s">
        <v>24466</v>
      </c>
      <c r="C2903" s="233" t="s">
        <v>1</v>
      </c>
      <c r="D2903" s="234">
        <v>98.98</v>
      </c>
    </row>
    <row r="2904" spans="1:4" ht="13.5">
      <c r="A2904" s="233">
        <v>101626</v>
      </c>
      <c r="B2904" s="231" t="s">
        <v>25031</v>
      </c>
      <c r="C2904" s="233" t="s">
        <v>2</v>
      </c>
      <c r="D2904" s="234">
        <v>115.12</v>
      </c>
    </row>
    <row r="2905" spans="1:4" ht="13.5">
      <c r="A2905" s="233">
        <v>101627</v>
      </c>
      <c r="B2905" s="231" t="s">
        <v>25032</v>
      </c>
      <c r="C2905" s="233" t="s">
        <v>2</v>
      </c>
      <c r="D2905" s="234">
        <v>177.67</v>
      </c>
    </row>
    <row r="2906" spans="1:4" ht="13.5">
      <c r="A2906" s="233">
        <v>101628</v>
      </c>
      <c r="B2906" s="231" t="s">
        <v>25033</v>
      </c>
      <c r="C2906" s="233" t="s">
        <v>2</v>
      </c>
      <c r="D2906" s="234">
        <v>86.18</v>
      </c>
    </row>
    <row r="2907" spans="1:4" ht="13.5">
      <c r="A2907" s="233">
        <v>101629</v>
      </c>
      <c r="B2907" s="231" t="s">
        <v>25034</v>
      </c>
      <c r="C2907" s="233" t="s">
        <v>2</v>
      </c>
      <c r="D2907" s="234">
        <v>101.09</v>
      </c>
    </row>
    <row r="2908" spans="1:4" ht="13.5">
      <c r="A2908" s="233">
        <v>101630</v>
      </c>
      <c r="B2908" s="231" t="s">
        <v>25035</v>
      </c>
      <c r="C2908" s="233" t="s">
        <v>2</v>
      </c>
      <c r="D2908" s="234">
        <v>51.68</v>
      </c>
    </row>
    <row r="2909" spans="1:4" ht="13.5">
      <c r="A2909" s="233">
        <v>101631</v>
      </c>
      <c r="B2909" s="231" t="s">
        <v>25036</v>
      </c>
      <c r="C2909" s="233" t="s">
        <v>2</v>
      </c>
      <c r="D2909" s="234">
        <v>21.24</v>
      </c>
    </row>
    <row r="2910" spans="1:4" ht="13.5">
      <c r="A2910" s="233">
        <v>101632</v>
      </c>
      <c r="B2910" s="231" t="s">
        <v>25037</v>
      </c>
      <c r="C2910" s="233" t="s">
        <v>2</v>
      </c>
      <c r="D2910" s="234">
        <v>25.29</v>
      </c>
    </row>
    <row r="2911" spans="1:4" ht="13.5">
      <c r="A2911" s="233">
        <v>101633</v>
      </c>
      <c r="B2911" s="231" t="s">
        <v>25038</v>
      </c>
      <c r="C2911" s="233" t="s">
        <v>2</v>
      </c>
      <c r="D2911" s="234">
        <v>65.34</v>
      </c>
    </row>
    <row r="2912" spans="1:4" ht="13.5">
      <c r="A2912" s="233">
        <v>101636</v>
      </c>
      <c r="B2912" s="231" t="s">
        <v>25039</v>
      </c>
      <c r="C2912" s="233" t="s">
        <v>2</v>
      </c>
      <c r="D2912" s="234">
        <v>110.01</v>
      </c>
    </row>
    <row r="2913" spans="1:4" ht="13.5">
      <c r="A2913" s="233">
        <v>101637</v>
      </c>
      <c r="B2913" s="231" t="s">
        <v>25040</v>
      </c>
      <c r="C2913" s="233" t="s">
        <v>2</v>
      </c>
      <c r="D2913" s="234">
        <v>104.49</v>
      </c>
    </row>
    <row r="2914" spans="1:4" ht="13.5">
      <c r="A2914" s="233">
        <v>101640</v>
      </c>
      <c r="B2914" s="231" t="s">
        <v>25041</v>
      </c>
      <c r="C2914" s="233" t="s">
        <v>2</v>
      </c>
      <c r="D2914" s="234">
        <v>79.09</v>
      </c>
    </row>
    <row r="2915" spans="1:4" ht="13.5">
      <c r="A2915" s="233">
        <v>101641</v>
      </c>
      <c r="B2915" s="231" t="s">
        <v>25042</v>
      </c>
      <c r="C2915" s="233" t="s">
        <v>2</v>
      </c>
      <c r="D2915" s="234">
        <v>41.01</v>
      </c>
    </row>
    <row r="2916" spans="1:4" ht="13.5">
      <c r="A2916" s="233">
        <v>101642</v>
      </c>
      <c r="B2916" s="231" t="s">
        <v>25043</v>
      </c>
      <c r="C2916" s="233" t="s">
        <v>2</v>
      </c>
      <c r="D2916" s="234">
        <v>20.62</v>
      </c>
    </row>
    <row r="2917" spans="1:4" ht="13.5">
      <c r="A2917" s="233">
        <v>101643</v>
      </c>
      <c r="B2917" s="231" t="s">
        <v>25044</v>
      </c>
      <c r="C2917" s="233" t="s">
        <v>2</v>
      </c>
      <c r="D2917" s="234">
        <v>35.81</v>
      </c>
    </row>
    <row r="2918" spans="1:4" ht="13.5">
      <c r="A2918" s="233">
        <v>101644</v>
      </c>
      <c r="B2918" s="231" t="s">
        <v>25045</v>
      </c>
      <c r="C2918" s="233" t="s">
        <v>2</v>
      </c>
      <c r="D2918" s="234">
        <v>48.42</v>
      </c>
    </row>
    <row r="2919" spans="1:4" ht="13.5">
      <c r="A2919" s="233">
        <v>101645</v>
      </c>
      <c r="B2919" s="231" t="s">
        <v>25046</v>
      </c>
      <c r="C2919" s="233" t="s">
        <v>2</v>
      </c>
      <c r="D2919" s="234">
        <v>22.98</v>
      </c>
    </row>
    <row r="2920" spans="1:4" ht="13.5">
      <c r="A2920" s="233">
        <v>101646</v>
      </c>
      <c r="B2920" s="231" t="s">
        <v>25047</v>
      </c>
      <c r="C2920" s="233" t="s">
        <v>2</v>
      </c>
      <c r="D2920" s="234">
        <v>30.48</v>
      </c>
    </row>
    <row r="2921" spans="1:4" ht="13.5">
      <c r="A2921" s="233">
        <v>101647</v>
      </c>
      <c r="B2921" s="231" t="s">
        <v>25048</v>
      </c>
      <c r="C2921" s="233" t="s">
        <v>2</v>
      </c>
      <c r="D2921" s="234">
        <v>55.9</v>
      </c>
    </row>
    <row r="2922" spans="1:4" ht="13.5">
      <c r="A2922" s="233">
        <v>101648</v>
      </c>
      <c r="B2922" s="231" t="s">
        <v>25049</v>
      </c>
      <c r="C2922" s="233" t="s">
        <v>2</v>
      </c>
      <c r="D2922" s="234">
        <v>43.26</v>
      </c>
    </row>
    <row r="2923" spans="1:4" ht="13.5">
      <c r="A2923" s="233">
        <v>101649</v>
      </c>
      <c r="B2923" s="231" t="s">
        <v>25050</v>
      </c>
      <c r="C2923" s="233" t="s">
        <v>2</v>
      </c>
      <c r="D2923" s="234">
        <v>49.83</v>
      </c>
    </row>
    <row r="2924" spans="1:4" ht="13.5">
      <c r="A2924" s="233">
        <v>101650</v>
      </c>
      <c r="B2924" s="231" t="s">
        <v>25051</v>
      </c>
      <c r="C2924" s="233" t="s">
        <v>2</v>
      </c>
      <c r="D2924" s="234">
        <v>57.9</v>
      </c>
    </row>
    <row r="2925" spans="1:4" ht="13.5">
      <c r="A2925" s="233">
        <v>101651</v>
      </c>
      <c r="B2925" s="231" t="s">
        <v>25052</v>
      </c>
      <c r="C2925" s="233" t="s">
        <v>2</v>
      </c>
      <c r="D2925" s="234">
        <v>41.91</v>
      </c>
    </row>
    <row r="2926" spans="1:4" ht="13.5">
      <c r="A2926" s="233">
        <v>101652</v>
      </c>
      <c r="B2926" s="231" t="s">
        <v>25053</v>
      </c>
      <c r="C2926" s="233" t="s">
        <v>2</v>
      </c>
      <c r="D2926" s="234">
        <v>344.59</v>
      </c>
    </row>
    <row r="2927" spans="1:4" ht="13.5">
      <c r="A2927" s="233">
        <v>101653</v>
      </c>
      <c r="B2927" s="231" t="s">
        <v>25054</v>
      </c>
      <c r="C2927" s="233" t="s">
        <v>2</v>
      </c>
      <c r="D2927" s="234">
        <v>203.88</v>
      </c>
    </row>
    <row r="2928" spans="1:4" ht="13.5">
      <c r="A2928" s="233">
        <v>101654</v>
      </c>
      <c r="B2928" s="231" t="s">
        <v>25055</v>
      </c>
      <c r="C2928" s="233" t="s">
        <v>2</v>
      </c>
      <c r="D2928" s="234">
        <v>328.27</v>
      </c>
    </row>
    <row r="2929" spans="1:4" ht="13.5">
      <c r="A2929" s="233">
        <v>101655</v>
      </c>
      <c r="B2929" s="231" t="s">
        <v>25056</v>
      </c>
      <c r="C2929" s="233" t="s">
        <v>2</v>
      </c>
      <c r="D2929" s="234">
        <v>563.52</v>
      </c>
    </row>
    <row r="2930" spans="1:4" ht="13.5">
      <c r="A2930" s="233">
        <v>101656</v>
      </c>
      <c r="B2930" s="231" t="s">
        <v>25057</v>
      </c>
      <c r="C2930" s="233" t="s">
        <v>2</v>
      </c>
      <c r="D2930" s="234">
        <v>618.45000000000005</v>
      </c>
    </row>
    <row r="2931" spans="1:4" ht="13.5">
      <c r="A2931" s="233">
        <v>101657</v>
      </c>
      <c r="B2931" s="231" t="s">
        <v>25058</v>
      </c>
      <c r="C2931" s="233" t="s">
        <v>2</v>
      </c>
      <c r="D2931" s="234">
        <v>735.46</v>
      </c>
    </row>
    <row r="2932" spans="1:4" ht="13.5">
      <c r="A2932" s="233">
        <v>101658</v>
      </c>
      <c r="B2932" s="231" t="s">
        <v>25059</v>
      </c>
      <c r="C2932" s="233" t="s">
        <v>2</v>
      </c>
      <c r="D2932" s="234">
        <v>976.05</v>
      </c>
    </row>
    <row r="2933" spans="1:4" ht="13.5">
      <c r="A2933" s="233">
        <v>101659</v>
      </c>
      <c r="B2933" s="231" t="s">
        <v>25060</v>
      </c>
      <c r="C2933" s="233" t="s">
        <v>2</v>
      </c>
      <c r="D2933" s="234">
        <v>1125.68</v>
      </c>
    </row>
    <row r="2934" spans="1:4" ht="13.5">
      <c r="A2934" s="233">
        <v>101660</v>
      </c>
      <c r="B2934" s="231" t="s">
        <v>25061</v>
      </c>
      <c r="C2934" s="233" t="s">
        <v>2</v>
      </c>
      <c r="D2934" s="234">
        <v>1832.05</v>
      </c>
    </row>
    <row r="2935" spans="1:4" ht="13.5">
      <c r="A2935" s="233">
        <v>101661</v>
      </c>
      <c r="B2935" s="231" t="s">
        <v>25062</v>
      </c>
      <c r="C2935" s="233" t="s">
        <v>2</v>
      </c>
      <c r="D2935" s="234">
        <v>86.07</v>
      </c>
    </row>
    <row r="2936" spans="1:4" ht="13.5">
      <c r="A2936" s="233">
        <v>101662</v>
      </c>
      <c r="B2936" s="231" t="s">
        <v>25063</v>
      </c>
      <c r="C2936" s="233" t="s">
        <v>2</v>
      </c>
      <c r="D2936" s="234">
        <v>481.5</v>
      </c>
    </row>
    <row r="2937" spans="1:4" ht="13.5">
      <c r="A2937" s="233">
        <v>101663</v>
      </c>
      <c r="B2937" s="231" t="s">
        <v>25064</v>
      </c>
      <c r="C2937" s="233" t="s">
        <v>2</v>
      </c>
      <c r="D2937" s="234">
        <v>20.14</v>
      </c>
    </row>
    <row r="2938" spans="1:4" ht="13.5">
      <c r="A2938" s="233">
        <v>101664</v>
      </c>
      <c r="B2938" s="231" t="s">
        <v>25065</v>
      </c>
      <c r="C2938" s="233" t="s">
        <v>2</v>
      </c>
      <c r="D2938" s="234">
        <v>20.68</v>
      </c>
    </row>
    <row r="2939" spans="1:4" ht="13.5">
      <c r="A2939" s="233">
        <v>101665</v>
      </c>
      <c r="B2939" s="231" t="s">
        <v>25066</v>
      </c>
      <c r="C2939" s="233" t="s">
        <v>2</v>
      </c>
      <c r="D2939" s="234">
        <v>23.04</v>
      </c>
    </row>
    <row r="2940" spans="1:4" ht="13.5">
      <c r="A2940" s="233">
        <v>101666</v>
      </c>
      <c r="B2940" s="231" t="s">
        <v>25067</v>
      </c>
      <c r="C2940" s="233" t="s">
        <v>2</v>
      </c>
      <c r="D2940" s="234">
        <v>285.14</v>
      </c>
    </row>
    <row r="2941" spans="1:4" ht="13.5">
      <c r="A2941" s="233">
        <v>102085</v>
      </c>
      <c r="B2941" s="231" t="s">
        <v>25981</v>
      </c>
      <c r="C2941" s="233" t="s">
        <v>2</v>
      </c>
      <c r="D2941" s="234">
        <v>139.41999999999999</v>
      </c>
    </row>
    <row r="2942" spans="1:4" ht="13.5">
      <c r="A2942" s="233">
        <v>100578</v>
      </c>
      <c r="B2942" s="231" t="s">
        <v>9183</v>
      </c>
      <c r="C2942" s="233" t="s">
        <v>2</v>
      </c>
      <c r="D2942" s="234">
        <v>391.14</v>
      </c>
    </row>
    <row r="2943" spans="1:4" ht="13.5">
      <c r="A2943" s="233">
        <v>100579</v>
      </c>
      <c r="B2943" s="231" t="s">
        <v>9184</v>
      </c>
      <c r="C2943" s="233" t="s">
        <v>2</v>
      </c>
      <c r="D2943" s="234">
        <v>428.96</v>
      </c>
    </row>
    <row r="2944" spans="1:4" ht="13.5">
      <c r="A2944" s="233">
        <v>100580</v>
      </c>
      <c r="B2944" s="231" t="s">
        <v>9185</v>
      </c>
      <c r="C2944" s="233" t="s">
        <v>2</v>
      </c>
      <c r="D2944" s="234">
        <v>471.75</v>
      </c>
    </row>
    <row r="2945" spans="1:4" ht="13.5">
      <c r="A2945" s="233">
        <v>100581</v>
      </c>
      <c r="B2945" s="231" t="s">
        <v>9186</v>
      </c>
      <c r="C2945" s="233" t="s">
        <v>2</v>
      </c>
      <c r="D2945" s="234">
        <v>447.72</v>
      </c>
    </row>
    <row r="2946" spans="1:4" ht="13.5">
      <c r="A2946" s="233">
        <v>100582</v>
      </c>
      <c r="B2946" s="231" t="s">
        <v>9187</v>
      </c>
      <c r="C2946" s="233" t="s">
        <v>2</v>
      </c>
      <c r="D2946" s="234">
        <v>524.97</v>
      </c>
    </row>
    <row r="2947" spans="1:4" ht="13.5">
      <c r="A2947" s="233">
        <v>100583</v>
      </c>
      <c r="B2947" s="231" t="s">
        <v>9188</v>
      </c>
      <c r="C2947" s="233" t="s">
        <v>2</v>
      </c>
      <c r="D2947" s="234">
        <v>467.82</v>
      </c>
    </row>
    <row r="2948" spans="1:4" ht="13.5">
      <c r="A2948" s="233">
        <v>100584</v>
      </c>
      <c r="B2948" s="231" t="s">
        <v>9189</v>
      </c>
      <c r="C2948" s="233" t="s">
        <v>2</v>
      </c>
      <c r="D2948" s="234">
        <v>514.20000000000005</v>
      </c>
    </row>
    <row r="2949" spans="1:4" ht="13.5">
      <c r="A2949" s="233">
        <v>100585</v>
      </c>
      <c r="B2949" s="231" t="s">
        <v>9190</v>
      </c>
      <c r="C2949" s="233" t="s">
        <v>2</v>
      </c>
      <c r="D2949" s="234">
        <v>506.91</v>
      </c>
    </row>
    <row r="2950" spans="1:4" ht="13.5">
      <c r="A2950" s="233">
        <v>100586</v>
      </c>
      <c r="B2950" s="231" t="s">
        <v>9191</v>
      </c>
      <c r="C2950" s="233" t="s">
        <v>2</v>
      </c>
      <c r="D2950" s="234">
        <v>580.72</v>
      </c>
    </row>
    <row r="2951" spans="1:4" ht="13.5">
      <c r="A2951" s="233">
        <v>100587</v>
      </c>
      <c r="B2951" s="231" t="s">
        <v>9192</v>
      </c>
      <c r="C2951" s="233" t="s">
        <v>2</v>
      </c>
      <c r="D2951" s="234">
        <v>547.46</v>
      </c>
    </row>
    <row r="2952" spans="1:4" ht="13.5">
      <c r="A2952" s="233">
        <v>100588</v>
      </c>
      <c r="B2952" s="231" t="s">
        <v>9193</v>
      </c>
      <c r="C2952" s="233" t="s">
        <v>2</v>
      </c>
      <c r="D2952" s="234">
        <v>604.84</v>
      </c>
    </row>
    <row r="2953" spans="1:4" ht="13.5">
      <c r="A2953" s="233">
        <v>100589</v>
      </c>
      <c r="B2953" s="231" t="s">
        <v>9194</v>
      </c>
      <c r="C2953" s="233" t="s">
        <v>2</v>
      </c>
      <c r="D2953" s="234">
        <v>607.82000000000005</v>
      </c>
    </row>
    <row r="2954" spans="1:4" ht="13.5">
      <c r="A2954" s="233">
        <v>100590</v>
      </c>
      <c r="B2954" s="231" t="s">
        <v>9195</v>
      </c>
      <c r="C2954" s="233" t="s">
        <v>2</v>
      </c>
      <c r="D2954" s="234">
        <v>664.74</v>
      </c>
    </row>
    <row r="2955" spans="1:4" ht="13.5">
      <c r="A2955" s="233">
        <v>100591</v>
      </c>
      <c r="B2955" s="231" t="s">
        <v>9196</v>
      </c>
      <c r="C2955" s="233" t="s">
        <v>2</v>
      </c>
      <c r="D2955" s="234">
        <v>602.95000000000005</v>
      </c>
    </row>
    <row r="2956" spans="1:4" ht="13.5">
      <c r="A2956" s="233">
        <v>100592</v>
      </c>
      <c r="B2956" s="231" t="s">
        <v>9197</v>
      </c>
      <c r="C2956" s="233" t="s">
        <v>2</v>
      </c>
      <c r="D2956" s="234">
        <v>650.07000000000005</v>
      </c>
    </row>
    <row r="2957" spans="1:4" ht="13.5">
      <c r="A2957" s="233">
        <v>100593</v>
      </c>
      <c r="B2957" s="231" t="s">
        <v>9198</v>
      </c>
      <c r="C2957" s="233" t="s">
        <v>2</v>
      </c>
      <c r="D2957" s="234">
        <v>646.07000000000005</v>
      </c>
    </row>
    <row r="2958" spans="1:4" ht="13.5">
      <c r="A2958" s="233">
        <v>100594</v>
      </c>
      <c r="B2958" s="231" t="s">
        <v>9199</v>
      </c>
      <c r="C2958" s="233" t="s">
        <v>2</v>
      </c>
      <c r="D2958" s="234">
        <v>725.76</v>
      </c>
    </row>
    <row r="2959" spans="1:4" ht="13.5">
      <c r="A2959" s="233">
        <v>100595</v>
      </c>
      <c r="B2959" s="231" t="s">
        <v>9200</v>
      </c>
      <c r="C2959" s="233" t="s">
        <v>2</v>
      </c>
      <c r="D2959" s="234">
        <v>775.53</v>
      </c>
    </row>
    <row r="2960" spans="1:4" ht="13.5">
      <c r="A2960" s="233">
        <v>100596</v>
      </c>
      <c r="B2960" s="231" t="s">
        <v>9201</v>
      </c>
      <c r="C2960" s="233" t="s">
        <v>2</v>
      </c>
      <c r="D2960" s="234">
        <v>882.89</v>
      </c>
    </row>
    <row r="2961" spans="1:4" ht="13.5">
      <c r="A2961" s="233">
        <v>100597</v>
      </c>
      <c r="B2961" s="231" t="s">
        <v>9202</v>
      </c>
      <c r="C2961" s="233" t="s">
        <v>2</v>
      </c>
      <c r="D2961" s="234">
        <v>898.41</v>
      </c>
    </row>
    <row r="2962" spans="1:4" ht="13.5">
      <c r="A2962" s="233">
        <v>100598</v>
      </c>
      <c r="B2962" s="231" t="s">
        <v>9203</v>
      </c>
      <c r="C2962" s="233" t="s">
        <v>2</v>
      </c>
      <c r="D2962" s="234">
        <v>986.9</v>
      </c>
    </row>
    <row r="2963" spans="1:4" ht="13.5">
      <c r="A2963" s="233">
        <v>100599</v>
      </c>
      <c r="B2963" s="231" t="s">
        <v>9204</v>
      </c>
      <c r="C2963" s="233" t="s">
        <v>2</v>
      </c>
      <c r="D2963" s="234">
        <v>397.78</v>
      </c>
    </row>
    <row r="2964" spans="1:4" ht="13.5">
      <c r="A2964" s="233">
        <v>100600</v>
      </c>
      <c r="B2964" s="231" t="s">
        <v>9205</v>
      </c>
      <c r="C2964" s="233" t="s">
        <v>2</v>
      </c>
      <c r="D2964" s="234">
        <v>471.08</v>
      </c>
    </row>
    <row r="2965" spans="1:4" ht="13.5">
      <c r="A2965" s="233">
        <v>100601</v>
      </c>
      <c r="B2965" s="231" t="s">
        <v>9206</v>
      </c>
      <c r="C2965" s="233" t="s">
        <v>2</v>
      </c>
      <c r="D2965" s="234">
        <v>592.89</v>
      </c>
    </row>
    <row r="2966" spans="1:4" ht="13.5">
      <c r="A2966" s="233">
        <v>100602</v>
      </c>
      <c r="B2966" s="231" t="s">
        <v>9207</v>
      </c>
      <c r="C2966" s="233" t="s">
        <v>2</v>
      </c>
      <c r="D2966" s="234">
        <v>744.86</v>
      </c>
    </row>
    <row r="2967" spans="1:4" ht="13.5">
      <c r="A2967" s="233">
        <v>100603</v>
      </c>
      <c r="B2967" s="231" t="s">
        <v>9208</v>
      </c>
      <c r="C2967" s="233" t="s">
        <v>2</v>
      </c>
      <c r="D2967" s="234">
        <v>1136.45</v>
      </c>
    </row>
    <row r="2968" spans="1:4" ht="13.5">
      <c r="A2968" s="233">
        <v>100604</v>
      </c>
      <c r="B2968" s="231" t="s">
        <v>9209</v>
      </c>
      <c r="C2968" s="233" t="s">
        <v>2</v>
      </c>
      <c r="D2968" s="234">
        <v>501.49</v>
      </c>
    </row>
    <row r="2969" spans="1:4" ht="13.5">
      <c r="A2969" s="233">
        <v>100605</v>
      </c>
      <c r="B2969" s="231" t="s">
        <v>9210</v>
      </c>
      <c r="C2969" s="233" t="s">
        <v>2</v>
      </c>
      <c r="D2969" s="234">
        <v>783.23</v>
      </c>
    </row>
    <row r="2970" spans="1:4" ht="13.5">
      <c r="A2970" s="233">
        <v>100606</v>
      </c>
      <c r="B2970" s="231" t="s">
        <v>9211</v>
      </c>
      <c r="C2970" s="233" t="s">
        <v>2</v>
      </c>
      <c r="D2970" s="234">
        <v>1185.22</v>
      </c>
    </row>
    <row r="2971" spans="1:4" ht="13.5">
      <c r="A2971" s="233">
        <v>100607</v>
      </c>
      <c r="B2971" s="231" t="s">
        <v>9212</v>
      </c>
      <c r="C2971" s="233" t="s">
        <v>2</v>
      </c>
      <c r="D2971" s="234">
        <v>516.09</v>
      </c>
    </row>
    <row r="2972" spans="1:4" ht="13.5">
      <c r="A2972" s="233">
        <v>100608</v>
      </c>
      <c r="B2972" s="231" t="s">
        <v>9213</v>
      </c>
      <c r="C2972" s="233" t="s">
        <v>2</v>
      </c>
      <c r="D2972" s="234">
        <v>802.21</v>
      </c>
    </row>
    <row r="2973" spans="1:4" ht="13.5">
      <c r="A2973" s="233">
        <v>100609</v>
      </c>
      <c r="B2973" s="231" t="s">
        <v>9214</v>
      </c>
      <c r="C2973" s="233" t="s">
        <v>2</v>
      </c>
      <c r="D2973" s="234">
        <v>1211.24</v>
      </c>
    </row>
    <row r="2974" spans="1:4" ht="13.5">
      <c r="A2974" s="233">
        <v>100610</v>
      </c>
      <c r="B2974" s="231" t="s">
        <v>9215</v>
      </c>
      <c r="C2974" s="233" t="s">
        <v>2</v>
      </c>
      <c r="D2974" s="234">
        <v>530.54</v>
      </c>
    </row>
    <row r="2975" spans="1:4" ht="13.5">
      <c r="A2975" s="233">
        <v>100611</v>
      </c>
      <c r="B2975" s="231" t="s">
        <v>9216</v>
      </c>
      <c r="C2975" s="233" t="s">
        <v>2</v>
      </c>
      <c r="D2975" s="234">
        <v>659.4</v>
      </c>
    </row>
    <row r="2976" spans="1:4" ht="13.5">
      <c r="A2976" s="233">
        <v>100612</v>
      </c>
      <c r="B2976" s="231" t="s">
        <v>9217</v>
      </c>
      <c r="C2976" s="233" t="s">
        <v>2</v>
      </c>
      <c r="D2976" s="234">
        <v>820.81</v>
      </c>
    </row>
    <row r="2977" spans="1:4" ht="13.5">
      <c r="A2977" s="233">
        <v>100613</v>
      </c>
      <c r="B2977" s="231" t="s">
        <v>9218</v>
      </c>
      <c r="C2977" s="233" t="s">
        <v>2</v>
      </c>
      <c r="D2977" s="234">
        <v>1236.78</v>
      </c>
    </row>
    <row r="2978" spans="1:4" ht="13.5">
      <c r="A2978" s="233">
        <v>100614</v>
      </c>
      <c r="B2978" s="231" t="s">
        <v>9219</v>
      </c>
      <c r="C2978" s="233" t="s">
        <v>2</v>
      </c>
      <c r="D2978" s="234">
        <v>692.06</v>
      </c>
    </row>
    <row r="2979" spans="1:4" ht="13.5">
      <c r="A2979" s="233">
        <v>100615</v>
      </c>
      <c r="B2979" s="231" t="s">
        <v>9220</v>
      </c>
      <c r="C2979" s="233" t="s">
        <v>2</v>
      </c>
      <c r="D2979" s="234">
        <v>857.8</v>
      </c>
    </row>
    <row r="2980" spans="1:4" ht="13.5">
      <c r="A2980" s="233">
        <v>100616</v>
      </c>
      <c r="B2980" s="231" t="s">
        <v>9221</v>
      </c>
      <c r="C2980" s="233" t="s">
        <v>2</v>
      </c>
      <c r="D2980" s="234">
        <v>1290.3699999999999</v>
      </c>
    </row>
    <row r="2981" spans="1:4" ht="13.5">
      <c r="A2981" s="233">
        <v>100617</v>
      </c>
      <c r="B2981" s="231" t="s">
        <v>9222</v>
      </c>
      <c r="C2981" s="233" t="s">
        <v>2</v>
      </c>
      <c r="D2981" s="234">
        <v>894.69</v>
      </c>
    </row>
    <row r="2982" spans="1:4" ht="13.5">
      <c r="A2982" s="233">
        <v>100618</v>
      </c>
      <c r="B2982" s="231" t="s">
        <v>9223</v>
      </c>
      <c r="C2982" s="233" t="s">
        <v>2</v>
      </c>
      <c r="D2982" s="234">
        <v>1346.82</v>
      </c>
    </row>
    <row r="2983" spans="1:4" ht="13.5">
      <c r="A2983" s="233">
        <v>100619</v>
      </c>
      <c r="B2983" s="231" t="s">
        <v>9224</v>
      </c>
      <c r="C2983" s="233" t="s">
        <v>2</v>
      </c>
      <c r="D2983" s="234">
        <v>445.13</v>
      </c>
    </row>
    <row r="2984" spans="1:4" ht="13.5">
      <c r="A2984" s="233">
        <v>100620</v>
      </c>
      <c r="B2984" s="231" t="s">
        <v>9225</v>
      </c>
      <c r="C2984" s="233" t="s">
        <v>2</v>
      </c>
      <c r="D2984" s="234">
        <v>2460.7199999999998</v>
      </c>
    </row>
    <row r="2985" spans="1:4" ht="13.5">
      <c r="A2985" s="233">
        <v>100621</v>
      </c>
      <c r="B2985" s="231" t="s">
        <v>9226</v>
      </c>
      <c r="C2985" s="233" t="s">
        <v>2</v>
      </c>
      <c r="D2985" s="234">
        <v>2822.43</v>
      </c>
    </row>
    <row r="2986" spans="1:4" ht="13.5">
      <c r="A2986" s="233">
        <v>100622</v>
      </c>
      <c r="B2986" s="231" t="s">
        <v>9227</v>
      </c>
      <c r="C2986" s="233" t="s">
        <v>2</v>
      </c>
      <c r="D2986" s="234">
        <v>1993.01</v>
      </c>
    </row>
    <row r="2987" spans="1:4" ht="13.5">
      <c r="A2987" s="233">
        <v>100623</v>
      </c>
      <c r="B2987" s="231" t="s">
        <v>9228</v>
      </c>
      <c r="C2987" s="233" t="s">
        <v>2</v>
      </c>
      <c r="D2987" s="234">
        <v>2133.4699999999998</v>
      </c>
    </row>
    <row r="2988" spans="1:4" ht="13.5">
      <c r="A2988" s="233">
        <v>97600</v>
      </c>
      <c r="B2988" s="231" t="s">
        <v>13341</v>
      </c>
      <c r="C2988" s="233" t="s">
        <v>2</v>
      </c>
      <c r="D2988" s="234">
        <v>239.38</v>
      </c>
    </row>
    <row r="2989" spans="1:4" ht="13.5">
      <c r="A2989" s="233">
        <v>97601</v>
      </c>
      <c r="B2989" s="231" t="s">
        <v>13342</v>
      </c>
      <c r="C2989" s="233" t="s">
        <v>2</v>
      </c>
      <c r="D2989" s="234">
        <v>254.57</v>
      </c>
    </row>
    <row r="2990" spans="1:4" ht="13.5">
      <c r="A2990" s="233">
        <v>97605</v>
      </c>
      <c r="B2990" s="231" t="s">
        <v>13343</v>
      </c>
      <c r="C2990" s="233" t="s">
        <v>2</v>
      </c>
      <c r="D2990" s="234">
        <v>70.16</v>
      </c>
    </row>
    <row r="2991" spans="1:4" ht="13.5">
      <c r="A2991" s="233">
        <v>97606</v>
      </c>
      <c r="B2991" s="231" t="s">
        <v>13344</v>
      </c>
      <c r="C2991" s="233" t="s">
        <v>2</v>
      </c>
      <c r="D2991" s="234">
        <v>72.84</v>
      </c>
    </row>
    <row r="2992" spans="1:4" ht="13.5">
      <c r="A2992" s="233">
        <v>97607</v>
      </c>
      <c r="B2992" s="231" t="s">
        <v>13345</v>
      </c>
      <c r="C2992" s="233" t="s">
        <v>2</v>
      </c>
      <c r="D2992" s="234">
        <v>83.49</v>
      </c>
    </row>
    <row r="2993" spans="1:4" ht="13.5">
      <c r="A2993" s="233">
        <v>97608</v>
      </c>
      <c r="B2993" s="231" t="s">
        <v>13346</v>
      </c>
      <c r="C2993" s="233" t="s">
        <v>2</v>
      </c>
      <c r="D2993" s="234">
        <v>86.17</v>
      </c>
    </row>
    <row r="2994" spans="1:4" ht="13.5">
      <c r="A2994" s="233">
        <v>102102</v>
      </c>
      <c r="B2994" s="231" t="s">
        <v>25982</v>
      </c>
      <c r="C2994" s="233" t="s">
        <v>2</v>
      </c>
      <c r="D2994" s="234">
        <v>6298.86</v>
      </c>
    </row>
    <row r="2995" spans="1:4" ht="13.5">
      <c r="A2995" s="233">
        <v>102103</v>
      </c>
      <c r="B2995" s="231" t="s">
        <v>25983</v>
      </c>
      <c r="C2995" s="233" t="s">
        <v>2</v>
      </c>
      <c r="D2995" s="234">
        <v>6996.99</v>
      </c>
    </row>
    <row r="2996" spans="1:4" ht="13.5">
      <c r="A2996" s="233">
        <v>102104</v>
      </c>
      <c r="B2996" s="231" t="s">
        <v>25984</v>
      </c>
      <c r="C2996" s="233" t="s">
        <v>2</v>
      </c>
      <c r="D2996" s="234">
        <v>8941.0300000000007</v>
      </c>
    </row>
    <row r="2997" spans="1:4" ht="13.5">
      <c r="A2997" s="233">
        <v>102105</v>
      </c>
      <c r="B2997" s="231" t="s">
        <v>25985</v>
      </c>
      <c r="C2997" s="233" t="s">
        <v>2</v>
      </c>
      <c r="D2997" s="234">
        <v>10960.79</v>
      </c>
    </row>
    <row r="2998" spans="1:4" ht="13.5">
      <c r="A2998" s="233">
        <v>102106</v>
      </c>
      <c r="B2998" s="231" t="s">
        <v>25986</v>
      </c>
      <c r="C2998" s="233" t="s">
        <v>2</v>
      </c>
      <c r="D2998" s="234">
        <v>13714.41</v>
      </c>
    </row>
    <row r="2999" spans="1:4" ht="13.5">
      <c r="A2999" s="233">
        <v>102107</v>
      </c>
      <c r="B2999" s="231" t="s">
        <v>25987</v>
      </c>
      <c r="C2999" s="233" t="s">
        <v>2</v>
      </c>
      <c r="D2999" s="234">
        <v>19087.5</v>
      </c>
    </row>
    <row r="3000" spans="1:4" ht="13.5">
      <c r="A3000" s="233">
        <v>102108</v>
      </c>
      <c r="B3000" s="231" t="s">
        <v>25988</v>
      </c>
      <c r="C3000" s="233" t="s">
        <v>2</v>
      </c>
      <c r="D3000" s="234">
        <v>22207.24</v>
      </c>
    </row>
    <row r="3001" spans="1:4" ht="13.5">
      <c r="A3001" s="233">
        <v>102109</v>
      </c>
      <c r="B3001" s="231" t="s">
        <v>25989</v>
      </c>
      <c r="C3001" s="233" t="s">
        <v>2</v>
      </c>
      <c r="D3001" s="234">
        <v>46.31</v>
      </c>
    </row>
    <row r="3002" spans="1:4" ht="13.5">
      <c r="A3002" s="233">
        <v>102110</v>
      </c>
      <c r="B3002" s="231" t="s">
        <v>25990</v>
      </c>
      <c r="C3002" s="233" t="s">
        <v>2</v>
      </c>
      <c r="D3002" s="234">
        <v>135.49</v>
      </c>
    </row>
    <row r="3003" spans="1:4" ht="13.5">
      <c r="A3003" s="233">
        <v>93128</v>
      </c>
      <c r="B3003" s="231" t="s">
        <v>9229</v>
      </c>
      <c r="C3003" s="233" t="s">
        <v>2</v>
      </c>
      <c r="D3003" s="234">
        <v>129.1</v>
      </c>
    </row>
    <row r="3004" spans="1:4" ht="13.5">
      <c r="A3004" s="233">
        <v>93137</v>
      </c>
      <c r="B3004" s="231" t="s">
        <v>9230</v>
      </c>
      <c r="C3004" s="233" t="s">
        <v>2</v>
      </c>
      <c r="D3004" s="234">
        <v>154.66</v>
      </c>
    </row>
    <row r="3005" spans="1:4" ht="13.5">
      <c r="A3005" s="233">
        <v>93138</v>
      </c>
      <c r="B3005" s="231" t="s">
        <v>9231</v>
      </c>
      <c r="C3005" s="233" t="s">
        <v>2</v>
      </c>
      <c r="D3005" s="234">
        <v>145.55000000000001</v>
      </c>
    </row>
    <row r="3006" spans="1:4" ht="13.5">
      <c r="A3006" s="233">
        <v>93139</v>
      </c>
      <c r="B3006" s="231" t="s">
        <v>9232</v>
      </c>
      <c r="C3006" s="233" t="s">
        <v>2</v>
      </c>
      <c r="D3006" s="234">
        <v>187.48</v>
      </c>
    </row>
    <row r="3007" spans="1:4" ht="13.5">
      <c r="A3007" s="233">
        <v>93140</v>
      </c>
      <c r="B3007" s="231" t="s">
        <v>9233</v>
      </c>
      <c r="C3007" s="233" t="s">
        <v>2</v>
      </c>
      <c r="D3007" s="234">
        <v>176.23</v>
      </c>
    </row>
    <row r="3008" spans="1:4" ht="13.5">
      <c r="A3008" s="233">
        <v>93141</v>
      </c>
      <c r="B3008" s="231" t="s">
        <v>9234</v>
      </c>
      <c r="C3008" s="233" t="s">
        <v>2</v>
      </c>
      <c r="D3008" s="234">
        <v>157.99</v>
      </c>
    </row>
    <row r="3009" spans="1:4" ht="13.5">
      <c r="A3009" s="233">
        <v>93142</v>
      </c>
      <c r="B3009" s="231" t="s">
        <v>9235</v>
      </c>
      <c r="C3009" s="233" t="s">
        <v>2</v>
      </c>
      <c r="D3009" s="234">
        <v>177.88</v>
      </c>
    </row>
    <row r="3010" spans="1:4" ht="13.5">
      <c r="A3010" s="233">
        <v>93143</v>
      </c>
      <c r="B3010" s="231" t="s">
        <v>9236</v>
      </c>
      <c r="C3010" s="233" t="s">
        <v>2</v>
      </c>
      <c r="D3010" s="234">
        <v>160.47</v>
      </c>
    </row>
    <row r="3011" spans="1:4" ht="13.5">
      <c r="A3011" s="233">
        <v>93144</v>
      </c>
      <c r="B3011" s="231" t="s">
        <v>9237</v>
      </c>
      <c r="C3011" s="233" t="s">
        <v>2</v>
      </c>
      <c r="D3011" s="234">
        <v>205</v>
      </c>
    </row>
    <row r="3012" spans="1:4" ht="13.5">
      <c r="A3012" s="233">
        <v>93145</v>
      </c>
      <c r="B3012" s="231" t="s">
        <v>9238</v>
      </c>
      <c r="C3012" s="233" t="s">
        <v>2</v>
      </c>
      <c r="D3012" s="234">
        <v>193.85</v>
      </c>
    </row>
    <row r="3013" spans="1:4" ht="13.5">
      <c r="A3013" s="233">
        <v>93146</v>
      </c>
      <c r="B3013" s="231" t="s">
        <v>9239</v>
      </c>
      <c r="C3013" s="233" t="s">
        <v>2</v>
      </c>
      <c r="D3013" s="234">
        <v>210.29</v>
      </c>
    </row>
    <row r="3014" spans="1:4" ht="13.5">
      <c r="A3014" s="233">
        <v>93147</v>
      </c>
      <c r="B3014" s="231" t="s">
        <v>9240</v>
      </c>
      <c r="C3014" s="233" t="s">
        <v>2</v>
      </c>
      <c r="D3014" s="234">
        <v>241.02</v>
      </c>
    </row>
    <row r="3015" spans="1:4" ht="13.5">
      <c r="A3015" s="233">
        <v>96971</v>
      </c>
      <c r="B3015" s="231" t="s">
        <v>9241</v>
      </c>
      <c r="C3015" s="233" t="s">
        <v>1</v>
      </c>
      <c r="D3015" s="234">
        <v>28.09</v>
      </c>
    </row>
    <row r="3016" spans="1:4" ht="13.5">
      <c r="A3016" s="233">
        <v>96972</v>
      </c>
      <c r="B3016" s="231" t="s">
        <v>9242</v>
      </c>
      <c r="C3016" s="233" t="s">
        <v>1</v>
      </c>
      <c r="D3016" s="234">
        <v>39.630000000000003</v>
      </c>
    </row>
    <row r="3017" spans="1:4" ht="13.5">
      <c r="A3017" s="233">
        <v>96973</v>
      </c>
      <c r="B3017" s="231" t="s">
        <v>9243</v>
      </c>
      <c r="C3017" s="233" t="s">
        <v>1</v>
      </c>
      <c r="D3017" s="234">
        <v>50.82</v>
      </c>
    </row>
    <row r="3018" spans="1:4" ht="13.5">
      <c r="A3018" s="233">
        <v>96974</v>
      </c>
      <c r="B3018" s="231" t="s">
        <v>9244</v>
      </c>
      <c r="C3018" s="233" t="s">
        <v>1</v>
      </c>
      <c r="D3018" s="234">
        <v>65.64</v>
      </c>
    </row>
    <row r="3019" spans="1:4" ht="13.5">
      <c r="A3019" s="233">
        <v>96975</v>
      </c>
      <c r="B3019" s="231" t="s">
        <v>9245</v>
      </c>
      <c r="C3019" s="233" t="s">
        <v>1</v>
      </c>
      <c r="D3019" s="234">
        <v>85.5</v>
      </c>
    </row>
    <row r="3020" spans="1:4" ht="13.5">
      <c r="A3020" s="233">
        <v>96976</v>
      </c>
      <c r="B3020" s="231" t="s">
        <v>9246</v>
      </c>
      <c r="C3020" s="233" t="s">
        <v>1</v>
      </c>
      <c r="D3020" s="234">
        <v>111.94</v>
      </c>
    </row>
    <row r="3021" spans="1:4" ht="13.5">
      <c r="A3021" s="233">
        <v>96977</v>
      </c>
      <c r="B3021" s="231" t="s">
        <v>9247</v>
      </c>
      <c r="C3021" s="233" t="s">
        <v>1</v>
      </c>
      <c r="D3021" s="234">
        <v>44.64</v>
      </c>
    </row>
    <row r="3022" spans="1:4" ht="13.5">
      <c r="A3022" s="233">
        <v>96978</v>
      </c>
      <c r="B3022" s="231" t="s">
        <v>9248</v>
      </c>
      <c r="C3022" s="233" t="s">
        <v>1</v>
      </c>
      <c r="D3022" s="234">
        <v>62.58</v>
      </c>
    </row>
    <row r="3023" spans="1:4" ht="13.5">
      <c r="A3023" s="233">
        <v>96979</v>
      </c>
      <c r="B3023" s="231" t="s">
        <v>9249</v>
      </c>
      <c r="C3023" s="233" t="s">
        <v>1</v>
      </c>
      <c r="D3023" s="234">
        <v>87.7</v>
      </c>
    </row>
    <row r="3024" spans="1:4" ht="13.5">
      <c r="A3024" s="233">
        <v>96984</v>
      </c>
      <c r="B3024" s="231" t="s">
        <v>9250</v>
      </c>
      <c r="C3024" s="233" t="s">
        <v>2</v>
      </c>
      <c r="D3024" s="234">
        <v>49.63</v>
      </c>
    </row>
    <row r="3025" spans="1:4" ht="13.5">
      <c r="A3025" s="233">
        <v>96985</v>
      </c>
      <c r="B3025" s="231" t="s">
        <v>9251</v>
      </c>
      <c r="C3025" s="233" t="s">
        <v>2</v>
      </c>
      <c r="D3025" s="234">
        <v>56.25</v>
      </c>
    </row>
    <row r="3026" spans="1:4" ht="13.5">
      <c r="A3026" s="233">
        <v>96986</v>
      </c>
      <c r="B3026" s="231" t="s">
        <v>9252</v>
      </c>
      <c r="C3026" s="233" t="s">
        <v>2</v>
      </c>
      <c r="D3026" s="234">
        <v>84.17</v>
      </c>
    </row>
    <row r="3027" spans="1:4" ht="13.5">
      <c r="A3027" s="233">
        <v>96987</v>
      </c>
      <c r="B3027" s="231" t="s">
        <v>9253</v>
      </c>
      <c r="C3027" s="233" t="s">
        <v>2</v>
      </c>
      <c r="D3027" s="234">
        <v>93.97</v>
      </c>
    </row>
    <row r="3028" spans="1:4" ht="13.5">
      <c r="A3028" s="233">
        <v>96988</v>
      </c>
      <c r="B3028" s="231" t="s">
        <v>9254</v>
      </c>
      <c r="C3028" s="233" t="s">
        <v>2</v>
      </c>
      <c r="D3028" s="234">
        <v>106.63</v>
      </c>
    </row>
    <row r="3029" spans="1:4" ht="13.5">
      <c r="A3029" s="233">
        <v>96989</v>
      </c>
      <c r="B3029" s="231" t="s">
        <v>9255</v>
      </c>
      <c r="C3029" s="233" t="s">
        <v>2</v>
      </c>
      <c r="D3029" s="234">
        <v>70.63</v>
      </c>
    </row>
    <row r="3030" spans="1:4" ht="13.5">
      <c r="A3030" s="233">
        <v>98463</v>
      </c>
      <c r="B3030" s="231" t="s">
        <v>9256</v>
      </c>
      <c r="C3030" s="233" t="s">
        <v>2</v>
      </c>
      <c r="D3030" s="234">
        <v>19.95</v>
      </c>
    </row>
    <row r="3031" spans="1:4" ht="13.5">
      <c r="A3031" s="233">
        <v>96765</v>
      </c>
      <c r="B3031" s="231" t="s">
        <v>25068</v>
      </c>
      <c r="C3031" s="233" t="s">
        <v>2</v>
      </c>
      <c r="D3031" s="234">
        <v>1289.9000000000001</v>
      </c>
    </row>
    <row r="3032" spans="1:4" ht="13.5">
      <c r="A3032" s="233">
        <v>101905</v>
      </c>
      <c r="B3032" s="231" t="s">
        <v>25069</v>
      </c>
      <c r="C3032" s="233" t="s">
        <v>2</v>
      </c>
      <c r="D3032" s="234">
        <v>166.42</v>
      </c>
    </row>
    <row r="3033" spans="1:4" ht="13.5">
      <c r="A3033" s="233">
        <v>101906</v>
      </c>
      <c r="B3033" s="231" t="s">
        <v>25070</v>
      </c>
      <c r="C3033" s="233" t="s">
        <v>2</v>
      </c>
      <c r="D3033" s="234">
        <v>488.43</v>
      </c>
    </row>
    <row r="3034" spans="1:4" ht="13.5">
      <c r="A3034" s="233">
        <v>101907</v>
      </c>
      <c r="B3034" s="231" t="s">
        <v>25071</v>
      </c>
      <c r="C3034" s="233" t="s">
        <v>2</v>
      </c>
      <c r="D3034" s="234">
        <v>527.66999999999996</v>
      </c>
    </row>
    <row r="3035" spans="1:4" ht="13.5">
      <c r="A3035" s="233">
        <v>101908</v>
      </c>
      <c r="B3035" s="231" t="s">
        <v>25072</v>
      </c>
      <c r="C3035" s="233" t="s">
        <v>2</v>
      </c>
      <c r="D3035" s="234">
        <v>161.51</v>
      </c>
    </row>
    <row r="3036" spans="1:4" ht="13.5">
      <c r="A3036" s="233">
        <v>101909</v>
      </c>
      <c r="B3036" s="231" t="s">
        <v>25073</v>
      </c>
      <c r="C3036" s="233" t="s">
        <v>2</v>
      </c>
      <c r="D3036" s="234">
        <v>187.67</v>
      </c>
    </row>
    <row r="3037" spans="1:4" ht="13.5">
      <c r="A3037" s="233">
        <v>101910</v>
      </c>
      <c r="B3037" s="231" t="s">
        <v>25074</v>
      </c>
      <c r="C3037" s="233" t="s">
        <v>2</v>
      </c>
      <c r="D3037" s="234">
        <v>220.36</v>
      </c>
    </row>
    <row r="3038" spans="1:4" ht="13.5">
      <c r="A3038" s="233">
        <v>101911</v>
      </c>
      <c r="B3038" s="231" t="s">
        <v>25075</v>
      </c>
      <c r="C3038" s="233" t="s">
        <v>2</v>
      </c>
      <c r="D3038" s="234">
        <v>253.05</v>
      </c>
    </row>
    <row r="3039" spans="1:4" ht="13.5">
      <c r="A3039" s="233">
        <v>101912</v>
      </c>
      <c r="B3039" s="231" t="s">
        <v>25076</v>
      </c>
      <c r="C3039" s="233" t="s">
        <v>2</v>
      </c>
      <c r="D3039" s="234">
        <v>1235.1600000000001</v>
      </c>
    </row>
    <row r="3040" spans="1:4" ht="13.5">
      <c r="A3040" s="233">
        <v>101913</v>
      </c>
      <c r="B3040" s="231" t="s">
        <v>25077</v>
      </c>
      <c r="C3040" s="233" t="s">
        <v>2</v>
      </c>
      <c r="D3040" s="234">
        <v>459.89</v>
      </c>
    </row>
    <row r="3041" spans="1:4" ht="13.5">
      <c r="A3041" s="233">
        <v>101914</v>
      </c>
      <c r="B3041" s="231" t="s">
        <v>25078</v>
      </c>
      <c r="C3041" s="233" t="s">
        <v>2</v>
      </c>
      <c r="D3041" s="234">
        <v>420.75</v>
      </c>
    </row>
    <row r="3042" spans="1:4" ht="13.5">
      <c r="A3042" s="233">
        <v>101915</v>
      </c>
      <c r="B3042" s="231" t="s">
        <v>25079</v>
      </c>
      <c r="C3042" s="233" t="s">
        <v>2</v>
      </c>
      <c r="D3042" s="234">
        <v>330.22</v>
      </c>
    </row>
    <row r="3043" spans="1:4" ht="13.5">
      <c r="A3043" s="233">
        <v>101916</v>
      </c>
      <c r="B3043" s="231" t="s">
        <v>25080</v>
      </c>
      <c r="C3043" s="233" t="s">
        <v>2</v>
      </c>
      <c r="D3043" s="234">
        <v>2312.85</v>
      </c>
    </row>
    <row r="3044" spans="1:4" ht="13.5">
      <c r="A3044" s="233">
        <v>101917</v>
      </c>
      <c r="B3044" s="231" t="s">
        <v>25081</v>
      </c>
      <c r="C3044" s="233" t="s">
        <v>2</v>
      </c>
      <c r="D3044" s="234">
        <v>111.86</v>
      </c>
    </row>
    <row r="3045" spans="1:4" ht="13.5">
      <c r="A3045" s="233">
        <v>98261</v>
      </c>
      <c r="B3045" s="231" t="s">
        <v>9257</v>
      </c>
      <c r="C3045" s="233" t="s">
        <v>1</v>
      </c>
      <c r="D3045" s="234">
        <v>3.25</v>
      </c>
    </row>
    <row r="3046" spans="1:4" ht="13.5">
      <c r="A3046" s="233">
        <v>98262</v>
      </c>
      <c r="B3046" s="231" t="s">
        <v>9258</v>
      </c>
      <c r="C3046" s="233" t="s">
        <v>1</v>
      </c>
      <c r="D3046" s="234">
        <v>3.78</v>
      </c>
    </row>
    <row r="3047" spans="1:4" ht="13.5">
      <c r="A3047" s="233">
        <v>98263</v>
      </c>
      <c r="B3047" s="231" t="s">
        <v>9259</v>
      </c>
      <c r="C3047" s="233" t="s">
        <v>1</v>
      </c>
      <c r="D3047" s="234">
        <v>4.3899999999999997</v>
      </c>
    </row>
    <row r="3048" spans="1:4" ht="13.5">
      <c r="A3048" s="233">
        <v>98264</v>
      </c>
      <c r="B3048" s="231" t="s">
        <v>9260</v>
      </c>
      <c r="C3048" s="233" t="s">
        <v>1</v>
      </c>
      <c r="D3048" s="234">
        <v>4.88</v>
      </c>
    </row>
    <row r="3049" spans="1:4" ht="13.5">
      <c r="A3049" s="233">
        <v>98265</v>
      </c>
      <c r="B3049" s="231" t="s">
        <v>9261</v>
      </c>
      <c r="C3049" s="233" t="s">
        <v>1</v>
      </c>
      <c r="D3049" s="234">
        <v>5.59</v>
      </c>
    </row>
    <row r="3050" spans="1:4" ht="13.5">
      <c r="A3050" s="233">
        <v>98266</v>
      </c>
      <c r="B3050" s="231" t="s">
        <v>9262</v>
      </c>
      <c r="C3050" s="233" t="s">
        <v>1</v>
      </c>
      <c r="D3050" s="234">
        <v>5.99</v>
      </c>
    </row>
    <row r="3051" spans="1:4" ht="13.5">
      <c r="A3051" s="233">
        <v>98267</v>
      </c>
      <c r="B3051" s="231" t="s">
        <v>9263</v>
      </c>
      <c r="C3051" s="233" t="s">
        <v>1</v>
      </c>
      <c r="D3051" s="234">
        <v>9.65</v>
      </c>
    </row>
    <row r="3052" spans="1:4" ht="13.5">
      <c r="A3052" s="233">
        <v>98268</v>
      </c>
      <c r="B3052" s="231" t="s">
        <v>9264</v>
      </c>
      <c r="C3052" s="233" t="s">
        <v>1</v>
      </c>
      <c r="D3052" s="234">
        <v>15.43</v>
      </c>
    </row>
    <row r="3053" spans="1:4" ht="13.5">
      <c r="A3053" s="233">
        <v>98269</v>
      </c>
      <c r="B3053" s="231" t="s">
        <v>9265</v>
      </c>
      <c r="C3053" s="233" t="s">
        <v>1</v>
      </c>
      <c r="D3053" s="234">
        <v>19.8</v>
      </c>
    </row>
    <row r="3054" spans="1:4" ht="13.5">
      <c r="A3054" s="233">
        <v>98270</v>
      </c>
      <c r="B3054" s="231" t="s">
        <v>9266</v>
      </c>
      <c r="C3054" s="233" t="s">
        <v>1</v>
      </c>
      <c r="D3054" s="234">
        <v>31.75</v>
      </c>
    </row>
    <row r="3055" spans="1:4" ht="13.5">
      <c r="A3055" s="233">
        <v>98271</v>
      </c>
      <c r="B3055" s="231" t="s">
        <v>9267</v>
      </c>
      <c r="C3055" s="233" t="s">
        <v>1</v>
      </c>
      <c r="D3055" s="234">
        <v>48.84</v>
      </c>
    </row>
    <row r="3056" spans="1:4" ht="13.5">
      <c r="A3056" s="233">
        <v>98272</v>
      </c>
      <c r="B3056" s="231" t="s">
        <v>9268</v>
      </c>
      <c r="C3056" s="233" t="s">
        <v>1</v>
      </c>
      <c r="D3056" s="234">
        <v>113.54</v>
      </c>
    </row>
    <row r="3057" spans="1:4" ht="13.5">
      <c r="A3057" s="233">
        <v>98273</v>
      </c>
      <c r="B3057" s="231" t="s">
        <v>9269</v>
      </c>
      <c r="C3057" s="233" t="s">
        <v>1</v>
      </c>
      <c r="D3057" s="234">
        <v>2.2000000000000002</v>
      </c>
    </row>
    <row r="3058" spans="1:4" ht="13.5">
      <c r="A3058" s="233">
        <v>98274</v>
      </c>
      <c r="B3058" s="231" t="s">
        <v>9270</v>
      </c>
      <c r="C3058" s="233" t="s">
        <v>1</v>
      </c>
      <c r="D3058" s="234">
        <v>2.9</v>
      </c>
    </row>
    <row r="3059" spans="1:4" ht="13.5">
      <c r="A3059" s="233">
        <v>98275</v>
      </c>
      <c r="B3059" s="231" t="s">
        <v>9271</v>
      </c>
      <c r="C3059" s="233" t="s">
        <v>1</v>
      </c>
      <c r="D3059" s="234">
        <v>3.3</v>
      </c>
    </row>
    <row r="3060" spans="1:4" ht="13.5">
      <c r="A3060" s="233">
        <v>98276</v>
      </c>
      <c r="B3060" s="231" t="s">
        <v>9272</v>
      </c>
      <c r="C3060" s="233" t="s">
        <v>1</v>
      </c>
      <c r="D3060" s="234">
        <v>6.97</v>
      </c>
    </row>
    <row r="3061" spans="1:4" ht="13.5">
      <c r="A3061" s="233">
        <v>98277</v>
      </c>
      <c r="B3061" s="231" t="s">
        <v>9273</v>
      </c>
      <c r="C3061" s="233" t="s">
        <v>1</v>
      </c>
      <c r="D3061" s="234">
        <v>12.74</v>
      </c>
    </row>
    <row r="3062" spans="1:4" ht="13.5">
      <c r="A3062" s="233">
        <v>98278</v>
      </c>
      <c r="B3062" s="231" t="s">
        <v>9274</v>
      </c>
      <c r="C3062" s="233" t="s">
        <v>1</v>
      </c>
      <c r="D3062" s="234">
        <v>17.11</v>
      </c>
    </row>
    <row r="3063" spans="1:4" ht="13.5">
      <c r="A3063" s="233">
        <v>98279</v>
      </c>
      <c r="B3063" s="231" t="s">
        <v>9275</v>
      </c>
      <c r="C3063" s="233" t="s">
        <v>1</v>
      </c>
      <c r="D3063" s="234">
        <v>29.06</v>
      </c>
    </row>
    <row r="3064" spans="1:4" ht="13.5">
      <c r="A3064" s="233">
        <v>98280</v>
      </c>
      <c r="B3064" s="231" t="s">
        <v>9276</v>
      </c>
      <c r="C3064" s="233" t="s">
        <v>1</v>
      </c>
      <c r="D3064" s="234">
        <v>6.71</v>
      </c>
    </row>
    <row r="3065" spans="1:4" ht="13.5">
      <c r="A3065" s="233">
        <v>98281</v>
      </c>
      <c r="B3065" s="231" t="s">
        <v>9277</v>
      </c>
      <c r="C3065" s="233" t="s">
        <v>1</v>
      </c>
      <c r="D3065" s="234">
        <v>7.24</v>
      </c>
    </row>
    <row r="3066" spans="1:4" ht="13.5">
      <c r="A3066" s="233">
        <v>98282</v>
      </c>
      <c r="B3066" s="231" t="s">
        <v>9278</v>
      </c>
      <c r="C3066" s="233" t="s">
        <v>1</v>
      </c>
      <c r="D3066" s="234">
        <v>7.84</v>
      </c>
    </row>
    <row r="3067" spans="1:4" ht="13.5">
      <c r="A3067" s="233">
        <v>98283</v>
      </c>
      <c r="B3067" s="231" t="s">
        <v>9279</v>
      </c>
      <c r="C3067" s="233" t="s">
        <v>1</v>
      </c>
      <c r="D3067" s="234">
        <v>8.33</v>
      </c>
    </row>
    <row r="3068" spans="1:4" ht="13.5">
      <c r="A3068" s="233">
        <v>98284</v>
      </c>
      <c r="B3068" s="231" t="s">
        <v>9280</v>
      </c>
      <c r="C3068" s="233" t="s">
        <v>1</v>
      </c>
      <c r="D3068" s="234">
        <v>9.0299999999999994</v>
      </c>
    </row>
    <row r="3069" spans="1:4" ht="13.5">
      <c r="A3069" s="233">
        <v>98285</v>
      </c>
      <c r="B3069" s="231" t="s">
        <v>9281</v>
      </c>
      <c r="C3069" s="233" t="s">
        <v>1</v>
      </c>
      <c r="D3069" s="234">
        <v>9.4499999999999993</v>
      </c>
    </row>
    <row r="3070" spans="1:4" ht="13.5">
      <c r="A3070" s="233">
        <v>98286</v>
      </c>
      <c r="B3070" s="231" t="s">
        <v>9282</v>
      </c>
      <c r="C3070" s="233" t="s">
        <v>1</v>
      </c>
      <c r="D3070" s="234">
        <v>13.11</v>
      </c>
    </row>
    <row r="3071" spans="1:4" ht="13.5">
      <c r="A3071" s="233">
        <v>98287</v>
      </c>
      <c r="B3071" s="231" t="s">
        <v>9283</v>
      </c>
      <c r="C3071" s="233" t="s">
        <v>1</v>
      </c>
      <c r="D3071" s="234">
        <v>1.18</v>
      </c>
    </row>
    <row r="3072" spans="1:4" ht="13.5">
      <c r="A3072" s="233">
        <v>98288</v>
      </c>
      <c r="B3072" s="231" t="s">
        <v>9284</v>
      </c>
      <c r="C3072" s="233" t="s">
        <v>1</v>
      </c>
      <c r="D3072" s="234">
        <v>1.71</v>
      </c>
    </row>
    <row r="3073" spans="1:4" ht="13.5">
      <c r="A3073" s="233">
        <v>98289</v>
      </c>
      <c r="B3073" s="231" t="s">
        <v>9285</v>
      </c>
      <c r="C3073" s="233" t="s">
        <v>1</v>
      </c>
      <c r="D3073" s="234">
        <v>2.31</v>
      </c>
    </row>
    <row r="3074" spans="1:4" ht="13.5">
      <c r="A3074" s="233">
        <v>98290</v>
      </c>
      <c r="B3074" s="231" t="s">
        <v>9286</v>
      </c>
      <c r="C3074" s="233" t="s">
        <v>1</v>
      </c>
      <c r="D3074" s="234">
        <v>2.8</v>
      </c>
    </row>
    <row r="3075" spans="1:4" ht="13.5">
      <c r="A3075" s="233">
        <v>98291</v>
      </c>
      <c r="B3075" s="231" t="s">
        <v>9287</v>
      </c>
      <c r="C3075" s="233" t="s">
        <v>1</v>
      </c>
      <c r="D3075" s="234">
        <v>3.52</v>
      </c>
    </row>
    <row r="3076" spans="1:4" ht="13.5">
      <c r="A3076" s="233">
        <v>98292</v>
      </c>
      <c r="B3076" s="231" t="s">
        <v>9288</v>
      </c>
      <c r="C3076" s="233" t="s">
        <v>1</v>
      </c>
      <c r="D3076" s="234">
        <v>3.92</v>
      </c>
    </row>
    <row r="3077" spans="1:4" ht="13.5">
      <c r="A3077" s="233">
        <v>98293</v>
      </c>
      <c r="B3077" s="231" t="s">
        <v>9289</v>
      </c>
      <c r="C3077" s="233" t="s">
        <v>1</v>
      </c>
      <c r="D3077" s="234">
        <v>7.58</v>
      </c>
    </row>
    <row r="3078" spans="1:4" ht="13.5">
      <c r="A3078" s="233">
        <v>98400</v>
      </c>
      <c r="B3078" s="231" t="s">
        <v>9290</v>
      </c>
      <c r="C3078" s="233" t="s">
        <v>1</v>
      </c>
      <c r="D3078" s="234">
        <v>11.31</v>
      </c>
    </row>
    <row r="3079" spans="1:4" ht="13.5">
      <c r="A3079" s="233">
        <v>98401</v>
      </c>
      <c r="B3079" s="231" t="s">
        <v>9291</v>
      </c>
      <c r="C3079" s="233" t="s">
        <v>1</v>
      </c>
      <c r="D3079" s="234">
        <v>17.23</v>
      </c>
    </row>
    <row r="3080" spans="1:4" ht="13.5">
      <c r="A3080" s="233">
        <v>98402</v>
      </c>
      <c r="B3080" s="231" t="s">
        <v>9292</v>
      </c>
      <c r="C3080" s="233" t="s">
        <v>1</v>
      </c>
      <c r="D3080" s="234">
        <v>22.18</v>
      </c>
    </row>
    <row r="3081" spans="1:4" ht="13.5">
      <c r="A3081" s="233">
        <v>100556</v>
      </c>
      <c r="B3081" s="231" t="s">
        <v>9293</v>
      </c>
      <c r="C3081" s="233" t="s">
        <v>2</v>
      </c>
      <c r="D3081" s="234">
        <v>44.36</v>
      </c>
    </row>
    <row r="3082" spans="1:4" ht="13.5">
      <c r="A3082" s="233">
        <v>100557</v>
      </c>
      <c r="B3082" s="231" t="s">
        <v>9294</v>
      </c>
      <c r="C3082" s="233" t="s">
        <v>2</v>
      </c>
      <c r="D3082" s="234">
        <v>586.79</v>
      </c>
    </row>
    <row r="3083" spans="1:4" ht="13.5">
      <c r="A3083" s="233">
        <v>100560</v>
      </c>
      <c r="B3083" s="231" t="s">
        <v>9295</v>
      </c>
      <c r="C3083" s="233" t="s">
        <v>2</v>
      </c>
      <c r="D3083" s="234">
        <v>119.99</v>
      </c>
    </row>
    <row r="3084" spans="1:4" ht="13.5">
      <c r="A3084" s="233">
        <v>100561</v>
      </c>
      <c r="B3084" s="231" t="s">
        <v>9296</v>
      </c>
      <c r="C3084" s="233" t="s">
        <v>2</v>
      </c>
      <c r="D3084" s="234">
        <v>224.08</v>
      </c>
    </row>
    <row r="3085" spans="1:4" ht="13.5">
      <c r="A3085" s="233">
        <v>100562</v>
      </c>
      <c r="B3085" s="231" t="s">
        <v>9297</v>
      </c>
      <c r="C3085" s="233" t="s">
        <v>2</v>
      </c>
      <c r="D3085" s="234">
        <v>349.4</v>
      </c>
    </row>
    <row r="3086" spans="1:4" ht="13.5">
      <c r="A3086" s="233">
        <v>100563</v>
      </c>
      <c r="B3086" s="231" t="s">
        <v>9298</v>
      </c>
      <c r="C3086" s="233" t="s">
        <v>2</v>
      </c>
      <c r="D3086" s="234">
        <v>505.5</v>
      </c>
    </row>
    <row r="3087" spans="1:4" ht="13.5">
      <c r="A3087" s="233">
        <v>101795</v>
      </c>
      <c r="B3087" s="231" t="s">
        <v>25991</v>
      </c>
      <c r="C3087" s="233" t="s">
        <v>2</v>
      </c>
      <c r="D3087" s="234">
        <v>430.56</v>
      </c>
    </row>
    <row r="3088" spans="1:4" ht="13.5">
      <c r="A3088" s="233">
        <v>101798</v>
      </c>
      <c r="B3088" s="231" t="s">
        <v>25992</v>
      </c>
      <c r="C3088" s="233" t="s">
        <v>2</v>
      </c>
      <c r="D3088" s="234">
        <v>291.58</v>
      </c>
    </row>
    <row r="3089" spans="1:4" ht="13.5">
      <c r="A3089" s="233">
        <v>101799</v>
      </c>
      <c r="B3089" s="231" t="s">
        <v>25993</v>
      </c>
      <c r="C3089" s="233" t="s">
        <v>2</v>
      </c>
      <c r="D3089" s="234">
        <v>705.8</v>
      </c>
    </row>
    <row r="3090" spans="1:4" ht="13.5">
      <c r="A3090" s="233">
        <v>98397</v>
      </c>
      <c r="B3090" s="231" t="s">
        <v>9299</v>
      </c>
      <c r="C3090" s="233" t="s">
        <v>4</v>
      </c>
      <c r="D3090" s="234">
        <v>9.99</v>
      </c>
    </row>
    <row r="3091" spans="1:4" ht="13.5">
      <c r="A3091" s="233">
        <v>101936</v>
      </c>
      <c r="B3091" s="231" t="s">
        <v>25082</v>
      </c>
      <c r="C3091" s="233" t="s">
        <v>2</v>
      </c>
      <c r="D3091" s="234">
        <v>6457.4</v>
      </c>
    </row>
    <row r="3092" spans="1:4" ht="13.5">
      <c r="A3092" s="233">
        <v>101937</v>
      </c>
      <c r="B3092" s="231" t="s">
        <v>25083</v>
      </c>
      <c r="C3092" s="233" t="s">
        <v>2</v>
      </c>
      <c r="D3092" s="234">
        <v>11605.91</v>
      </c>
    </row>
    <row r="3093" spans="1:4" ht="13.5">
      <c r="A3093" s="233">
        <v>98294</v>
      </c>
      <c r="B3093" s="231" t="s">
        <v>9300</v>
      </c>
      <c r="C3093" s="233" t="s">
        <v>1</v>
      </c>
      <c r="D3093" s="234">
        <v>2.87</v>
      </c>
    </row>
    <row r="3094" spans="1:4" ht="13.5">
      <c r="A3094" s="233">
        <v>98295</v>
      </c>
      <c r="B3094" s="231" t="s">
        <v>9301</v>
      </c>
      <c r="C3094" s="233" t="s">
        <v>1</v>
      </c>
      <c r="D3094" s="234">
        <v>2.25</v>
      </c>
    </row>
    <row r="3095" spans="1:4" ht="13.5">
      <c r="A3095" s="233">
        <v>98296</v>
      </c>
      <c r="B3095" s="231" t="s">
        <v>9302</v>
      </c>
      <c r="C3095" s="233" t="s">
        <v>1</v>
      </c>
      <c r="D3095" s="234">
        <v>4.4000000000000004</v>
      </c>
    </row>
    <row r="3096" spans="1:4" ht="13.5">
      <c r="A3096" s="233">
        <v>98297</v>
      </c>
      <c r="B3096" s="231" t="s">
        <v>9303</v>
      </c>
      <c r="C3096" s="233" t="s">
        <v>1</v>
      </c>
      <c r="D3096" s="234">
        <v>3.4</v>
      </c>
    </row>
    <row r="3097" spans="1:4" ht="13.5">
      <c r="A3097" s="233">
        <v>98301</v>
      </c>
      <c r="B3097" s="231" t="s">
        <v>9304</v>
      </c>
      <c r="C3097" s="233" t="s">
        <v>2</v>
      </c>
      <c r="D3097" s="234">
        <v>604.30999999999995</v>
      </c>
    </row>
    <row r="3098" spans="1:4" ht="13.5">
      <c r="A3098" s="233">
        <v>98302</v>
      </c>
      <c r="B3098" s="231" t="s">
        <v>9305</v>
      </c>
      <c r="C3098" s="233" t="s">
        <v>2</v>
      </c>
      <c r="D3098" s="234">
        <v>847.83</v>
      </c>
    </row>
    <row r="3099" spans="1:4" ht="13.5">
      <c r="A3099" s="233">
        <v>98304</v>
      </c>
      <c r="B3099" s="231" t="s">
        <v>9306</v>
      </c>
      <c r="C3099" s="233" t="s">
        <v>2</v>
      </c>
      <c r="D3099" s="234">
        <v>1320.03</v>
      </c>
    </row>
    <row r="3100" spans="1:4" ht="13.5">
      <c r="A3100" s="233">
        <v>98307</v>
      </c>
      <c r="B3100" s="231" t="s">
        <v>9307</v>
      </c>
      <c r="C3100" s="233" t="s">
        <v>2</v>
      </c>
      <c r="D3100" s="234">
        <v>49.8</v>
      </c>
    </row>
    <row r="3101" spans="1:4" ht="13.5">
      <c r="A3101" s="233">
        <v>98308</v>
      </c>
      <c r="B3101" s="231" t="s">
        <v>9308</v>
      </c>
      <c r="C3101" s="233" t="s">
        <v>2</v>
      </c>
      <c r="D3101" s="234">
        <v>32.200000000000003</v>
      </c>
    </row>
    <row r="3102" spans="1:4" ht="13.5">
      <c r="A3102" s="233">
        <v>98593</v>
      </c>
      <c r="B3102" s="231" t="s">
        <v>9309</v>
      </c>
      <c r="C3102" s="233" t="s">
        <v>2</v>
      </c>
      <c r="D3102" s="234">
        <v>1029.17</v>
      </c>
    </row>
    <row r="3103" spans="1:4" ht="13.5">
      <c r="A3103" s="233">
        <v>89355</v>
      </c>
      <c r="B3103" s="231" t="s">
        <v>9310</v>
      </c>
      <c r="C3103" s="233" t="s">
        <v>1</v>
      </c>
      <c r="D3103" s="234">
        <v>15.91</v>
      </c>
    </row>
    <row r="3104" spans="1:4" ht="13.5">
      <c r="A3104" s="233">
        <v>89356</v>
      </c>
      <c r="B3104" s="231" t="s">
        <v>9311</v>
      </c>
      <c r="C3104" s="233" t="s">
        <v>1</v>
      </c>
      <c r="D3104" s="234">
        <v>18.89</v>
      </c>
    </row>
    <row r="3105" spans="1:4" ht="13.5">
      <c r="A3105" s="233">
        <v>89357</v>
      </c>
      <c r="B3105" s="231" t="s">
        <v>9312</v>
      </c>
      <c r="C3105" s="233" t="s">
        <v>1</v>
      </c>
      <c r="D3105" s="234">
        <v>27.72</v>
      </c>
    </row>
    <row r="3106" spans="1:4" ht="13.5">
      <c r="A3106" s="233">
        <v>89401</v>
      </c>
      <c r="B3106" s="231" t="s">
        <v>9313</v>
      </c>
      <c r="C3106" s="233" t="s">
        <v>1</v>
      </c>
      <c r="D3106" s="234">
        <v>7.5</v>
      </c>
    </row>
    <row r="3107" spans="1:4" ht="13.5">
      <c r="A3107" s="233">
        <v>89402</v>
      </c>
      <c r="B3107" s="231" t="s">
        <v>9314</v>
      </c>
      <c r="C3107" s="233" t="s">
        <v>1</v>
      </c>
      <c r="D3107" s="234">
        <v>9.1999999999999993</v>
      </c>
    </row>
    <row r="3108" spans="1:4" ht="13.5">
      <c r="A3108" s="233">
        <v>89403</v>
      </c>
      <c r="B3108" s="231" t="s">
        <v>9315</v>
      </c>
      <c r="C3108" s="233" t="s">
        <v>1</v>
      </c>
      <c r="D3108" s="234">
        <v>16.13</v>
      </c>
    </row>
    <row r="3109" spans="1:4" ht="13.5">
      <c r="A3109" s="233">
        <v>89446</v>
      </c>
      <c r="B3109" s="231" t="s">
        <v>9316</v>
      </c>
      <c r="C3109" s="233" t="s">
        <v>1</v>
      </c>
      <c r="D3109" s="234">
        <v>5.52</v>
      </c>
    </row>
    <row r="3110" spans="1:4" ht="13.5">
      <c r="A3110" s="233">
        <v>89447</v>
      </c>
      <c r="B3110" s="231" t="s">
        <v>9317</v>
      </c>
      <c r="C3110" s="233" t="s">
        <v>1</v>
      </c>
      <c r="D3110" s="234">
        <v>11.8</v>
      </c>
    </row>
    <row r="3111" spans="1:4" ht="13.5">
      <c r="A3111" s="233">
        <v>89448</v>
      </c>
      <c r="B3111" s="231" t="s">
        <v>9318</v>
      </c>
      <c r="C3111" s="233" t="s">
        <v>1</v>
      </c>
      <c r="D3111" s="234">
        <v>17.02</v>
      </c>
    </row>
    <row r="3112" spans="1:4" ht="13.5">
      <c r="A3112" s="233">
        <v>89449</v>
      </c>
      <c r="B3112" s="231" t="s">
        <v>9319</v>
      </c>
      <c r="C3112" s="233" t="s">
        <v>1</v>
      </c>
      <c r="D3112" s="234">
        <v>19.55</v>
      </c>
    </row>
    <row r="3113" spans="1:4" ht="13.5">
      <c r="A3113" s="233">
        <v>89450</v>
      </c>
      <c r="B3113" s="231" t="s">
        <v>9320</v>
      </c>
      <c r="C3113" s="233" t="s">
        <v>1</v>
      </c>
      <c r="D3113" s="234">
        <v>32.44</v>
      </c>
    </row>
    <row r="3114" spans="1:4" ht="13.5">
      <c r="A3114" s="233">
        <v>89451</v>
      </c>
      <c r="B3114" s="231" t="s">
        <v>9321</v>
      </c>
      <c r="C3114" s="233" t="s">
        <v>1</v>
      </c>
      <c r="D3114" s="234">
        <v>53.79</v>
      </c>
    </row>
    <row r="3115" spans="1:4" ht="13.5">
      <c r="A3115" s="233">
        <v>89452</v>
      </c>
      <c r="B3115" s="231" t="s">
        <v>9322</v>
      </c>
      <c r="C3115" s="233" t="s">
        <v>1</v>
      </c>
      <c r="D3115" s="234">
        <v>67</v>
      </c>
    </row>
    <row r="3116" spans="1:4" ht="13.5">
      <c r="A3116" s="233">
        <v>89508</v>
      </c>
      <c r="B3116" s="231" t="s">
        <v>9323</v>
      </c>
      <c r="C3116" s="233" t="s">
        <v>1</v>
      </c>
      <c r="D3116" s="234">
        <v>20.84</v>
      </c>
    </row>
    <row r="3117" spans="1:4" ht="13.5">
      <c r="A3117" s="233">
        <v>89509</v>
      </c>
      <c r="B3117" s="231" t="s">
        <v>9324</v>
      </c>
      <c r="C3117" s="233" t="s">
        <v>1</v>
      </c>
      <c r="D3117" s="234">
        <v>28.15</v>
      </c>
    </row>
    <row r="3118" spans="1:4" ht="13.5">
      <c r="A3118" s="233">
        <v>89511</v>
      </c>
      <c r="B3118" s="231" t="s">
        <v>9325</v>
      </c>
      <c r="C3118" s="233" t="s">
        <v>1</v>
      </c>
      <c r="D3118" s="234">
        <v>40.93</v>
      </c>
    </row>
    <row r="3119" spans="1:4" ht="13.5">
      <c r="A3119" s="233">
        <v>89512</v>
      </c>
      <c r="B3119" s="231" t="s">
        <v>9326</v>
      </c>
      <c r="C3119" s="233" t="s">
        <v>1</v>
      </c>
      <c r="D3119" s="234">
        <v>65.849999999999994</v>
      </c>
    </row>
    <row r="3120" spans="1:4" ht="13.5">
      <c r="A3120" s="233">
        <v>89576</v>
      </c>
      <c r="B3120" s="231" t="s">
        <v>9327</v>
      </c>
      <c r="C3120" s="233" t="s">
        <v>1</v>
      </c>
      <c r="D3120" s="234">
        <v>27.08</v>
      </c>
    </row>
    <row r="3121" spans="1:4" ht="13.5">
      <c r="A3121" s="233">
        <v>89578</v>
      </c>
      <c r="B3121" s="231" t="s">
        <v>9328</v>
      </c>
      <c r="C3121" s="233" t="s">
        <v>1</v>
      </c>
      <c r="D3121" s="234">
        <v>46.85</v>
      </c>
    </row>
    <row r="3122" spans="1:4" ht="13.5">
      <c r="A3122" s="233">
        <v>89580</v>
      </c>
      <c r="B3122" s="231" t="s">
        <v>9329</v>
      </c>
      <c r="C3122" s="233" t="s">
        <v>1</v>
      </c>
      <c r="D3122" s="234">
        <v>92.96</v>
      </c>
    </row>
    <row r="3123" spans="1:4" ht="13.5">
      <c r="A3123" s="233">
        <v>89633</v>
      </c>
      <c r="B3123" s="231" t="s">
        <v>9330</v>
      </c>
      <c r="C3123" s="233" t="s">
        <v>1</v>
      </c>
      <c r="D3123" s="234">
        <v>19.829999999999998</v>
      </c>
    </row>
    <row r="3124" spans="1:4" ht="13.5">
      <c r="A3124" s="233">
        <v>89634</v>
      </c>
      <c r="B3124" s="231" t="s">
        <v>9331</v>
      </c>
      <c r="C3124" s="233" t="s">
        <v>1</v>
      </c>
      <c r="D3124" s="234">
        <v>30.08</v>
      </c>
    </row>
    <row r="3125" spans="1:4" ht="13.5">
      <c r="A3125" s="233">
        <v>89635</v>
      </c>
      <c r="B3125" s="231" t="s">
        <v>9332</v>
      </c>
      <c r="C3125" s="233" t="s">
        <v>1</v>
      </c>
      <c r="D3125" s="234">
        <v>42.93</v>
      </c>
    </row>
    <row r="3126" spans="1:4" ht="13.5">
      <c r="A3126" s="233">
        <v>89636</v>
      </c>
      <c r="B3126" s="231" t="s">
        <v>9333</v>
      </c>
      <c r="C3126" s="233" t="s">
        <v>1</v>
      </c>
      <c r="D3126" s="234">
        <v>52.25</v>
      </c>
    </row>
    <row r="3127" spans="1:4" ht="13.5">
      <c r="A3127" s="233">
        <v>89711</v>
      </c>
      <c r="B3127" s="231" t="s">
        <v>9334</v>
      </c>
      <c r="C3127" s="233" t="s">
        <v>1</v>
      </c>
      <c r="D3127" s="234">
        <v>17.53</v>
      </c>
    </row>
    <row r="3128" spans="1:4" ht="13.5">
      <c r="A3128" s="233">
        <v>89712</v>
      </c>
      <c r="B3128" s="231" t="s">
        <v>9335</v>
      </c>
      <c r="C3128" s="233" t="s">
        <v>1</v>
      </c>
      <c r="D3128" s="234">
        <v>26.6</v>
      </c>
    </row>
    <row r="3129" spans="1:4" ht="13.5">
      <c r="A3129" s="233">
        <v>89713</v>
      </c>
      <c r="B3129" s="231" t="s">
        <v>9336</v>
      </c>
      <c r="C3129" s="233" t="s">
        <v>1</v>
      </c>
      <c r="D3129" s="234">
        <v>40.36</v>
      </c>
    </row>
    <row r="3130" spans="1:4" ht="13.5">
      <c r="A3130" s="233">
        <v>89714</v>
      </c>
      <c r="B3130" s="231" t="s">
        <v>9337</v>
      </c>
      <c r="C3130" s="233" t="s">
        <v>1</v>
      </c>
      <c r="D3130" s="234">
        <v>51.16</v>
      </c>
    </row>
    <row r="3131" spans="1:4" ht="13.5">
      <c r="A3131" s="233">
        <v>89716</v>
      </c>
      <c r="B3131" s="231" t="s">
        <v>9338</v>
      </c>
      <c r="C3131" s="233" t="s">
        <v>1</v>
      </c>
      <c r="D3131" s="234">
        <v>21.28</v>
      </c>
    </row>
    <row r="3132" spans="1:4" ht="13.5">
      <c r="A3132" s="233">
        <v>89717</v>
      </c>
      <c r="B3132" s="231" t="s">
        <v>9339</v>
      </c>
      <c r="C3132" s="233" t="s">
        <v>1</v>
      </c>
      <c r="D3132" s="234">
        <v>32.549999999999997</v>
      </c>
    </row>
    <row r="3133" spans="1:4" ht="13.5">
      <c r="A3133" s="233">
        <v>89770</v>
      </c>
      <c r="B3133" s="231" t="s">
        <v>9340</v>
      </c>
      <c r="C3133" s="233" t="s">
        <v>1</v>
      </c>
      <c r="D3133" s="234">
        <v>35.47</v>
      </c>
    </row>
    <row r="3134" spans="1:4" ht="13.5">
      <c r="A3134" s="233">
        <v>89771</v>
      </c>
      <c r="B3134" s="231" t="s">
        <v>9341</v>
      </c>
      <c r="C3134" s="233" t="s">
        <v>1</v>
      </c>
      <c r="D3134" s="234">
        <v>48.46</v>
      </c>
    </row>
    <row r="3135" spans="1:4" ht="13.5">
      <c r="A3135" s="233">
        <v>89773</v>
      </c>
      <c r="B3135" s="231" t="s">
        <v>9342</v>
      </c>
      <c r="C3135" s="233" t="s">
        <v>1</v>
      </c>
      <c r="D3135" s="234">
        <v>112.85</v>
      </c>
    </row>
    <row r="3136" spans="1:4" ht="13.5">
      <c r="A3136" s="233">
        <v>89775</v>
      </c>
      <c r="B3136" s="231" t="s">
        <v>9343</v>
      </c>
      <c r="C3136" s="233" t="s">
        <v>1</v>
      </c>
      <c r="D3136" s="234">
        <v>178.23</v>
      </c>
    </row>
    <row r="3137" spans="1:4" ht="13.5">
      <c r="A3137" s="233">
        <v>89798</v>
      </c>
      <c r="B3137" s="231" t="s">
        <v>9344</v>
      </c>
      <c r="C3137" s="233" t="s">
        <v>1</v>
      </c>
      <c r="D3137" s="234">
        <v>12.91</v>
      </c>
    </row>
    <row r="3138" spans="1:4" ht="13.5">
      <c r="A3138" s="233">
        <v>89799</v>
      </c>
      <c r="B3138" s="231" t="s">
        <v>9345</v>
      </c>
      <c r="C3138" s="233" t="s">
        <v>1</v>
      </c>
      <c r="D3138" s="234">
        <v>20.61</v>
      </c>
    </row>
    <row r="3139" spans="1:4" ht="13.5">
      <c r="A3139" s="233">
        <v>89800</v>
      </c>
      <c r="B3139" s="231" t="s">
        <v>9346</v>
      </c>
      <c r="C3139" s="233" t="s">
        <v>1</v>
      </c>
      <c r="D3139" s="234">
        <v>25.11</v>
      </c>
    </row>
    <row r="3140" spans="1:4" ht="13.5">
      <c r="A3140" s="233">
        <v>89848</v>
      </c>
      <c r="B3140" s="231" t="s">
        <v>9347</v>
      </c>
      <c r="C3140" s="233" t="s">
        <v>1</v>
      </c>
      <c r="D3140" s="234">
        <v>29.63</v>
      </c>
    </row>
    <row r="3141" spans="1:4" ht="13.5">
      <c r="A3141" s="233">
        <v>89849</v>
      </c>
      <c r="B3141" s="231" t="s">
        <v>9348</v>
      </c>
      <c r="C3141" s="233" t="s">
        <v>1</v>
      </c>
      <c r="D3141" s="234">
        <v>60.71</v>
      </c>
    </row>
    <row r="3142" spans="1:4" ht="13.5">
      <c r="A3142" s="233">
        <v>89865</v>
      </c>
      <c r="B3142" s="231" t="s">
        <v>9349</v>
      </c>
      <c r="C3142" s="233" t="s">
        <v>1</v>
      </c>
      <c r="D3142" s="234">
        <v>12.05</v>
      </c>
    </row>
    <row r="3143" spans="1:4" ht="13.5">
      <c r="A3143" s="233">
        <v>91784</v>
      </c>
      <c r="B3143" s="231" t="s">
        <v>9350</v>
      </c>
      <c r="C3143" s="233" t="s">
        <v>1</v>
      </c>
      <c r="D3143" s="234">
        <v>37.880000000000003</v>
      </c>
    </row>
    <row r="3144" spans="1:4" ht="13.5">
      <c r="A3144" s="233">
        <v>91785</v>
      </c>
      <c r="B3144" s="231" t="s">
        <v>9351</v>
      </c>
      <c r="C3144" s="233" t="s">
        <v>1</v>
      </c>
      <c r="D3144" s="234">
        <v>37.69</v>
      </c>
    </row>
    <row r="3145" spans="1:4" ht="13.5">
      <c r="A3145" s="233">
        <v>91786</v>
      </c>
      <c r="B3145" s="231" t="s">
        <v>9352</v>
      </c>
      <c r="C3145" s="233" t="s">
        <v>1</v>
      </c>
      <c r="D3145" s="234">
        <v>28.78</v>
      </c>
    </row>
    <row r="3146" spans="1:4" ht="13.5">
      <c r="A3146" s="233">
        <v>91787</v>
      </c>
      <c r="B3146" s="231" t="s">
        <v>9353</v>
      </c>
      <c r="C3146" s="233" t="s">
        <v>1</v>
      </c>
      <c r="D3146" s="234">
        <v>34.79</v>
      </c>
    </row>
    <row r="3147" spans="1:4" ht="13.5">
      <c r="A3147" s="233">
        <v>91788</v>
      </c>
      <c r="B3147" s="231" t="s">
        <v>9354</v>
      </c>
      <c r="C3147" s="233" t="s">
        <v>1</v>
      </c>
      <c r="D3147" s="234">
        <v>43.58</v>
      </c>
    </row>
    <row r="3148" spans="1:4" ht="13.5">
      <c r="A3148" s="233">
        <v>91789</v>
      </c>
      <c r="B3148" s="231" t="s">
        <v>9355</v>
      </c>
      <c r="C3148" s="233" t="s">
        <v>1</v>
      </c>
      <c r="D3148" s="234">
        <v>46.79</v>
      </c>
    </row>
    <row r="3149" spans="1:4" ht="13.5">
      <c r="A3149" s="233">
        <v>91790</v>
      </c>
      <c r="B3149" s="231" t="s">
        <v>9356</v>
      </c>
      <c r="C3149" s="233" t="s">
        <v>1</v>
      </c>
      <c r="D3149" s="234">
        <v>70.48</v>
      </c>
    </row>
    <row r="3150" spans="1:4" ht="13.5">
      <c r="A3150" s="233">
        <v>91791</v>
      </c>
      <c r="B3150" s="231" t="s">
        <v>9357</v>
      </c>
      <c r="C3150" s="233" t="s">
        <v>1</v>
      </c>
      <c r="D3150" s="234">
        <v>98.48</v>
      </c>
    </row>
    <row r="3151" spans="1:4" ht="13.5">
      <c r="A3151" s="233">
        <v>91792</v>
      </c>
      <c r="B3151" s="231" t="s">
        <v>9358</v>
      </c>
      <c r="C3151" s="233" t="s">
        <v>1</v>
      </c>
      <c r="D3151" s="234">
        <v>50.27</v>
      </c>
    </row>
    <row r="3152" spans="1:4" ht="13.5">
      <c r="A3152" s="233">
        <v>91793</v>
      </c>
      <c r="B3152" s="231" t="s">
        <v>9359</v>
      </c>
      <c r="C3152" s="233" t="s">
        <v>1</v>
      </c>
      <c r="D3152" s="234">
        <v>77.09</v>
      </c>
    </row>
    <row r="3153" spans="1:4" ht="13.5">
      <c r="A3153" s="233">
        <v>91794</v>
      </c>
      <c r="B3153" s="231" t="s">
        <v>9360</v>
      </c>
      <c r="C3153" s="233" t="s">
        <v>1</v>
      </c>
      <c r="D3153" s="234">
        <v>39.22</v>
      </c>
    </row>
    <row r="3154" spans="1:4" ht="13.5">
      <c r="A3154" s="233">
        <v>91795</v>
      </c>
      <c r="B3154" s="231" t="s">
        <v>9361</v>
      </c>
      <c r="C3154" s="233" t="s">
        <v>1</v>
      </c>
      <c r="D3154" s="234">
        <v>64.52</v>
      </c>
    </row>
    <row r="3155" spans="1:4" ht="13.5">
      <c r="A3155" s="233">
        <v>91796</v>
      </c>
      <c r="B3155" s="231" t="s">
        <v>9362</v>
      </c>
      <c r="C3155" s="233" t="s">
        <v>1</v>
      </c>
      <c r="D3155" s="234">
        <v>71.989999999999995</v>
      </c>
    </row>
    <row r="3156" spans="1:4" ht="13.5">
      <c r="A3156" s="233">
        <v>92275</v>
      </c>
      <c r="B3156" s="231" t="s">
        <v>9363</v>
      </c>
      <c r="C3156" s="233" t="s">
        <v>1</v>
      </c>
      <c r="D3156" s="234">
        <v>40.340000000000003</v>
      </c>
    </row>
    <row r="3157" spans="1:4" ht="13.5">
      <c r="A3157" s="233">
        <v>92276</v>
      </c>
      <c r="B3157" s="231" t="s">
        <v>9364</v>
      </c>
      <c r="C3157" s="233" t="s">
        <v>1</v>
      </c>
      <c r="D3157" s="234">
        <v>51.07</v>
      </c>
    </row>
    <row r="3158" spans="1:4" ht="13.5">
      <c r="A3158" s="233">
        <v>92277</v>
      </c>
      <c r="B3158" s="231" t="s">
        <v>9365</v>
      </c>
      <c r="C3158" s="233" t="s">
        <v>1</v>
      </c>
      <c r="D3158" s="234">
        <v>73.599999999999994</v>
      </c>
    </row>
    <row r="3159" spans="1:4" ht="13.5">
      <c r="A3159" s="233">
        <v>92278</v>
      </c>
      <c r="B3159" s="231" t="s">
        <v>9366</v>
      </c>
      <c r="C3159" s="233" t="s">
        <v>1</v>
      </c>
      <c r="D3159" s="234">
        <v>98.9</v>
      </c>
    </row>
    <row r="3160" spans="1:4" ht="13.5">
      <c r="A3160" s="233">
        <v>92279</v>
      </c>
      <c r="B3160" s="231" t="s">
        <v>9367</v>
      </c>
      <c r="C3160" s="233" t="s">
        <v>1</v>
      </c>
      <c r="D3160" s="234">
        <v>142.84</v>
      </c>
    </row>
    <row r="3161" spans="1:4" ht="13.5">
      <c r="A3161" s="233">
        <v>92280</v>
      </c>
      <c r="B3161" s="231" t="s">
        <v>9368</v>
      </c>
      <c r="C3161" s="233" t="s">
        <v>1</v>
      </c>
      <c r="D3161" s="234">
        <v>200.44</v>
      </c>
    </row>
    <row r="3162" spans="1:4" ht="13.5">
      <c r="A3162" s="233">
        <v>92281</v>
      </c>
      <c r="B3162" s="231" t="s">
        <v>9369</v>
      </c>
      <c r="C3162" s="233" t="s">
        <v>1</v>
      </c>
      <c r="D3162" s="234">
        <v>93.59</v>
      </c>
    </row>
    <row r="3163" spans="1:4" ht="13.5">
      <c r="A3163" s="233">
        <v>92282</v>
      </c>
      <c r="B3163" s="231" t="s">
        <v>9370</v>
      </c>
      <c r="C3163" s="233" t="s">
        <v>1</v>
      </c>
      <c r="D3163" s="234">
        <v>106.44</v>
      </c>
    </row>
    <row r="3164" spans="1:4" ht="13.5">
      <c r="A3164" s="233">
        <v>92283</v>
      </c>
      <c r="B3164" s="231" t="s">
        <v>9371</v>
      </c>
      <c r="C3164" s="233" t="s">
        <v>1</v>
      </c>
      <c r="D3164" s="234">
        <v>143.56</v>
      </c>
    </row>
    <row r="3165" spans="1:4" ht="13.5">
      <c r="A3165" s="233">
        <v>92284</v>
      </c>
      <c r="B3165" s="231" t="s">
        <v>9372</v>
      </c>
      <c r="C3165" s="233" t="s">
        <v>1</v>
      </c>
      <c r="D3165" s="234">
        <v>178.68</v>
      </c>
    </row>
    <row r="3166" spans="1:4" ht="13.5">
      <c r="A3166" s="233">
        <v>92285</v>
      </c>
      <c r="B3166" s="231" t="s">
        <v>9373</v>
      </c>
      <c r="C3166" s="233" t="s">
        <v>1</v>
      </c>
      <c r="D3166" s="234">
        <v>238.11</v>
      </c>
    </row>
    <row r="3167" spans="1:4" ht="13.5">
      <c r="A3167" s="233">
        <v>92286</v>
      </c>
      <c r="B3167" s="231" t="s">
        <v>9374</v>
      </c>
      <c r="C3167" s="233" t="s">
        <v>1</v>
      </c>
      <c r="D3167" s="234">
        <v>297.05</v>
      </c>
    </row>
    <row r="3168" spans="1:4" ht="13.5">
      <c r="A3168" s="233">
        <v>92305</v>
      </c>
      <c r="B3168" s="231" t="s">
        <v>9375</v>
      </c>
      <c r="C3168" s="233" t="s">
        <v>1</v>
      </c>
      <c r="D3168" s="234">
        <v>27.09</v>
      </c>
    </row>
    <row r="3169" spans="1:4" ht="13.5">
      <c r="A3169" s="233">
        <v>92306</v>
      </c>
      <c r="B3169" s="231" t="s">
        <v>9376</v>
      </c>
      <c r="C3169" s="233" t="s">
        <v>1</v>
      </c>
      <c r="D3169" s="234">
        <v>43.96</v>
      </c>
    </row>
    <row r="3170" spans="1:4" ht="13.5">
      <c r="A3170" s="233">
        <v>92307</v>
      </c>
      <c r="B3170" s="231" t="s">
        <v>9377</v>
      </c>
      <c r="C3170" s="233" t="s">
        <v>1</v>
      </c>
      <c r="D3170" s="234">
        <v>54.94</v>
      </c>
    </row>
    <row r="3171" spans="1:4" ht="13.5">
      <c r="A3171" s="233">
        <v>92308</v>
      </c>
      <c r="B3171" s="231" t="s">
        <v>9378</v>
      </c>
      <c r="C3171" s="233" t="s">
        <v>1</v>
      </c>
      <c r="D3171" s="234">
        <v>40.32</v>
      </c>
    </row>
    <row r="3172" spans="1:4" ht="13.5">
      <c r="A3172" s="233">
        <v>92309</v>
      </c>
      <c r="B3172" s="231" t="s">
        <v>9379</v>
      </c>
      <c r="C3172" s="233" t="s">
        <v>1</v>
      </c>
      <c r="D3172" s="234">
        <v>99.04</v>
      </c>
    </row>
    <row r="3173" spans="1:4" ht="13.5">
      <c r="A3173" s="233">
        <v>92310</v>
      </c>
      <c r="B3173" s="231" t="s">
        <v>9380</v>
      </c>
      <c r="C3173" s="233" t="s">
        <v>1</v>
      </c>
      <c r="D3173" s="234">
        <v>112.18</v>
      </c>
    </row>
    <row r="3174" spans="1:4" ht="13.5">
      <c r="A3174" s="233">
        <v>92320</v>
      </c>
      <c r="B3174" s="231" t="s">
        <v>9381</v>
      </c>
      <c r="C3174" s="233" t="s">
        <v>1</v>
      </c>
      <c r="D3174" s="234">
        <v>35.04</v>
      </c>
    </row>
    <row r="3175" spans="1:4" ht="13.5">
      <c r="A3175" s="233">
        <v>92321</v>
      </c>
      <c r="B3175" s="231" t="s">
        <v>9382</v>
      </c>
      <c r="C3175" s="233" t="s">
        <v>1</v>
      </c>
      <c r="D3175" s="234">
        <v>57.6</v>
      </c>
    </row>
    <row r="3176" spans="1:4" ht="13.5">
      <c r="A3176" s="233">
        <v>92322</v>
      </c>
      <c r="B3176" s="231" t="s">
        <v>9383</v>
      </c>
      <c r="C3176" s="233" t="s">
        <v>1</v>
      </c>
      <c r="D3176" s="234">
        <v>73.55</v>
      </c>
    </row>
    <row r="3177" spans="1:4" ht="13.5">
      <c r="A3177" s="233">
        <v>92323</v>
      </c>
      <c r="B3177" s="231" t="s">
        <v>9384</v>
      </c>
      <c r="C3177" s="233" t="s">
        <v>1</v>
      </c>
      <c r="D3177" s="234">
        <v>46.35</v>
      </c>
    </row>
    <row r="3178" spans="1:4" ht="13.5">
      <c r="A3178" s="233">
        <v>92324</v>
      </c>
      <c r="B3178" s="231" t="s">
        <v>9385</v>
      </c>
      <c r="C3178" s="233" t="s">
        <v>1</v>
      </c>
      <c r="D3178" s="234">
        <v>110.78</v>
      </c>
    </row>
    <row r="3179" spans="1:4" ht="13.5">
      <c r="A3179" s="233">
        <v>92325</v>
      </c>
      <c r="B3179" s="231" t="s">
        <v>9386</v>
      </c>
      <c r="C3179" s="233" t="s">
        <v>1</v>
      </c>
      <c r="D3179" s="234">
        <v>128.85</v>
      </c>
    </row>
    <row r="3180" spans="1:4" ht="13.5">
      <c r="A3180" s="233">
        <v>92335</v>
      </c>
      <c r="B3180" s="231" t="s">
        <v>25084</v>
      </c>
      <c r="C3180" s="233" t="s">
        <v>1</v>
      </c>
      <c r="D3180" s="234">
        <v>94.11</v>
      </c>
    </row>
    <row r="3181" spans="1:4" ht="13.5">
      <c r="A3181" s="233">
        <v>92336</v>
      </c>
      <c r="B3181" s="231" t="s">
        <v>25085</v>
      </c>
      <c r="C3181" s="233" t="s">
        <v>1</v>
      </c>
      <c r="D3181" s="234">
        <v>115.92</v>
      </c>
    </row>
    <row r="3182" spans="1:4" ht="13.5">
      <c r="A3182" s="233">
        <v>92337</v>
      </c>
      <c r="B3182" s="231" t="s">
        <v>25086</v>
      </c>
      <c r="C3182" s="233" t="s">
        <v>1</v>
      </c>
      <c r="D3182" s="234">
        <v>153.54</v>
      </c>
    </row>
    <row r="3183" spans="1:4" ht="13.5">
      <c r="A3183" s="233">
        <v>92338</v>
      </c>
      <c r="B3183" s="231" t="s">
        <v>25087</v>
      </c>
      <c r="C3183" s="233" t="s">
        <v>1</v>
      </c>
      <c r="D3183" s="234">
        <v>130.79</v>
      </c>
    </row>
    <row r="3184" spans="1:4" ht="13.5">
      <c r="A3184" s="233">
        <v>92339</v>
      </c>
      <c r="B3184" s="231" t="s">
        <v>25088</v>
      </c>
      <c r="C3184" s="233" t="s">
        <v>1</v>
      </c>
      <c r="D3184" s="234">
        <v>199.83</v>
      </c>
    </row>
    <row r="3185" spans="1:4" ht="13.5">
      <c r="A3185" s="233">
        <v>92341</v>
      </c>
      <c r="B3185" s="231" t="s">
        <v>25089</v>
      </c>
      <c r="C3185" s="233" t="s">
        <v>1</v>
      </c>
      <c r="D3185" s="234">
        <v>102.04</v>
      </c>
    </row>
    <row r="3186" spans="1:4" ht="13.5">
      <c r="A3186" s="233">
        <v>92342</v>
      </c>
      <c r="B3186" s="231" t="s">
        <v>25090</v>
      </c>
      <c r="C3186" s="233" t="s">
        <v>1</v>
      </c>
      <c r="D3186" s="234">
        <v>123.9</v>
      </c>
    </row>
    <row r="3187" spans="1:4" ht="13.5">
      <c r="A3187" s="233">
        <v>92343</v>
      </c>
      <c r="B3187" s="231" t="s">
        <v>25091</v>
      </c>
      <c r="C3187" s="233" t="s">
        <v>1</v>
      </c>
      <c r="D3187" s="234">
        <v>161.6</v>
      </c>
    </row>
    <row r="3188" spans="1:4" ht="13.5">
      <c r="A3188" s="233">
        <v>92359</v>
      </c>
      <c r="B3188" s="231" t="s">
        <v>25092</v>
      </c>
      <c r="C3188" s="233" t="s">
        <v>1</v>
      </c>
      <c r="D3188" s="234">
        <v>62.91</v>
      </c>
    </row>
    <row r="3189" spans="1:4" ht="13.5">
      <c r="A3189" s="233">
        <v>92360</v>
      </c>
      <c r="B3189" s="231" t="s">
        <v>25093</v>
      </c>
      <c r="C3189" s="233" t="s">
        <v>1</v>
      </c>
      <c r="D3189" s="234">
        <v>84.14</v>
      </c>
    </row>
    <row r="3190" spans="1:4" ht="13.5">
      <c r="A3190" s="233">
        <v>92361</v>
      </c>
      <c r="B3190" s="231" t="s">
        <v>25094</v>
      </c>
      <c r="C3190" s="233" t="s">
        <v>1</v>
      </c>
      <c r="D3190" s="234">
        <v>113.42</v>
      </c>
    </row>
    <row r="3191" spans="1:4" ht="13.5">
      <c r="A3191" s="233">
        <v>92362</v>
      </c>
      <c r="B3191" s="231" t="s">
        <v>25095</v>
      </c>
      <c r="C3191" s="233" t="s">
        <v>1</v>
      </c>
      <c r="D3191" s="234">
        <v>181.78</v>
      </c>
    </row>
    <row r="3192" spans="1:4" ht="13.5">
      <c r="A3192" s="233">
        <v>92364</v>
      </c>
      <c r="B3192" s="231" t="s">
        <v>25096</v>
      </c>
      <c r="C3192" s="233" t="s">
        <v>1</v>
      </c>
      <c r="D3192" s="234">
        <v>56.9</v>
      </c>
    </row>
    <row r="3193" spans="1:4" ht="13.5">
      <c r="A3193" s="233">
        <v>92365</v>
      </c>
      <c r="B3193" s="231" t="s">
        <v>25097</v>
      </c>
      <c r="C3193" s="233" t="s">
        <v>1</v>
      </c>
      <c r="D3193" s="234">
        <v>65.64</v>
      </c>
    </row>
    <row r="3194" spans="1:4" ht="13.5">
      <c r="A3194" s="233">
        <v>92366</v>
      </c>
      <c r="B3194" s="231" t="s">
        <v>25098</v>
      </c>
      <c r="C3194" s="233" t="s">
        <v>1</v>
      </c>
      <c r="D3194" s="234">
        <v>92.24</v>
      </c>
    </row>
    <row r="3195" spans="1:4" ht="13.5">
      <c r="A3195" s="233">
        <v>92367</v>
      </c>
      <c r="B3195" s="231" t="s">
        <v>25099</v>
      </c>
      <c r="C3195" s="233" t="s">
        <v>1</v>
      </c>
      <c r="D3195" s="234">
        <v>113.65</v>
      </c>
    </row>
    <row r="3196" spans="1:4" ht="13.5">
      <c r="A3196" s="233">
        <v>92368</v>
      </c>
      <c r="B3196" s="231" t="s">
        <v>25100</v>
      </c>
      <c r="C3196" s="233" t="s">
        <v>1</v>
      </c>
      <c r="D3196" s="234">
        <v>150.94</v>
      </c>
    </row>
    <row r="3197" spans="1:4" ht="13.5">
      <c r="A3197" s="233">
        <v>92645</v>
      </c>
      <c r="B3197" s="231" t="s">
        <v>25101</v>
      </c>
      <c r="C3197" s="233" t="s">
        <v>1</v>
      </c>
      <c r="D3197" s="234">
        <v>66.040000000000006</v>
      </c>
    </row>
    <row r="3198" spans="1:4" ht="13.5">
      <c r="A3198" s="233">
        <v>92646</v>
      </c>
      <c r="B3198" s="231" t="s">
        <v>25102</v>
      </c>
      <c r="C3198" s="233" t="s">
        <v>1</v>
      </c>
      <c r="D3198" s="234">
        <v>87.25</v>
      </c>
    </row>
    <row r="3199" spans="1:4" ht="13.5">
      <c r="A3199" s="233">
        <v>92648</v>
      </c>
      <c r="B3199" s="231" t="s">
        <v>25103</v>
      </c>
      <c r="C3199" s="233" t="s">
        <v>1</v>
      </c>
      <c r="D3199" s="234">
        <v>95.45</v>
      </c>
    </row>
    <row r="3200" spans="1:4" ht="13.5">
      <c r="A3200" s="233">
        <v>92649</v>
      </c>
      <c r="B3200" s="231" t="s">
        <v>25104</v>
      </c>
      <c r="C3200" s="233" t="s">
        <v>1</v>
      </c>
      <c r="D3200" s="234">
        <v>116.54</v>
      </c>
    </row>
    <row r="3201" spans="1:4" ht="13.5">
      <c r="A3201" s="233">
        <v>92650</v>
      </c>
      <c r="B3201" s="231" t="s">
        <v>25105</v>
      </c>
      <c r="C3201" s="233" t="s">
        <v>1</v>
      </c>
      <c r="D3201" s="234">
        <v>184.9</v>
      </c>
    </row>
    <row r="3202" spans="1:4" ht="13.5">
      <c r="A3202" s="233">
        <v>92652</v>
      </c>
      <c r="B3202" s="231" t="s">
        <v>25106</v>
      </c>
      <c r="C3202" s="233" t="s">
        <v>1</v>
      </c>
      <c r="D3202" s="234">
        <v>60.51</v>
      </c>
    </row>
    <row r="3203" spans="1:4" ht="13.5">
      <c r="A3203" s="233">
        <v>92653</v>
      </c>
      <c r="B3203" s="231" t="s">
        <v>25107</v>
      </c>
      <c r="C3203" s="233" t="s">
        <v>1</v>
      </c>
      <c r="D3203" s="234">
        <v>69.290000000000006</v>
      </c>
    </row>
    <row r="3204" spans="1:4" ht="13.5">
      <c r="A3204" s="233">
        <v>92654</v>
      </c>
      <c r="B3204" s="231" t="s">
        <v>25108</v>
      </c>
      <c r="C3204" s="233" t="s">
        <v>1</v>
      </c>
      <c r="D3204" s="234">
        <v>95.89</v>
      </c>
    </row>
    <row r="3205" spans="1:4" ht="13.5">
      <c r="A3205" s="233">
        <v>92655</v>
      </c>
      <c r="B3205" s="231" t="s">
        <v>25109</v>
      </c>
      <c r="C3205" s="233" t="s">
        <v>1</v>
      </c>
      <c r="D3205" s="234">
        <v>117.37</v>
      </c>
    </row>
    <row r="3206" spans="1:4" ht="13.5">
      <c r="A3206" s="233">
        <v>92656</v>
      </c>
      <c r="B3206" s="231" t="s">
        <v>25110</v>
      </c>
      <c r="C3206" s="233" t="s">
        <v>1</v>
      </c>
      <c r="D3206" s="234">
        <v>154.66</v>
      </c>
    </row>
    <row r="3207" spans="1:4" ht="13.5">
      <c r="A3207" s="233">
        <v>92687</v>
      </c>
      <c r="B3207" s="231" t="s">
        <v>25111</v>
      </c>
      <c r="C3207" s="233" t="s">
        <v>1</v>
      </c>
      <c r="D3207" s="234">
        <v>27.68</v>
      </c>
    </row>
    <row r="3208" spans="1:4" ht="13.5">
      <c r="A3208" s="233">
        <v>92688</v>
      </c>
      <c r="B3208" s="231" t="s">
        <v>25112</v>
      </c>
      <c r="C3208" s="233" t="s">
        <v>1</v>
      </c>
      <c r="D3208" s="234">
        <v>37.93</v>
      </c>
    </row>
    <row r="3209" spans="1:4" ht="13.5">
      <c r="A3209" s="233">
        <v>92689</v>
      </c>
      <c r="B3209" s="231" t="s">
        <v>25113</v>
      </c>
      <c r="C3209" s="233" t="s">
        <v>1</v>
      </c>
      <c r="D3209" s="234">
        <v>46.06</v>
      </c>
    </row>
    <row r="3210" spans="1:4" ht="13.5">
      <c r="A3210" s="233">
        <v>92690</v>
      </c>
      <c r="B3210" s="231" t="s">
        <v>25114</v>
      </c>
      <c r="C3210" s="233" t="s">
        <v>1</v>
      </c>
      <c r="D3210" s="234">
        <v>65.37</v>
      </c>
    </row>
    <row r="3211" spans="1:4" ht="13.5">
      <c r="A3211" s="233">
        <v>92691</v>
      </c>
      <c r="B3211" s="231" t="s">
        <v>25994</v>
      </c>
      <c r="C3211" s="233" t="s">
        <v>1</v>
      </c>
      <c r="D3211" s="234">
        <v>83.66</v>
      </c>
    </row>
    <row r="3212" spans="1:4" ht="13.5">
      <c r="A3212" s="233">
        <v>94462</v>
      </c>
      <c r="B3212" s="231" t="s">
        <v>9387</v>
      </c>
      <c r="C3212" s="233" t="s">
        <v>1</v>
      </c>
      <c r="D3212" s="234">
        <v>99.27</v>
      </c>
    </row>
    <row r="3213" spans="1:4" ht="13.5">
      <c r="A3213" s="233">
        <v>94463</v>
      </c>
      <c r="B3213" s="231" t="s">
        <v>9388</v>
      </c>
      <c r="C3213" s="233" t="s">
        <v>1</v>
      </c>
      <c r="D3213" s="234">
        <v>117.98</v>
      </c>
    </row>
    <row r="3214" spans="1:4" ht="13.5">
      <c r="A3214" s="233">
        <v>94464</v>
      </c>
      <c r="B3214" s="231" t="s">
        <v>9389</v>
      </c>
      <c r="C3214" s="233" t="s">
        <v>1</v>
      </c>
      <c r="D3214" s="234">
        <v>167.68</v>
      </c>
    </row>
    <row r="3215" spans="1:4" ht="13.5">
      <c r="A3215" s="233">
        <v>94602</v>
      </c>
      <c r="B3215" s="231" t="s">
        <v>9390</v>
      </c>
      <c r="C3215" s="233" t="s">
        <v>1</v>
      </c>
      <c r="D3215" s="234">
        <v>155.33000000000001</v>
      </c>
    </row>
    <row r="3216" spans="1:4" ht="13.5">
      <c r="A3216" s="233">
        <v>94603</v>
      </c>
      <c r="B3216" s="231" t="s">
        <v>9391</v>
      </c>
      <c r="C3216" s="233" t="s">
        <v>1</v>
      </c>
      <c r="D3216" s="234">
        <v>208.45</v>
      </c>
    </row>
    <row r="3217" spans="1:4" ht="13.5">
      <c r="A3217" s="233">
        <v>94604</v>
      </c>
      <c r="B3217" s="231" t="s">
        <v>9392</v>
      </c>
      <c r="C3217" s="233" t="s">
        <v>1</v>
      </c>
      <c r="D3217" s="234">
        <v>284.56</v>
      </c>
    </row>
    <row r="3218" spans="1:4" ht="13.5">
      <c r="A3218" s="233">
        <v>94605</v>
      </c>
      <c r="B3218" s="231" t="s">
        <v>9393</v>
      </c>
      <c r="C3218" s="233" t="s">
        <v>1</v>
      </c>
      <c r="D3218" s="234">
        <v>406.47</v>
      </c>
    </row>
    <row r="3219" spans="1:4" ht="13.5">
      <c r="A3219" s="233">
        <v>94648</v>
      </c>
      <c r="B3219" s="231" t="s">
        <v>9394</v>
      </c>
      <c r="C3219" s="233" t="s">
        <v>1</v>
      </c>
      <c r="D3219" s="234">
        <v>9.7899999999999991</v>
      </c>
    </row>
    <row r="3220" spans="1:4" ht="13.5">
      <c r="A3220" s="233">
        <v>94649</v>
      </c>
      <c r="B3220" s="231" t="s">
        <v>9395</v>
      </c>
      <c r="C3220" s="233" t="s">
        <v>1</v>
      </c>
      <c r="D3220" s="234">
        <v>15.83</v>
      </c>
    </row>
    <row r="3221" spans="1:4" ht="13.5">
      <c r="A3221" s="233">
        <v>94650</v>
      </c>
      <c r="B3221" s="231" t="s">
        <v>9396</v>
      </c>
      <c r="C3221" s="233" t="s">
        <v>1</v>
      </c>
      <c r="D3221" s="234">
        <v>22.66</v>
      </c>
    </row>
    <row r="3222" spans="1:4" ht="13.5">
      <c r="A3222" s="233">
        <v>94651</v>
      </c>
      <c r="B3222" s="231" t="s">
        <v>9397</v>
      </c>
      <c r="C3222" s="233" t="s">
        <v>1</v>
      </c>
      <c r="D3222" s="234">
        <v>24.93</v>
      </c>
    </row>
    <row r="3223" spans="1:4" ht="13.5">
      <c r="A3223" s="233">
        <v>94652</v>
      </c>
      <c r="B3223" s="231" t="s">
        <v>9398</v>
      </c>
      <c r="C3223" s="233" t="s">
        <v>1</v>
      </c>
      <c r="D3223" s="234">
        <v>40.57</v>
      </c>
    </row>
    <row r="3224" spans="1:4" ht="13.5">
      <c r="A3224" s="233">
        <v>94653</v>
      </c>
      <c r="B3224" s="231" t="s">
        <v>9399</v>
      </c>
      <c r="C3224" s="233" t="s">
        <v>1</v>
      </c>
      <c r="D3224" s="234">
        <v>60.22</v>
      </c>
    </row>
    <row r="3225" spans="1:4" ht="13.5">
      <c r="A3225" s="233">
        <v>94654</v>
      </c>
      <c r="B3225" s="231" t="s">
        <v>9400</v>
      </c>
      <c r="C3225" s="233" t="s">
        <v>1</v>
      </c>
      <c r="D3225" s="234">
        <v>78.02</v>
      </c>
    </row>
    <row r="3226" spans="1:4" ht="13.5">
      <c r="A3226" s="233">
        <v>94655</v>
      </c>
      <c r="B3226" s="231" t="s">
        <v>9401</v>
      </c>
      <c r="C3226" s="233" t="s">
        <v>1</v>
      </c>
      <c r="D3226" s="234">
        <v>113.02</v>
      </c>
    </row>
    <row r="3227" spans="1:4" ht="13.5">
      <c r="A3227" s="233">
        <v>94716</v>
      </c>
      <c r="B3227" s="231" t="s">
        <v>9402</v>
      </c>
      <c r="C3227" s="233" t="s">
        <v>1</v>
      </c>
      <c r="D3227" s="234">
        <v>21.51</v>
      </c>
    </row>
    <row r="3228" spans="1:4" ht="13.5">
      <c r="A3228" s="233">
        <v>94717</v>
      </c>
      <c r="B3228" s="231" t="s">
        <v>9403</v>
      </c>
      <c r="C3228" s="233" t="s">
        <v>1</v>
      </c>
      <c r="D3228" s="234">
        <v>31.74</v>
      </c>
    </row>
    <row r="3229" spans="1:4" ht="13.5">
      <c r="A3229" s="233">
        <v>94718</v>
      </c>
      <c r="B3229" s="231" t="s">
        <v>9404</v>
      </c>
      <c r="C3229" s="233" t="s">
        <v>1</v>
      </c>
      <c r="D3229" s="234">
        <v>39.229999999999997</v>
      </c>
    </row>
    <row r="3230" spans="1:4" ht="13.5">
      <c r="A3230" s="233">
        <v>94719</v>
      </c>
      <c r="B3230" s="231" t="s">
        <v>9405</v>
      </c>
      <c r="C3230" s="233" t="s">
        <v>1</v>
      </c>
      <c r="D3230" s="234">
        <v>51.5</v>
      </c>
    </row>
    <row r="3231" spans="1:4" ht="13.5">
      <c r="A3231" s="233">
        <v>94720</v>
      </c>
      <c r="B3231" s="231" t="s">
        <v>9406</v>
      </c>
      <c r="C3231" s="233" t="s">
        <v>1</v>
      </c>
      <c r="D3231" s="234">
        <v>77.66</v>
      </c>
    </row>
    <row r="3232" spans="1:4" ht="13.5">
      <c r="A3232" s="233">
        <v>94721</v>
      </c>
      <c r="B3232" s="231" t="s">
        <v>9407</v>
      </c>
      <c r="C3232" s="233" t="s">
        <v>1</v>
      </c>
      <c r="D3232" s="234">
        <v>113.62</v>
      </c>
    </row>
    <row r="3233" spans="1:4" ht="13.5">
      <c r="A3233" s="233">
        <v>94722</v>
      </c>
      <c r="B3233" s="231" t="s">
        <v>9408</v>
      </c>
      <c r="C3233" s="233" t="s">
        <v>1</v>
      </c>
      <c r="D3233" s="234">
        <v>197.85</v>
      </c>
    </row>
    <row r="3234" spans="1:4" ht="13.5">
      <c r="A3234" s="233">
        <v>95697</v>
      </c>
      <c r="B3234" s="231" t="s">
        <v>25115</v>
      </c>
      <c r="C3234" s="233" t="s">
        <v>1</v>
      </c>
      <c r="D3234" s="234">
        <v>92.32</v>
      </c>
    </row>
    <row r="3235" spans="1:4" ht="13.5">
      <c r="A3235" s="233">
        <v>96635</v>
      </c>
      <c r="B3235" s="231" t="s">
        <v>9409</v>
      </c>
      <c r="C3235" s="233" t="s">
        <v>1</v>
      </c>
      <c r="D3235" s="234">
        <v>26.77</v>
      </c>
    </row>
    <row r="3236" spans="1:4" ht="13.5">
      <c r="A3236" s="233">
        <v>96636</v>
      </c>
      <c r="B3236" s="231" t="s">
        <v>9410</v>
      </c>
      <c r="C3236" s="233" t="s">
        <v>1</v>
      </c>
      <c r="D3236" s="234">
        <v>28.11</v>
      </c>
    </row>
    <row r="3237" spans="1:4" ht="13.5">
      <c r="A3237" s="233">
        <v>96644</v>
      </c>
      <c r="B3237" s="231" t="s">
        <v>9411</v>
      </c>
      <c r="C3237" s="233" t="s">
        <v>1</v>
      </c>
      <c r="D3237" s="234">
        <v>18.53</v>
      </c>
    </row>
    <row r="3238" spans="1:4" ht="13.5">
      <c r="A3238" s="233">
        <v>96645</v>
      </c>
      <c r="B3238" s="231" t="s">
        <v>9412</v>
      </c>
      <c r="C3238" s="233" t="s">
        <v>1</v>
      </c>
      <c r="D3238" s="234">
        <v>23.88</v>
      </c>
    </row>
    <row r="3239" spans="1:4" ht="13.5">
      <c r="A3239" s="233">
        <v>96646</v>
      </c>
      <c r="B3239" s="231" t="s">
        <v>9413</v>
      </c>
      <c r="C3239" s="233" t="s">
        <v>1</v>
      </c>
      <c r="D3239" s="234">
        <v>36.9</v>
      </c>
    </row>
    <row r="3240" spans="1:4" ht="13.5">
      <c r="A3240" s="233">
        <v>96647</v>
      </c>
      <c r="B3240" s="231" t="s">
        <v>9414</v>
      </c>
      <c r="C3240" s="233" t="s">
        <v>1</v>
      </c>
      <c r="D3240" s="234">
        <v>17.04</v>
      </c>
    </row>
    <row r="3241" spans="1:4" ht="13.5">
      <c r="A3241" s="233">
        <v>96648</v>
      </c>
      <c r="B3241" s="231" t="s">
        <v>9415</v>
      </c>
      <c r="C3241" s="233" t="s">
        <v>1</v>
      </c>
      <c r="D3241" s="234">
        <v>30.57</v>
      </c>
    </row>
    <row r="3242" spans="1:4" ht="13.5">
      <c r="A3242" s="233">
        <v>96649</v>
      </c>
      <c r="B3242" s="231" t="s">
        <v>9416</v>
      </c>
      <c r="C3242" s="233" t="s">
        <v>1</v>
      </c>
      <c r="D3242" s="234">
        <v>44.58</v>
      </c>
    </row>
    <row r="3243" spans="1:4" ht="13.5">
      <c r="A3243" s="233">
        <v>96668</v>
      </c>
      <c r="B3243" s="231" t="s">
        <v>9417</v>
      </c>
      <c r="C3243" s="233" t="s">
        <v>1</v>
      </c>
      <c r="D3243" s="234">
        <v>12.79</v>
      </c>
    </row>
    <row r="3244" spans="1:4" ht="13.5">
      <c r="A3244" s="233">
        <v>96669</v>
      </c>
      <c r="B3244" s="231" t="s">
        <v>9418</v>
      </c>
      <c r="C3244" s="233" t="s">
        <v>1</v>
      </c>
      <c r="D3244" s="234">
        <v>15.93</v>
      </c>
    </row>
    <row r="3245" spans="1:4" ht="13.5">
      <c r="A3245" s="233">
        <v>96670</v>
      </c>
      <c r="B3245" s="231" t="s">
        <v>9419</v>
      </c>
      <c r="C3245" s="233" t="s">
        <v>1</v>
      </c>
      <c r="D3245" s="234">
        <v>24.19</v>
      </c>
    </row>
    <row r="3246" spans="1:4" ht="13.5">
      <c r="A3246" s="233">
        <v>96671</v>
      </c>
      <c r="B3246" s="231" t="s">
        <v>9420</v>
      </c>
      <c r="C3246" s="233" t="s">
        <v>1</v>
      </c>
      <c r="D3246" s="234">
        <v>32.299999999999997</v>
      </c>
    </row>
    <row r="3247" spans="1:4" ht="13.5">
      <c r="A3247" s="233">
        <v>96672</v>
      </c>
      <c r="B3247" s="231" t="s">
        <v>9421</v>
      </c>
      <c r="C3247" s="233" t="s">
        <v>1</v>
      </c>
      <c r="D3247" s="234">
        <v>47.34</v>
      </c>
    </row>
    <row r="3248" spans="1:4" ht="13.5">
      <c r="A3248" s="233">
        <v>96673</v>
      </c>
      <c r="B3248" s="231" t="s">
        <v>9422</v>
      </c>
      <c r="C3248" s="233" t="s">
        <v>1</v>
      </c>
      <c r="D3248" s="234">
        <v>77.69</v>
      </c>
    </row>
    <row r="3249" spans="1:4" ht="13.5">
      <c r="A3249" s="233">
        <v>96674</v>
      </c>
      <c r="B3249" s="231" t="s">
        <v>9423</v>
      </c>
      <c r="C3249" s="233" t="s">
        <v>1</v>
      </c>
      <c r="D3249" s="234">
        <v>109.1</v>
      </c>
    </row>
    <row r="3250" spans="1:4" ht="13.5">
      <c r="A3250" s="233">
        <v>96675</v>
      </c>
      <c r="B3250" s="231" t="s">
        <v>9424</v>
      </c>
      <c r="C3250" s="233" t="s">
        <v>1</v>
      </c>
      <c r="D3250" s="234">
        <v>190.31</v>
      </c>
    </row>
    <row r="3251" spans="1:4" ht="13.5">
      <c r="A3251" s="233">
        <v>96676</v>
      </c>
      <c r="B3251" s="231" t="s">
        <v>9425</v>
      </c>
      <c r="C3251" s="233" t="s">
        <v>1</v>
      </c>
      <c r="D3251" s="234">
        <v>12.74</v>
      </c>
    </row>
    <row r="3252" spans="1:4" ht="13.5">
      <c r="A3252" s="233">
        <v>96677</v>
      </c>
      <c r="B3252" s="231" t="s">
        <v>9426</v>
      </c>
      <c r="C3252" s="233" t="s">
        <v>1</v>
      </c>
      <c r="D3252" s="234">
        <v>21.09</v>
      </c>
    </row>
    <row r="3253" spans="1:4" ht="13.5">
      <c r="A3253" s="233">
        <v>96678</v>
      </c>
      <c r="B3253" s="231" t="s">
        <v>9427</v>
      </c>
      <c r="C3253" s="233" t="s">
        <v>1</v>
      </c>
      <c r="D3253" s="234">
        <v>29.29</v>
      </c>
    </row>
    <row r="3254" spans="1:4" ht="13.5">
      <c r="A3254" s="233">
        <v>96679</v>
      </c>
      <c r="B3254" s="231" t="s">
        <v>9428</v>
      </c>
      <c r="C3254" s="233" t="s">
        <v>1</v>
      </c>
      <c r="D3254" s="234">
        <v>42.72</v>
      </c>
    </row>
    <row r="3255" spans="1:4" ht="13.5">
      <c r="A3255" s="233">
        <v>96680</v>
      </c>
      <c r="B3255" s="231" t="s">
        <v>9429</v>
      </c>
      <c r="C3255" s="233" t="s">
        <v>1</v>
      </c>
      <c r="D3255" s="234">
        <v>57.36</v>
      </c>
    </row>
    <row r="3256" spans="1:4" ht="13.5">
      <c r="A3256" s="233">
        <v>96681</v>
      </c>
      <c r="B3256" s="231" t="s">
        <v>9430</v>
      </c>
      <c r="C3256" s="233" t="s">
        <v>1</v>
      </c>
      <c r="D3256" s="234">
        <v>107.78</v>
      </c>
    </row>
    <row r="3257" spans="1:4" ht="13.5">
      <c r="A3257" s="233">
        <v>96682</v>
      </c>
      <c r="B3257" s="231" t="s">
        <v>9431</v>
      </c>
      <c r="C3257" s="233" t="s">
        <v>1</v>
      </c>
      <c r="D3257" s="234">
        <v>159.1</v>
      </c>
    </row>
    <row r="3258" spans="1:4" ht="13.5">
      <c r="A3258" s="233">
        <v>96683</v>
      </c>
      <c r="B3258" s="231" t="s">
        <v>9432</v>
      </c>
      <c r="C3258" s="233" t="s">
        <v>1</v>
      </c>
      <c r="D3258" s="234">
        <v>217.46</v>
      </c>
    </row>
    <row r="3259" spans="1:4" ht="13.5">
      <c r="A3259" s="233">
        <v>96718</v>
      </c>
      <c r="B3259" s="231" t="s">
        <v>9433</v>
      </c>
      <c r="C3259" s="233" t="s">
        <v>1</v>
      </c>
      <c r="D3259" s="234">
        <v>8.5299999999999994</v>
      </c>
    </row>
    <row r="3260" spans="1:4" ht="13.5">
      <c r="A3260" s="233">
        <v>96719</v>
      </c>
      <c r="B3260" s="231" t="s">
        <v>9434</v>
      </c>
      <c r="C3260" s="233" t="s">
        <v>1</v>
      </c>
      <c r="D3260" s="234">
        <v>16.100000000000001</v>
      </c>
    </row>
    <row r="3261" spans="1:4" ht="13.5">
      <c r="A3261" s="233">
        <v>96720</v>
      </c>
      <c r="B3261" s="231" t="s">
        <v>9435</v>
      </c>
      <c r="C3261" s="233" t="s">
        <v>1</v>
      </c>
      <c r="D3261" s="234">
        <v>19.64</v>
      </c>
    </row>
    <row r="3262" spans="1:4" ht="13.5">
      <c r="A3262" s="233">
        <v>96721</v>
      </c>
      <c r="B3262" s="231" t="s">
        <v>9436</v>
      </c>
      <c r="C3262" s="233" t="s">
        <v>1</v>
      </c>
      <c r="D3262" s="234">
        <v>26.93</v>
      </c>
    </row>
    <row r="3263" spans="1:4" ht="13.5">
      <c r="A3263" s="233">
        <v>96722</v>
      </c>
      <c r="B3263" s="231" t="s">
        <v>9437</v>
      </c>
      <c r="C3263" s="233" t="s">
        <v>1</v>
      </c>
      <c r="D3263" s="234">
        <v>36.53</v>
      </c>
    </row>
    <row r="3264" spans="1:4" ht="13.5">
      <c r="A3264" s="233">
        <v>96723</v>
      </c>
      <c r="B3264" s="231" t="s">
        <v>9438</v>
      </c>
      <c r="C3264" s="233" t="s">
        <v>1</v>
      </c>
      <c r="D3264" s="234">
        <v>49.31</v>
      </c>
    </row>
    <row r="3265" spans="1:4" ht="13.5">
      <c r="A3265" s="233">
        <v>96724</v>
      </c>
      <c r="B3265" s="231" t="s">
        <v>9439</v>
      </c>
      <c r="C3265" s="233" t="s">
        <v>1</v>
      </c>
      <c r="D3265" s="234">
        <v>80.48</v>
      </c>
    </row>
    <row r="3266" spans="1:4" ht="13.5">
      <c r="A3266" s="233">
        <v>96725</v>
      </c>
      <c r="B3266" s="231" t="s">
        <v>9440</v>
      </c>
      <c r="C3266" s="233" t="s">
        <v>1</v>
      </c>
      <c r="D3266" s="234">
        <v>107.11</v>
      </c>
    </row>
    <row r="3267" spans="1:4" ht="13.5">
      <c r="A3267" s="233">
        <v>96726</v>
      </c>
      <c r="B3267" s="231" t="s">
        <v>9441</v>
      </c>
      <c r="C3267" s="233" t="s">
        <v>1</v>
      </c>
      <c r="D3267" s="234">
        <v>174.88</v>
      </c>
    </row>
    <row r="3268" spans="1:4" ht="13.5">
      <c r="A3268" s="233">
        <v>96727</v>
      </c>
      <c r="B3268" s="231" t="s">
        <v>9442</v>
      </c>
      <c r="C3268" s="233" t="s">
        <v>1</v>
      </c>
      <c r="D3268" s="234">
        <v>13.61</v>
      </c>
    </row>
    <row r="3269" spans="1:4" ht="13.5">
      <c r="A3269" s="233">
        <v>96728</v>
      </c>
      <c r="B3269" s="231" t="s">
        <v>9443</v>
      </c>
      <c r="C3269" s="233" t="s">
        <v>1</v>
      </c>
      <c r="D3269" s="234">
        <v>16.559999999999999</v>
      </c>
    </row>
    <row r="3270" spans="1:4" ht="13.5">
      <c r="A3270" s="233">
        <v>96729</v>
      </c>
      <c r="B3270" s="231" t="s">
        <v>9444</v>
      </c>
      <c r="C3270" s="233" t="s">
        <v>1</v>
      </c>
      <c r="D3270" s="234">
        <v>25.41</v>
      </c>
    </row>
    <row r="3271" spans="1:4" ht="13.5">
      <c r="A3271" s="233">
        <v>96730</v>
      </c>
      <c r="B3271" s="231" t="s">
        <v>9445</v>
      </c>
      <c r="C3271" s="233" t="s">
        <v>1</v>
      </c>
      <c r="D3271" s="234">
        <v>32.57</v>
      </c>
    </row>
    <row r="3272" spans="1:4" ht="13.5">
      <c r="A3272" s="233">
        <v>96731</v>
      </c>
      <c r="B3272" s="231" t="s">
        <v>9446</v>
      </c>
      <c r="C3272" s="233" t="s">
        <v>1</v>
      </c>
      <c r="D3272" s="234">
        <v>47.56</v>
      </c>
    </row>
    <row r="3273" spans="1:4" ht="13.5">
      <c r="A3273" s="233">
        <v>96732</v>
      </c>
      <c r="B3273" s="231" t="s">
        <v>9447</v>
      </c>
      <c r="C3273" s="233" t="s">
        <v>1</v>
      </c>
      <c r="D3273" s="234">
        <v>59.66</v>
      </c>
    </row>
    <row r="3274" spans="1:4" ht="13.5">
      <c r="A3274" s="233">
        <v>96733</v>
      </c>
      <c r="B3274" s="231" t="s">
        <v>9448</v>
      </c>
      <c r="C3274" s="233" t="s">
        <v>1</v>
      </c>
      <c r="D3274" s="234">
        <v>110.04</v>
      </c>
    </row>
    <row r="3275" spans="1:4" ht="13.5">
      <c r="A3275" s="233">
        <v>96734</v>
      </c>
      <c r="B3275" s="231" t="s">
        <v>9449</v>
      </c>
      <c r="C3275" s="233" t="s">
        <v>1</v>
      </c>
      <c r="D3275" s="234">
        <v>154.65</v>
      </c>
    </row>
    <row r="3276" spans="1:4" ht="13.5">
      <c r="A3276" s="233">
        <v>96735</v>
      </c>
      <c r="B3276" s="231" t="s">
        <v>9450</v>
      </c>
      <c r="C3276" s="233" t="s">
        <v>1</v>
      </c>
      <c r="D3276" s="234">
        <v>200.45</v>
      </c>
    </row>
    <row r="3277" spans="1:4" ht="13.5">
      <c r="A3277" s="233">
        <v>96794</v>
      </c>
      <c r="B3277" s="231" t="s">
        <v>9451</v>
      </c>
      <c r="C3277" s="233" t="s">
        <v>1</v>
      </c>
      <c r="D3277" s="234">
        <v>7.91</v>
      </c>
    </row>
    <row r="3278" spans="1:4" ht="13.5">
      <c r="A3278" s="233">
        <v>96795</v>
      </c>
      <c r="B3278" s="231" t="s">
        <v>9452</v>
      </c>
      <c r="C3278" s="233" t="s">
        <v>1</v>
      </c>
      <c r="D3278" s="234">
        <v>10.08</v>
      </c>
    </row>
    <row r="3279" spans="1:4" ht="13.5">
      <c r="A3279" s="233">
        <v>96796</v>
      </c>
      <c r="B3279" s="231" t="s">
        <v>9453</v>
      </c>
      <c r="C3279" s="233" t="s">
        <v>1</v>
      </c>
      <c r="D3279" s="234">
        <v>14.18</v>
      </c>
    </row>
    <row r="3280" spans="1:4" ht="13.5">
      <c r="A3280" s="233">
        <v>96797</v>
      </c>
      <c r="B3280" s="231" t="s">
        <v>9454</v>
      </c>
      <c r="C3280" s="233" t="s">
        <v>1</v>
      </c>
      <c r="D3280" s="234">
        <v>21.51</v>
      </c>
    </row>
    <row r="3281" spans="1:4" ht="13.5">
      <c r="A3281" s="233">
        <v>96798</v>
      </c>
      <c r="B3281" s="231" t="s">
        <v>9455</v>
      </c>
      <c r="C3281" s="233" t="s">
        <v>1</v>
      </c>
      <c r="D3281" s="234">
        <v>8.0299999999999994</v>
      </c>
    </row>
    <row r="3282" spans="1:4" ht="13.5">
      <c r="A3282" s="233">
        <v>96799</v>
      </c>
      <c r="B3282" s="231" t="s">
        <v>9456</v>
      </c>
      <c r="C3282" s="233" t="s">
        <v>1</v>
      </c>
      <c r="D3282" s="234">
        <v>10.73</v>
      </c>
    </row>
    <row r="3283" spans="1:4" ht="13.5">
      <c r="A3283" s="233">
        <v>96800</v>
      </c>
      <c r="B3283" s="231" t="s">
        <v>9457</v>
      </c>
      <c r="C3283" s="233" t="s">
        <v>1</v>
      </c>
      <c r="D3283" s="234">
        <v>15.53</v>
      </c>
    </row>
    <row r="3284" spans="1:4" ht="13.5">
      <c r="A3284" s="233">
        <v>96801</v>
      </c>
      <c r="B3284" s="231" t="s">
        <v>9458</v>
      </c>
      <c r="C3284" s="233" t="s">
        <v>1</v>
      </c>
      <c r="D3284" s="234">
        <v>23.83</v>
      </c>
    </row>
    <row r="3285" spans="1:4" ht="13.5">
      <c r="A3285" s="233">
        <v>97327</v>
      </c>
      <c r="B3285" s="231" t="s">
        <v>9459</v>
      </c>
      <c r="C3285" s="233" t="s">
        <v>1</v>
      </c>
      <c r="D3285" s="234">
        <v>19.93</v>
      </c>
    </row>
    <row r="3286" spans="1:4" ht="13.5">
      <c r="A3286" s="233">
        <v>97328</v>
      </c>
      <c r="B3286" s="231" t="s">
        <v>9460</v>
      </c>
      <c r="C3286" s="233" t="s">
        <v>1</v>
      </c>
      <c r="D3286" s="234">
        <v>33.56</v>
      </c>
    </row>
    <row r="3287" spans="1:4" ht="13.5">
      <c r="A3287" s="233">
        <v>97329</v>
      </c>
      <c r="B3287" s="231" t="s">
        <v>9461</v>
      </c>
      <c r="C3287" s="233" t="s">
        <v>1</v>
      </c>
      <c r="D3287" s="234">
        <v>42.44</v>
      </c>
    </row>
    <row r="3288" spans="1:4" ht="13.5">
      <c r="A3288" s="233">
        <v>97330</v>
      </c>
      <c r="B3288" s="231" t="s">
        <v>9462</v>
      </c>
      <c r="C3288" s="233" t="s">
        <v>1</v>
      </c>
      <c r="D3288" s="234">
        <v>51.85</v>
      </c>
    </row>
    <row r="3289" spans="1:4" ht="13.5">
      <c r="A3289" s="233">
        <v>97331</v>
      </c>
      <c r="B3289" s="231" t="s">
        <v>9463</v>
      </c>
      <c r="C3289" s="233" t="s">
        <v>1</v>
      </c>
      <c r="D3289" s="234">
        <v>20.190000000000001</v>
      </c>
    </row>
    <row r="3290" spans="1:4" ht="13.5">
      <c r="A3290" s="233">
        <v>97332</v>
      </c>
      <c r="B3290" s="231" t="s">
        <v>9464</v>
      </c>
      <c r="C3290" s="233" t="s">
        <v>1</v>
      </c>
      <c r="D3290" s="234">
        <v>33.869999999999997</v>
      </c>
    </row>
    <row r="3291" spans="1:4" ht="13.5">
      <c r="A3291" s="233">
        <v>97333</v>
      </c>
      <c r="B3291" s="231" t="s">
        <v>9465</v>
      </c>
      <c r="C3291" s="233" t="s">
        <v>1</v>
      </c>
      <c r="D3291" s="234">
        <v>42.81</v>
      </c>
    </row>
    <row r="3292" spans="1:4" ht="13.5">
      <c r="A3292" s="233">
        <v>97334</v>
      </c>
      <c r="B3292" s="231" t="s">
        <v>9466</v>
      </c>
      <c r="C3292" s="233" t="s">
        <v>1</v>
      </c>
      <c r="D3292" s="234">
        <v>52.26</v>
      </c>
    </row>
    <row r="3293" spans="1:4" ht="13.5">
      <c r="A3293" s="233">
        <v>97335</v>
      </c>
      <c r="B3293" s="231" t="s">
        <v>9467</v>
      </c>
      <c r="C3293" s="233" t="s">
        <v>1</v>
      </c>
      <c r="D3293" s="234">
        <v>57.96</v>
      </c>
    </row>
    <row r="3294" spans="1:4" ht="13.5">
      <c r="A3294" s="233">
        <v>97336</v>
      </c>
      <c r="B3294" s="231" t="s">
        <v>9468</v>
      </c>
      <c r="C3294" s="233" t="s">
        <v>1</v>
      </c>
      <c r="D3294" s="234">
        <v>73.599999999999994</v>
      </c>
    </row>
    <row r="3295" spans="1:4" ht="13.5">
      <c r="A3295" s="233">
        <v>97337</v>
      </c>
      <c r="B3295" s="231" t="s">
        <v>9469</v>
      </c>
      <c r="C3295" s="233" t="s">
        <v>1</v>
      </c>
      <c r="D3295" s="234">
        <v>110.47</v>
      </c>
    </row>
    <row r="3296" spans="1:4" ht="13.5">
      <c r="A3296" s="233">
        <v>97338</v>
      </c>
      <c r="B3296" s="231" t="s">
        <v>9470</v>
      </c>
      <c r="C3296" s="233" t="s">
        <v>1</v>
      </c>
      <c r="D3296" s="234">
        <v>132.78</v>
      </c>
    </row>
    <row r="3297" spans="1:4" ht="13.5">
      <c r="A3297" s="233">
        <v>97339</v>
      </c>
      <c r="B3297" s="231" t="s">
        <v>9471</v>
      </c>
      <c r="C3297" s="233" t="s">
        <v>1</v>
      </c>
      <c r="D3297" s="234">
        <v>142.84</v>
      </c>
    </row>
    <row r="3298" spans="1:4" ht="13.5">
      <c r="A3298" s="233">
        <v>97340</v>
      </c>
      <c r="B3298" s="231" t="s">
        <v>9472</v>
      </c>
      <c r="C3298" s="233" t="s">
        <v>1</v>
      </c>
      <c r="D3298" s="234">
        <v>143.47</v>
      </c>
    </row>
    <row r="3299" spans="1:4" ht="13.5">
      <c r="A3299" s="233">
        <v>97341</v>
      </c>
      <c r="B3299" s="231" t="s">
        <v>9473</v>
      </c>
      <c r="C3299" s="233" t="s">
        <v>1</v>
      </c>
      <c r="D3299" s="234">
        <v>39.39</v>
      </c>
    </row>
    <row r="3300" spans="1:4" ht="13.5">
      <c r="A3300" s="233">
        <v>97342</v>
      </c>
      <c r="B3300" s="231" t="s">
        <v>9474</v>
      </c>
      <c r="C3300" s="233" t="s">
        <v>1</v>
      </c>
      <c r="D3300" s="234">
        <v>61.58</v>
      </c>
    </row>
    <row r="3301" spans="1:4" ht="13.5">
      <c r="A3301" s="233">
        <v>97343</v>
      </c>
      <c r="B3301" s="231" t="s">
        <v>9475</v>
      </c>
      <c r="C3301" s="233" t="s">
        <v>1</v>
      </c>
      <c r="D3301" s="234">
        <v>77.47</v>
      </c>
    </row>
    <row r="3302" spans="1:4" ht="13.5">
      <c r="A3302" s="233">
        <v>97344</v>
      </c>
      <c r="B3302" s="231" t="s">
        <v>9476</v>
      </c>
      <c r="C3302" s="233" t="s">
        <v>1</v>
      </c>
      <c r="D3302" s="234">
        <v>47.34</v>
      </c>
    </row>
    <row r="3303" spans="1:4" ht="13.5">
      <c r="A3303" s="233">
        <v>97345</v>
      </c>
      <c r="B3303" s="231" t="s">
        <v>9477</v>
      </c>
      <c r="C3303" s="233" t="s">
        <v>1</v>
      </c>
      <c r="D3303" s="234">
        <v>75.22</v>
      </c>
    </row>
    <row r="3304" spans="1:4" ht="13.5">
      <c r="A3304" s="233">
        <v>97346</v>
      </c>
      <c r="B3304" s="231" t="s">
        <v>9478</v>
      </c>
      <c r="C3304" s="233" t="s">
        <v>1</v>
      </c>
      <c r="D3304" s="234">
        <v>96.08</v>
      </c>
    </row>
    <row r="3305" spans="1:4" ht="13.5">
      <c r="A3305" s="233">
        <v>97347</v>
      </c>
      <c r="B3305" s="231" t="s">
        <v>9479</v>
      </c>
      <c r="C3305" s="233" t="s">
        <v>1</v>
      </c>
      <c r="D3305" s="234">
        <v>69.77</v>
      </c>
    </row>
    <row r="3306" spans="1:4" ht="13.5">
      <c r="A3306" s="233">
        <v>97348</v>
      </c>
      <c r="B3306" s="231" t="s">
        <v>9480</v>
      </c>
      <c r="C3306" s="233" t="s">
        <v>1</v>
      </c>
      <c r="D3306" s="234">
        <v>96.33</v>
      </c>
    </row>
    <row r="3307" spans="1:4" ht="13.5">
      <c r="A3307" s="233">
        <v>97349</v>
      </c>
      <c r="B3307" s="231" t="s">
        <v>9481</v>
      </c>
      <c r="C3307" s="233" t="s">
        <v>1</v>
      </c>
      <c r="D3307" s="234">
        <v>138.78</v>
      </c>
    </row>
    <row r="3308" spans="1:4" ht="13.5">
      <c r="A3308" s="233">
        <v>97350</v>
      </c>
      <c r="B3308" s="231" t="s">
        <v>9482</v>
      </c>
      <c r="C3308" s="233" t="s">
        <v>1</v>
      </c>
      <c r="D3308" s="234">
        <v>168.48</v>
      </c>
    </row>
    <row r="3309" spans="1:4" ht="13.5">
      <c r="A3309" s="233">
        <v>97351</v>
      </c>
      <c r="B3309" s="231" t="s">
        <v>9483</v>
      </c>
      <c r="C3309" s="233" t="s">
        <v>1</v>
      </c>
      <c r="D3309" s="234">
        <v>232.92</v>
      </c>
    </row>
    <row r="3310" spans="1:4" ht="13.5">
      <c r="A3310" s="233">
        <v>97352</v>
      </c>
      <c r="B3310" s="231" t="s">
        <v>9484</v>
      </c>
      <c r="C3310" s="233" t="s">
        <v>1</v>
      </c>
      <c r="D3310" s="234">
        <v>301.79000000000002</v>
      </c>
    </row>
    <row r="3311" spans="1:4" ht="13.5">
      <c r="A3311" s="233">
        <v>97353</v>
      </c>
      <c r="B3311" s="231" t="s">
        <v>9485</v>
      </c>
      <c r="C3311" s="233" t="s">
        <v>1</v>
      </c>
      <c r="D3311" s="234">
        <v>46.39</v>
      </c>
    </row>
    <row r="3312" spans="1:4" ht="13.5">
      <c r="A3312" s="233">
        <v>97354</v>
      </c>
      <c r="B3312" s="231" t="s">
        <v>9486</v>
      </c>
      <c r="C3312" s="233" t="s">
        <v>1</v>
      </c>
      <c r="D3312" s="234">
        <v>73.39</v>
      </c>
    </row>
    <row r="3313" spans="1:4" ht="13.5">
      <c r="A3313" s="233">
        <v>97355</v>
      </c>
      <c r="B3313" s="231" t="s">
        <v>9487</v>
      </c>
      <c r="C3313" s="233" t="s">
        <v>1</v>
      </c>
      <c r="D3313" s="234">
        <v>100.2</v>
      </c>
    </row>
    <row r="3314" spans="1:4" ht="13.5">
      <c r="A3314" s="233">
        <v>97356</v>
      </c>
      <c r="B3314" s="231" t="s">
        <v>9488</v>
      </c>
      <c r="C3314" s="233" t="s">
        <v>1</v>
      </c>
      <c r="D3314" s="234">
        <v>54.34</v>
      </c>
    </row>
    <row r="3315" spans="1:4" ht="13.5">
      <c r="A3315" s="233">
        <v>97357</v>
      </c>
      <c r="B3315" s="231" t="s">
        <v>9489</v>
      </c>
      <c r="C3315" s="233" t="s">
        <v>1</v>
      </c>
      <c r="D3315" s="234">
        <v>87.03</v>
      </c>
    </row>
    <row r="3316" spans="1:4" ht="13.5">
      <c r="A3316" s="233">
        <v>97358</v>
      </c>
      <c r="B3316" s="231" t="s">
        <v>9490</v>
      </c>
      <c r="C3316" s="233" t="s">
        <v>1</v>
      </c>
      <c r="D3316" s="234">
        <v>118.81</v>
      </c>
    </row>
    <row r="3317" spans="1:4" ht="13.5">
      <c r="A3317" s="233">
        <v>97498</v>
      </c>
      <c r="B3317" s="231" t="s">
        <v>25116</v>
      </c>
      <c r="C3317" s="233" t="s">
        <v>1</v>
      </c>
      <c r="D3317" s="234">
        <v>45.92</v>
      </c>
    </row>
    <row r="3318" spans="1:4" ht="13.5">
      <c r="A3318" s="233">
        <v>97535</v>
      </c>
      <c r="B3318" s="231" t="s">
        <v>25117</v>
      </c>
      <c r="C3318" s="233" t="s">
        <v>1</v>
      </c>
      <c r="D3318" s="234">
        <v>49.55</v>
      </c>
    </row>
    <row r="3319" spans="1:4" ht="13.5">
      <c r="A3319" s="233">
        <v>97536</v>
      </c>
      <c r="B3319" s="231" t="s">
        <v>25118</v>
      </c>
      <c r="C3319" s="233" t="s">
        <v>1</v>
      </c>
      <c r="D3319" s="234">
        <v>57.86</v>
      </c>
    </row>
    <row r="3320" spans="1:4" ht="13.5">
      <c r="A3320" s="233">
        <v>100788</v>
      </c>
      <c r="B3320" s="231" t="s">
        <v>9491</v>
      </c>
      <c r="C3320" s="233" t="s">
        <v>2</v>
      </c>
      <c r="D3320" s="234">
        <v>561.21</v>
      </c>
    </row>
    <row r="3321" spans="1:4" ht="13.5">
      <c r="A3321" s="233">
        <v>100791</v>
      </c>
      <c r="B3321" s="231" t="s">
        <v>9492</v>
      </c>
      <c r="C3321" s="233" t="s">
        <v>1</v>
      </c>
      <c r="D3321" s="234">
        <v>16.39</v>
      </c>
    </row>
    <row r="3322" spans="1:4" ht="13.5">
      <c r="A3322" s="233">
        <v>100792</v>
      </c>
      <c r="B3322" s="231" t="s">
        <v>9493</v>
      </c>
      <c r="C3322" s="233" t="s">
        <v>1</v>
      </c>
      <c r="D3322" s="234">
        <v>24.19</v>
      </c>
    </row>
    <row r="3323" spans="1:4" ht="13.5">
      <c r="A3323" s="233">
        <v>100793</v>
      </c>
      <c r="B3323" s="231" t="s">
        <v>9494</v>
      </c>
      <c r="C3323" s="233" t="s">
        <v>1</v>
      </c>
      <c r="D3323" s="234">
        <v>32.18</v>
      </c>
    </row>
    <row r="3324" spans="1:4" ht="13.5">
      <c r="A3324" s="233">
        <v>100794</v>
      </c>
      <c r="B3324" s="231" t="s">
        <v>9495</v>
      </c>
      <c r="C3324" s="233" t="s">
        <v>1</v>
      </c>
      <c r="D3324" s="234">
        <v>43.52</v>
      </c>
    </row>
    <row r="3325" spans="1:4" ht="13.5">
      <c r="A3325" s="233">
        <v>100803</v>
      </c>
      <c r="B3325" s="231" t="s">
        <v>9496</v>
      </c>
      <c r="C3325" s="233" t="s">
        <v>1</v>
      </c>
      <c r="D3325" s="234">
        <v>15.62</v>
      </c>
    </row>
    <row r="3326" spans="1:4" ht="13.5">
      <c r="A3326" s="233">
        <v>100804</v>
      </c>
      <c r="B3326" s="231" t="s">
        <v>9497</v>
      </c>
      <c r="C3326" s="233" t="s">
        <v>1</v>
      </c>
      <c r="D3326" s="234">
        <v>23.28</v>
      </c>
    </row>
    <row r="3327" spans="1:4" ht="13.5">
      <c r="A3327" s="233">
        <v>100805</v>
      </c>
      <c r="B3327" s="231" t="s">
        <v>9498</v>
      </c>
      <c r="C3327" s="233" t="s">
        <v>1</v>
      </c>
      <c r="D3327" s="234">
        <v>31.09</v>
      </c>
    </row>
    <row r="3328" spans="1:4" ht="13.5">
      <c r="A3328" s="233">
        <v>100806</v>
      </c>
      <c r="B3328" s="231" t="s">
        <v>9499</v>
      </c>
      <c r="C3328" s="233" t="s">
        <v>1</v>
      </c>
      <c r="D3328" s="234">
        <v>42.17</v>
      </c>
    </row>
    <row r="3329" spans="1:4" ht="13.5">
      <c r="A3329" s="233">
        <v>101918</v>
      </c>
      <c r="B3329" s="231" t="s">
        <v>25119</v>
      </c>
      <c r="C3329" s="233" t="s">
        <v>1</v>
      </c>
      <c r="D3329" s="234">
        <v>216.9</v>
      </c>
    </row>
    <row r="3330" spans="1:4" ht="13.5">
      <c r="A3330" s="233">
        <v>101919</v>
      </c>
      <c r="B3330" s="231" t="s">
        <v>25120</v>
      </c>
      <c r="C3330" s="233" t="s">
        <v>2</v>
      </c>
      <c r="D3330" s="234">
        <v>312.45</v>
      </c>
    </row>
    <row r="3331" spans="1:4" ht="13.5">
      <c r="A3331" s="233">
        <v>101920</v>
      </c>
      <c r="B3331" s="231" t="s">
        <v>25121</v>
      </c>
      <c r="C3331" s="233" t="s">
        <v>2</v>
      </c>
      <c r="D3331" s="234">
        <v>148.78</v>
      </c>
    </row>
    <row r="3332" spans="1:4" ht="13.5">
      <c r="A3332" s="233">
        <v>101921</v>
      </c>
      <c r="B3332" s="231" t="s">
        <v>25122</v>
      </c>
      <c r="C3332" s="233" t="s">
        <v>2</v>
      </c>
      <c r="D3332" s="234">
        <v>169.86</v>
      </c>
    </row>
    <row r="3333" spans="1:4" ht="13.5">
      <c r="A3333" s="233">
        <v>101922</v>
      </c>
      <c r="B3333" s="231" t="s">
        <v>25123</v>
      </c>
      <c r="C3333" s="233" t="s">
        <v>2</v>
      </c>
      <c r="D3333" s="234">
        <v>169.86</v>
      </c>
    </row>
    <row r="3334" spans="1:4" ht="13.5">
      <c r="A3334" s="233">
        <v>101923</v>
      </c>
      <c r="B3334" s="231" t="s">
        <v>25124</v>
      </c>
      <c r="C3334" s="233" t="s">
        <v>2</v>
      </c>
      <c r="D3334" s="234">
        <v>169.86</v>
      </c>
    </row>
    <row r="3335" spans="1:4" ht="13.5">
      <c r="A3335" s="233">
        <v>101924</v>
      </c>
      <c r="B3335" s="231" t="s">
        <v>25125</v>
      </c>
      <c r="C3335" s="233" t="s">
        <v>2</v>
      </c>
      <c r="D3335" s="234">
        <v>139.96</v>
      </c>
    </row>
    <row r="3336" spans="1:4" ht="13.5">
      <c r="A3336" s="233">
        <v>101925</v>
      </c>
      <c r="B3336" s="231" t="s">
        <v>25126</v>
      </c>
      <c r="C3336" s="233" t="s">
        <v>2</v>
      </c>
      <c r="D3336" s="234">
        <v>234.11</v>
      </c>
    </row>
    <row r="3337" spans="1:4" ht="13.5">
      <c r="A3337" s="233">
        <v>101926</v>
      </c>
      <c r="B3337" s="231" t="s">
        <v>25127</v>
      </c>
      <c r="C3337" s="233" t="s">
        <v>2</v>
      </c>
      <c r="D3337" s="234">
        <v>301.81</v>
      </c>
    </row>
    <row r="3338" spans="1:4" ht="13.5">
      <c r="A3338" s="233">
        <v>101927</v>
      </c>
      <c r="B3338" s="231" t="s">
        <v>25128</v>
      </c>
      <c r="C3338" s="233" t="s">
        <v>1</v>
      </c>
      <c r="D3338" s="234">
        <v>205.61</v>
      </c>
    </row>
    <row r="3339" spans="1:4" ht="13.5">
      <c r="A3339" s="233">
        <v>101928</v>
      </c>
      <c r="B3339" s="231" t="s">
        <v>25129</v>
      </c>
      <c r="C3339" s="233" t="s">
        <v>2</v>
      </c>
      <c r="D3339" s="234">
        <v>316.77</v>
      </c>
    </row>
    <row r="3340" spans="1:4" ht="13.5">
      <c r="A3340" s="233">
        <v>101929</v>
      </c>
      <c r="B3340" s="231" t="s">
        <v>25130</v>
      </c>
      <c r="C3340" s="233" t="s">
        <v>2</v>
      </c>
      <c r="D3340" s="234">
        <v>153.1</v>
      </c>
    </row>
    <row r="3341" spans="1:4" ht="13.5">
      <c r="A3341" s="233">
        <v>101930</v>
      </c>
      <c r="B3341" s="231" t="s">
        <v>25131</v>
      </c>
      <c r="C3341" s="233" t="s">
        <v>2</v>
      </c>
      <c r="D3341" s="234">
        <v>174.18</v>
      </c>
    </row>
    <row r="3342" spans="1:4" ht="13.5">
      <c r="A3342" s="233">
        <v>101931</v>
      </c>
      <c r="B3342" s="231" t="s">
        <v>25132</v>
      </c>
      <c r="C3342" s="233" t="s">
        <v>2</v>
      </c>
      <c r="D3342" s="234">
        <v>174.18</v>
      </c>
    </row>
    <row r="3343" spans="1:4" ht="13.5">
      <c r="A3343" s="233">
        <v>101932</v>
      </c>
      <c r="B3343" s="231" t="s">
        <v>25133</v>
      </c>
      <c r="C3343" s="233" t="s">
        <v>2</v>
      </c>
      <c r="D3343" s="234">
        <v>174.18</v>
      </c>
    </row>
    <row r="3344" spans="1:4" ht="13.5">
      <c r="A3344" s="233">
        <v>101933</v>
      </c>
      <c r="B3344" s="231" t="s">
        <v>25134</v>
      </c>
      <c r="C3344" s="233" t="s">
        <v>2</v>
      </c>
      <c r="D3344" s="234">
        <v>144.28</v>
      </c>
    </row>
    <row r="3345" spans="1:4" ht="13.5">
      <c r="A3345" s="233">
        <v>101934</v>
      </c>
      <c r="B3345" s="231" t="s">
        <v>25135</v>
      </c>
      <c r="C3345" s="233" t="s">
        <v>2</v>
      </c>
      <c r="D3345" s="234">
        <v>240.59</v>
      </c>
    </row>
    <row r="3346" spans="1:4" ht="13.5">
      <c r="A3346" s="233">
        <v>101935</v>
      </c>
      <c r="B3346" s="231" t="s">
        <v>25136</v>
      </c>
      <c r="C3346" s="233" t="s">
        <v>2</v>
      </c>
      <c r="D3346" s="234">
        <v>310.45999999999998</v>
      </c>
    </row>
    <row r="3347" spans="1:4" ht="13.5">
      <c r="A3347" s="233">
        <v>89358</v>
      </c>
      <c r="B3347" s="231" t="s">
        <v>9500</v>
      </c>
      <c r="C3347" s="233" t="s">
        <v>2</v>
      </c>
      <c r="D3347" s="234">
        <v>6.29</v>
      </c>
    </row>
    <row r="3348" spans="1:4" ht="13.5">
      <c r="A3348" s="233">
        <v>89359</v>
      </c>
      <c r="B3348" s="231" t="s">
        <v>9501</v>
      </c>
      <c r="C3348" s="233" t="s">
        <v>2</v>
      </c>
      <c r="D3348" s="234">
        <v>6.74</v>
      </c>
    </row>
    <row r="3349" spans="1:4" ht="13.5">
      <c r="A3349" s="233">
        <v>89360</v>
      </c>
      <c r="B3349" s="231" t="s">
        <v>9502</v>
      </c>
      <c r="C3349" s="233" t="s">
        <v>2</v>
      </c>
      <c r="D3349" s="234">
        <v>8.61</v>
      </c>
    </row>
    <row r="3350" spans="1:4" ht="13.5">
      <c r="A3350" s="233">
        <v>89361</v>
      </c>
      <c r="B3350" s="231" t="s">
        <v>9503</v>
      </c>
      <c r="C3350" s="233" t="s">
        <v>2</v>
      </c>
      <c r="D3350" s="234">
        <v>7.88</v>
      </c>
    </row>
    <row r="3351" spans="1:4" ht="13.5">
      <c r="A3351" s="233">
        <v>89362</v>
      </c>
      <c r="B3351" s="231" t="s">
        <v>9504</v>
      </c>
      <c r="C3351" s="233" t="s">
        <v>2</v>
      </c>
      <c r="D3351" s="234">
        <v>7.53</v>
      </c>
    </row>
    <row r="3352" spans="1:4" ht="13.5">
      <c r="A3352" s="233">
        <v>89363</v>
      </c>
      <c r="B3352" s="231" t="s">
        <v>9505</v>
      </c>
      <c r="C3352" s="233" t="s">
        <v>2</v>
      </c>
      <c r="D3352" s="234">
        <v>8.48</v>
      </c>
    </row>
    <row r="3353" spans="1:4" ht="13.5">
      <c r="A3353" s="233">
        <v>89364</v>
      </c>
      <c r="B3353" s="231" t="s">
        <v>9506</v>
      </c>
      <c r="C3353" s="233" t="s">
        <v>2</v>
      </c>
      <c r="D3353" s="234">
        <v>10.46</v>
      </c>
    </row>
    <row r="3354" spans="1:4" ht="13.5">
      <c r="A3354" s="233">
        <v>89365</v>
      </c>
      <c r="B3354" s="231" t="s">
        <v>9507</v>
      </c>
      <c r="C3354" s="233" t="s">
        <v>2</v>
      </c>
      <c r="D3354" s="234">
        <v>9.57</v>
      </c>
    </row>
    <row r="3355" spans="1:4" ht="13.5">
      <c r="A3355" s="233">
        <v>89366</v>
      </c>
      <c r="B3355" s="231" t="s">
        <v>9508</v>
      </c>
      <c r="C3355" s="233" t="s">
        <v>2</v>
      </c>
      <c r="D3355" s="234">
        <v>15.69</v>
      </c>
    </row>
    <row r="3356" spans="1:4" ht="13.5">
      <c r="A3356" s="233">
        <v>89367</v>
      </c>
      <c r="B3356" s="231" t="s">
        <v>9509</v>
      </c>
      <c r="C3356" s="233" t="s">
        <v>2</v>
      </c>
      <c r="D3356" s="234">
        <v>10.76</v>
      </c>
    </row>
    <row r="3357" spans="1:4" ht="13.5">
      <c r="A3357" s="233">
        <v>89368</v>
      </c>
      <c r="B3357" s="231" t="s">
        <v>9510</v>
      </c>
      <c r="C3357" s="233" t="s">
        <v>2</v>
      </c>
      <c r="D3357" s="234">
        <v>13.44</v>
      </c>
    </row>
    <row r="3358" spans="1:4" ht="13.5">
      <c r="A3358" s="233">
        <v>89369</v>
      </c>
      <c r="B3358" s="231" t="s">
        <v>9511</v>
      </c>
      <c r="C3358" s="233" t="s">
        <v>2</v>
      </c>
      <c r="D3358" s="234">
        <v>16.77</v>
      </c>
    </row>
    <row r="3359" spans="1:4" ht="13.5">
      <c r="A3359" s="233">
        <v>89370</v>
      </c>
      <c r="B3359" s="231" t="s">
        <v>9512</v>
      </c>
      <c r="C3359" s="233" t="s">
        <v>2</v>
      </c>
      <c r="D3359" s="234">
        <v>12.88</v>
      </c>
    </row>
    <row r="3360" spans="1:4" ht="13.5">
      <c r="A3360" s="233">
        <v>89371</v>
      </c>
      <c r="B3360" s="231" t="s">
        <v>9513</v>
      </c>
      <c r="C3360" s="233" t="s">
        <v>2</v>
      </c>
      <c r="D3360" s="234">
        <v>4.83</v>
      </c>
    </row>
    <row r="3361" spans="1:4" ht="13.5">
      <c r="A3361" s="233">
        <v>89372</v>
      </c>
      <c r="B3361" s="231" t="s">
        <v>9514</v>
      </c>
      <c r="C3361" s="233" t="s">
        <v>2</v>
      </c>
      <c r="D3361" s="234">
        <v>13.69</v>
      </c>
    </row>
    <row r="3362" spans="1:4" ht="13.5">
      <c r="A3362" s="233">
        <v>89373</v>
      </c>
      <c r="B3362" s="231" t="s">
        <v>9515</v>
      </c>
      <c r="C3362" s="233" t="s">
        <v>2</v>
      </c>
      <c r="D3362" s="234">
        <v>5.64</v>
      </c>
    </row>
    <row r="3363" spans="1:4" ht="13.5">
      <c r="A3363" s="233">
        <v>89374</v>
      </c>
      <c r="B3363" s="231" t="s">
        <v>9516</v>
      </c>
      <c r="C3363" s="233" t="s">
        <v>2</v>
      </c>
      <c r="D3363" s="234">
        <v>10.44</v>
      </c>
    </row>
    <row r="3364" spans="1:4" ht="13.5">
      <c r="A3364" s="233">
        <v>89375</v>
      </c>
      <c r="B3364" s="231" t="s">
        <v>9517</v>
      </c>
      <c r="C3364" s="233" t="s">
        <v>2</v>
      </c>
      <c r="D3364" s="234">
        <v>13.34</v>
      </c>
    </row>
    <row r="3365" spans="1:4" ht="13.5">
      <c r="A3365" s="233">
        <v>89376</v>
      </c>
      <c r="B3365" s="231" t="s">
        <v>9518</v>
      </c>
      <c r="C3365" s="233" t="s">
        <v>2</v>
      </c>
      <c r="D3365" s="234">
        <v>4.92</v>
      </c>
    </row>
    <row r="3366" spans="1:4" ht="13.5">
      <c r="A3366" s="233">
        <v>89377</v>
      </c>
      <c r="B3366" s="231" t="s">
        <v>9519</v>
      </c>
      <c r="C3366" s="233" t="s">
        <v>2</v>
      </c>
      <c r="D3366" s="234">
        <v>9.1999999999999993</v>
      </c>
    </row>
    <row r="3367" spans="1:4" ht="13.5">
      <c r="A3367" s="233">
        <v>89378</v>
      </c>
      <c r="B3367" s="231" t="s">
        <v>9520</v>
      </c>
      <c r="C3367" s="233" t="s">
        <v>2</v>
      </c>
      <c r="D3367" s="234">
        <v>5.73</v>
      </c>
    </row>
    <row r="3368" spans="1:4" ht="13.5">
      <c r="A3368" s="233">
        <v>89379</v>
      </c>
      <c r="B3368" s="231" t="s">
        <v>9521</v>
      </c>
      <c r="C3368" s="233" t="s">
        <v>2</v>
      </c>
      <c r="D3368" s="234">
        <v>17.54</v>
      </c>
    </row>
    <row r="3369" spans="1:4" ht="13.5">
      <c r="A3369" s="233">
        <v>89380</v>
      </c>
      <c r="B3369" s="231" t="s">
        <v>9522</v>
      </c>
      <c r="C3369" s="233" t="s">
        <v>2</v>
      </c>
      <c r="D3369" s="234">
        <v>9.36</v>
      </c>
    </row>
    <row r="3370" spans="1:4" ht="13.5">
      <c r="A3370" s="233">
        <v>89381</v>
      </c>
      <c r="B3370" s="231" t="s">
        <v>9523</v>
      </c>
      <c r="C3370" s="233" t="s">
        <v>2</v>
      </c>
      <c r="D3370" s="234">
        <v>13.2</v>
      </c>
    </row>
    <row r="3371" spans="1:4" ht="13.5">
      <c r="A3371" s="233">
        <v>89382</v>
      </c>
      <c r="B3371" s="231" t="s">
        <v>9524</v>
      </c>
      <c r="C3371" s="233" t="s">
        <v>2</v>
      </c>
      <c r="D3371" s="234">
        <v>15.9</v>
      </c>
    </row>
    <row r="3372" spans="1:4" ht="13.5">
      <c r="A3372" s="233">
        <v>89383</v>
      </c>
      <c r="B3372" s="231" t="s">
        <v>9525</v>
      </c>
      <c r="C3372" s="233" t="s">
        <v>2</v>
      </c>
      <c r="D3372" s="234">
        <v>5.85</v>
      </c>
    </row>
    <row r="3373" spans="1:4" ht="13.5">
      <c r="A3373" s="233">
        <v>89384</v>
      </c>
      <c r="B3373" s="231" t="s">
        <v>9526</v>
      </c>
      <c r="C3373" s="233" t="s">
        <v>2</v>
      </c>
      <c r="D3373" s="234">
        <v>13.39</v>
      </c>
    </row>
    <row r="3374" spans="1:4" ht="13.5">
      <c r="A3374" s="233">
        <v>89385</v>
      </c>
      <c r="B3374" s="231" t="s">
        <v>9527</v>
      </c>
      <c r="C3374" s="233" t="s">
        <v>2</v>
      </c>
      <c r="D3374" s="234">
        <v>6.79</v>
      </c>
    </row>
    <row r="3375" spans="1:4" ht="13.5">
      <c r="A3375" s="233">
        <v>89386</v>
      </c>
      <c r="B3375" s="231" t="s">
        <v>9528</v>
      </c>
      <c r="C3375" s="233" t="s">
        <v>2</v>
      </c>
      <c r="D3375" s="234">
        <v>8.1999999999999993</v>
      </c>
    </row>
    <row r="3376" spans="1:4" ht="13.5">
      <c r="A3376" s="233">
        <v>89387</v>
      </c>
      <c r="B3376" s="231" t="s">
        <v>9529</v>
      </c>
      <c r="C3376" s="233" t="s">
        <v>2</v>
      </c>
      <c r="D3376" s="234">
        <v>36.369999999999997</v>
      </c>
    </row>
    <row r="3377" spans="1:4" ht="13.5">
      <c r="A3377" s="233">
        <v>89388</v>
      </c>
      <c r="B3377" s="231" t="s">
        <v>9530</v>
      </c>
      <c r="C3377" s="233" t="s">
        <v>2</v>
      </c>
      <c r="D3377" s="234">
        <v>11.39</v>
      </c>
    </row>
    <row r="3378" spans="1:4" ht="13.5">
      <c r="A3378" s="233">
        <v>89389</v>
      </c>
      <c r="B3378" s="231" t="s">
        <v>9531</v>
      </c>
      <c r="C3378" s="233" t="s">
        <v>2</v>
      </c>
      <c r="D3378" s="234">
        <v>12.48</v>
      </c>
    </row>
    <row r="3379" spans="1:4" ht="13.5">
      <c r="A3379" s="233">
        <v>89390</v>
      </c>
      <c r="B3379" s="231" t="s">
        <v>9532</v>
      </c>
      <c r="C3379" s="233" t="s">
        <v>2</v>
      </c>
      <c r="D3379" s="234">
        <v>24.09</v>
      </c>
    </row>
    <row r="3380" spans="1:4" ht="13.5">
      <c r="A3380" s="233">
        <v>89391</v>
      </c>
      <c r="B3380" s="231" t="s">
        <v>9533</v>
      </c>
      <c r="C3380" s="233" t="s">
        <v>2</v>
      </c>
      <c r="D3380" s="234">
        <v>8.07</v>
      </c>
    </row>
    <row r="3381" spans="1:4" ht="13.5">
      <c r="A3381" s="233">
        <v>89392</v>
      </c>
      <c r="B3381" s="231" t="s">
        <v>9534</v>
      </c>
      <c r="C3381" s="233" t="s">
        <v>2</v>
      </c>
      <c r="D3381" s="234">
        <v>28.94</v>
      </c>
    </row>
    <row r="3382" spans="1:4" ht="13.5">
      <c r="A3382" s="233">
        <v>89393</v>
      </c>
      <c r="B3382" s="231" t="s">
        <v>9535</v>
      </c>
      <c r="C3382" s="233" t="s">
        <v>2</v>
      </c>
      <c r="D3382" s="234">
        <v>8.83</v>
      </c>
    </row>
    <row r="3383" spans="1:4" ht="13.5">
      <c r="A3383" s="233">
        <v>89394</v>
      </c>
      <c r="B3383" s="231" t="s">
        <v>9536</v>
      </c>
      <c r="C3383" s="233" t="s">
        <v>2</v>
      </c>
      <c r="D3383" s="234">
        <v>19.89</v>
      </c>
    </row>
    <row r="3384" spans="1:4" ht="13.5">
      <c r="A3384" s="233">
        <v>89395</v>
      </c>
      <c r="B3384" s="231" t="s">
        <v>9537</v>
      </c>
      <c r="C3384" s="233" t="s">
        <v>2</v>
      </c>
      <c r="D3384" s="234">
        <v>10.58</v>
      </c>
    </row>
    <row r="3385" spans="1:4" ht="13.5">
      <c r="A3385" s="233">
        <v>89396</v>
      </c>
      <c r="B3385" s="231" t="s">
        <v>9538</v>
      </c>
      <c r="C3385" s="233" t="s">
        <v>2</v>
      </c>
      <c r="D3385" s="234">
        <v>20.05</v>
      </c>
    </row>
    <row r="3386" spans="1:4" ht="13.5">
      <c r="A3386" s="233">
        <v>89397</v>
      </c>
      <c r="B3386" s="231" t="s">
        <v>9539</v>
      </c>
      <c r="C3386" s="233" t="s">
        <v>2</v>
      </c>
      <c r="D3386" s="234">
        <v>13.11</v>
      </c>
    </row>
    <row r="3387" spans="1:4" ht="13.5">
      <c r="A3387" s="233">
        <v>89398</v>
      </c>
      <c r="B3387" s="231" t="s">
        <v>9540</v>
      </c>
      <c r="C3387" s="233" t="s">
        <v>2</v>
      </c>
      <c r="D3387" s="234">
        <v>16.16</v>
      </c>
    </row>
    <row r="3388" spans="1:4" ht="13.5">
      <c r="A3388" s="233">
        <v>89399</v>
      </c>
      <c r="B3388" s="231" t="s">
        <v>9541</v>
      </c>
      <c r="C3388" s="233" t="s">
        <v>2</v>
      </c>
      <c r="D3388" s="234">
        <v>32.22</v>
      </c>
    </row>
    <row r="3389" spans="1:4" ht="13.5">
      <c r="A3389" s="233">
        <v>89400</v>
      </c>
      <c r="B3389" s="231" t="s">
        <v>9542</v>
      </c>
      <c r="C3389" s="233" t="s">
        <v>2</v>
      </c>
      <c r="D3389" s="234">
        <v>18.670000000000002</v>
      </c>
    </row>
    <row r="3390" spans="1:4" ht="13.5">
      <c r="A3390" s="233">
        <v>89404</v>
      </c>
      <c r="B3390" s="231" t="s">
        <v>9543</v>
      </c>
      <c r="C3390" s="233" t="s">
        <v>2</v>
      </c>
      <c r="D3390" s="234">
        <v>4.32</v>
      </c>
    </row>
    <row r="3391" spans="1:4" ht="13.5">
      <c r="A3391" s="233">
        <v>89405</v>
      </c>
      <c r="B3391" s="231" t="s">
        <v>9544</v>
      </c>
      <c r="C3391" s="233" t="s">
        <v>2</v>
      </c>
      <c r="D3391" s="234">
        <v>4.7699999999999996</v>
      </c>
    </row>
    <row r="3392" spans="1:4" ht="13.5">
      <c r="A3392" s="233">
        <v>89406</v>
      </c>
      <c r="B3392" s="231" t="s">
        <v>9545</v>
      </c>
      <c r="C3392" s="233" t="s">
        <v>2</v>
      </c>
      <c r="D3392" s="234">
        <v>6.64</v>
      </c>
    </row>
    <row r="3393" spans="1:4" ht="13.5">
      <c r="A3393" s="233">
        <v>89407</v>
      </c>
      <c r="B3393" s="231" t="s">
        <v>9546</v>
      </c>
      <c r="C3393" s="233" t="s">
        <v>2</v>
      </c>
      <c r="D3393" s="234">
        <v>5.91</v>
      </c>
    </row>
    <row r="3394" spans="1:4" ht="13.5">
      <c r="A3394" s="233">
        <v>89408</v>
      </c>
      <c r="B3394" s="231" t="s">
        <v>9547</v>
      </c>
      <c r="C3394" s="233" t="s">
        <v>2</v>
      </c>
      <c r="D3394" s="234">
        <v>5.26</v>
      </c>
    </row>
    <row r="3395" spans="1:4" ht="13.5">
      <c r="A3395" s="233">
        <v>89409</v>
      </c>
      <c r="B3395" s="231" t="s">
        <v>9548</v>
      </c>
      <c r="C3395" s="233" t="s">
        <v>2</v>
      </c>
      <c r="D3395" s="234">
        <v>6.21</v>
      </c>
    </row>
    <row r="3396" spans="1:4" ht="13.5">
      <c r="A3396" s="233">
        <v>89410</v>
      </c>
      <c r="B3396" s="231" t="s">
        <v>9549</v>
      </c>
      <c r="C3396" s="233" t="s">
        <v>2</v>
      </c>
      <c r="D3396" s="234">
        <v>8.19</v>
      </c>
    </row>
    <row r="3397" spans="1:4" ht="13.5">
      <c r="A3397" s="233">
        <v>89411</v>
      </c>
      <c r="B3397" s="231" t="s">
        <v>9550</v>
      </c>
      <c r="C3397" s="233" t="s">
        <v>2</v>
      </c>
      <c r="D3397" s="234">
        <v>7.3</v>
      </c>
    </row>
    <row r="3398" spans="1:4" ht="13.5">
      <c r="A3398" s="233">
        <v>89412</v>
      </c>
      <c r="B3398" s="231" t="s">
        <v>9551</v>
      </c>
      <c r="C3398" s="233" t="s">
        <v>2</v>
      </c>
      <c r="D3398" s="234">
        <v>8.51</v>
      </c>
    </row>
    <row r="3399" spans="1:4" ht="13.5">
      <c r="A3399" s="233">
        <v>89413</v>
      </c>
      <c r="B3399" s="231" t="s">
        <v>9552</v>
      </c>
      <c r="C3399" s="233" t="s">
        <v>2</v>
      </c>
      <c r="D3399" s="234">
        <v>8.0399999999999991</v>
      </c>
    </row>
    <row r="3400" spans="1:4" ht="13.5">
      <c r="A3400" s="233">
        <v>89414</v>
      </c>
      <c r="B3400" s="231" t="s">
        <v>9553</v>
      </c>
      <c r="C3400" s="233" t="s">
        <v>2</v>
      </c>
      <c r="D3400" s="234">
        <v>10.72</v>
      </c>
    </row>
    <row r="3401" spans="1:4" ht="13.5">
      <c r="A3401" s="233">
        <v>89415</v>
      </c>
      <c r="B3401" s="231" t="s">
        <v>9554</v>
      </c>
      <c r="C3401" s="233" t="s">
        <v>2</v>
      </c>
      <c r="D3401" s="234">
        <v>14.05</v>
      </c>
    </row>
    <row r="3402" spans="1:4" ht="13.5">
      <c r="A3402" s="233">
        <v>89416</v>
      </c>
      <c r="B3402" s="231" t="s">
        <v>9555</v>
      </c>
      <c r="C3402" s="233" t="s">
        <v>2</v>
      </c>
      <c r="D3402" s="234">
        <v>10.16</v>
      </c>
    </row>
    <row r="3403" spans="1:4" ht="13.5">
      <c r="A3403" s="233">
        <v>89417</v>
      </c>
      <c r="B3403" s="231" t="s">
        <v>9556</v>
      </c>
      <c r="C3403" s="233" t="s">
        <v>2</v>
      </c>
      <c r="D3403" s="234">
        <v>3.53</v>
      </c>
    </row>
    <row r="3404" spans="1:4" ht="13.5">
      <c r="A3404" s="233">
        <v>89418</v>
      </c>
      <c r="B3404" s="231" t="s">
        <v>9557</v>
      </c>
      <c r="C3404" s="233" t="s">
        <v>2</v>
      </c>
      <c r="D3404" s="234">
        <v>12.39</v>
      </c>
    </row>
    <row r="3405" spans="1:4" ht="13.5">
      <c r="A3405" s="233">
        <v>89419</v>
      </c>
      <c r="B3405" s="231" t="s">
        <v>9558</v>
      </c>
      <c r="C3405" s="233" t="s">
        <v>2</v>
      </c>
      <c r="D3405" s="234">
        <v>4.34</v>
      </c>
    </row>
    <row r="3406" spans="1:4" ht="13.5">
      <c r="A3406" s="233">
        <v>89420</v>
      </c>
      <c r="B3406" s="231" t="s">
        <v>9559</v>
      </c>
      <c r="C3406" s="233" t="s">
        <v>2</v>
      </c>
      <c r="D3406" s="234">
        <v>9.14</v>
      </c>
    </row>
    <row r="3407" spans="1:4" ht="13.5">
      <c r="A3407" s="233">
        <v>89421</v>
      </c>
      <c r="B3407" s="231" t="s">
        <v>9560</v>
      </c>
      <c r="C3407" s="233" t="s">
        <v>2</v>
      </c>
      <c r="D3407" s="234">
        <v>12.04</v>
      </c>
    </row>
    <row r="3408" spans="1:4" ht="13.5">
      <c r="A3408" s="233">
        <v>89422</v>
      </c>
      <c r="B3408" s="231" t="s">
        <v>9561</v>
      </c>
      <c r="C3408" s="233" t="s">
        <v>2</v>
      </c>
      <c r="D3408" s="234">
        <v>3.62</v>
      </c>
    </row>
    <row r="3409" spans="1:4" ht="13.5">
      <c r="A3409" s="233">
        <v>89423</v>
      </c>
      <c r="B3409" s="231" t="s">
        <v>9562</v>
      </c>
      <c r="C3409" s="233" t="s">
        <v>2</v>
      </c>
      <c r="D3409" s="234">
        <v>8.3000000000000007</v>
      </c>
    </row>
    <row r="3410" spans="1:4" ht="13.5">
      <c r="A3410" s="233">
        <v>89424</v>
      </c>
      <c r="B3410" s="231" t="s">
        <v>9563</v>
      </c>
      <c r="C3410" s="233" t="s">
        <v>2</v>
      </c>
      <c r="D3410" s="234">
        <v>4.2</v>
      </c>
    </row>
    <row r="3411" spans="1:4" ht="13.5">
      <c r="A3411" s="233">
        <v>89425</v>
      </c>
      <c r="B3411" s="231" t="s">
        <v>9564</v>
      </c>
      <c r="C3411" s="233" t="s">
        <v>2</v>
      </c>
      <c r="D3411" s="234">
        <v>16.010000000000002</v>
      </c>
    </row>
    <row r="3412" spans="1:4" ht="13.5">
      <c r="A3412" s="233">
        <v>89426</v>
      </c>
      <c r="B3412" s="231" t="s">
        <v>9565</v>
      </c>
      <c r="C3412" s="233" t="s">
        <v>2</v>
      </c>
      <c r="D3412" s="234">
        <v>7.83</v>
      </c>
    </row>
    <row r="3413" spans="1:4" ht="13.5">
      <c r="A3413" s="233">
        <v>89427</v>
      </c>
      <c r="B3413" s="231" t="s">
        <v>9566</v>
      </c>
      <c r="C3413" s="233" t="s">
        <v>2</v>
      </c>
      <c r="D3413" s="234">
        <v>11.67</v>
      </c>
    </row>
    <row r="3414" spans="1:4" ht="13.5">
      <c r="A3414" s="233">
        <v>89428</v>
      </c>
      <c r="B3414" s="231" t="s">
        <v>9567</v>
      </c>
      <c r="C3414" s="233" t="s">
        <v>2</v>
      </c>
      <c r="D3414" s="234">
        <v>14.37</v>
      </c>
    </row>
    <row r="3415" spans="1:4" ht="13.5">
      <c r="A3415" s="233">
        <v>89429</v>
      </c>
      <c r="B3415" s="231" t="s">
        <v>9568</v>
      </c>
      <c r="C3415" s="233" t="s">
        <v>2</v>
      </c>
      <c r="D3415" s="234">
        <v>4.32</v>
      </c>
    </row>
    <row r="3416" spans="1:4" ht="13.5">
      <c r="A3416" s="233">
        <v>89430</v>
      </c>
      <c r="B3416" s="231" t="s">
        <v>9569</v>
      </c>
      <c r="C3416" s="233" t="s">
        <v>2</v>
      </c>
      <c r="D3416" s="234">
        <v>11.86</v>
      </c>
    </row>
    <row r="3417" spans="1:4" ht="13.5">
      <c r="A3417" s="233">
        <v>89431</v>
      </c>
      <c r="B3417" s="231" t="s">
        <v>9570</v>
      </c>
      <c r="C3417" s="233" t="s">
        <v>2</v>
      </c>
      <c r="D3417" s="234">
        <v>6.36</v>
      </c>
    </row>
    <row r="3418" spans="1:4" ht="13.5">
      <c r="A3418" s="233">
        <v>89432</v>
      </c>
      <c r="B3418" s="231" t="s">
        <v>9571</v>
      </c>
      <c r="C3418" s="233" t="s">
        <v>2</v>
      </c>
      <c r="D3418" s="234">
        <v>34.53</v>
      </c>
    </row>
    <row r="3419" spans="1:4" ht="13.5">
      <c r="A3419" s="233">
        <v>89433</v>
      </c>
      <c r="B3419" s="231" t="s">
        <v>9572</v>
      </c>
      <c r="C3419" s="233" t="s">
        <v>2</v>
      </c>
      <c r="D3419" s="234">
        <v>9.5500000000000007</v>
      </c>
    </row>
    <row r="3420" spans="1:4" ht="13.5">
      <c r="A3420" s="233">
        <v>89434</v>
      </c>
      <c r="B3420" s="231" t="s">
        <v>9573</v>
      </c>
      <c r="C3420" s="233" t="s">
        <v>2</v>
      </c>
      <c r="D3420" s="234">
        <v>10.64</v>
      </c>
    </row>
    <row r="3421" spans="1:4" ht="13.5">
      <c r="A3421" s="233">
        <v>89435</v>
      </c>
      <c r="B3421" s="231" t="s">
        <v>9574</v>
      </c>
      <c r="C3421" s="233" t="s">
        <v>2</v>
      </c>
      <c r="D3421" s="234">
        <v>22.25</v>
      </c>
    </row>
    <row r="3422" spans="1:4" ht="13.5">
      <c r="A3422" s="233">
        <v>89436</v>
      </c>
      <c r="B3422" s="231" t="s">
        <v>9575</v>
      </c>
      <c r="C3422" s="233" t="s">
        <v>2</v>
      </c>
      <c r="D3422" s="234">
        <v>6.23</v>
      </c>
    </row>
    <row r="3423" spans="1:4" ht="13.5">
      <c r="A3423" s="233">
        <v>89437</v>
      </c>
      <c r="B3423" s="231" t="s">
        <v>9576</v>
      </c>
      <c r="C3423" s="233" t="s">
        <v>2</v>
      </c>
      <c r="D3423" s="234">
        <v>27.1</v>
      </c>
    </row>
    <row r="3424" spans="1:4" ht="13.5">
      <c r="A3424" s="233">
        <v>89438</v>
      </c>
      <c r="B3424" s="231" t="s">
        <v>9577</v>
      </c>
      <c r="C3424" s="233" t="s">
        <v>2</v>
      </c>
      <c r="D3424" s="234">
        <v>6.21</v>
      </c>
    </row>
    <row r="3425" spans="1:4" ht="13.5">
      <c r="A3425" s="233">
        <v>89439</v>
      </c>
      <c r="B3425" s="231" t="s">
        <v>9578</v>
      </c>
      <c r="C3425" s="233" t="s">
        <v>2</v>
      </c>
      <c r="D3425" s="234">
        <v>8.75</v>
      </c>
    </row>
    <row r="3426" spans="1:4" ht="13.5">
      <c r="A3426" s="233">
        <v>89440</v>
      </c>
      <c r="B3426" s="231" t="s">
        <v>9579</v>
      </c>
      <c r="C3426" s="233" t="s">
        <v>2</v>
      </c>
      <c r="D3426" s="234">
        <v>7.54</v>
      </c>
    </row>
    <row r="3427" spans="1:4" ht="13.5">
      <c r="A3427" s="233">
        <v>89441</v>
      </c>
      <c r="B3427" s="231" t="s">
        <v>9580</v>
      </c>
      <c r="C3427" s="233" t="s">
        <v>2</v>
      </c>
      <c r="D3427" s="234">
        <v>17.010000000000002</v>
      </c>
    </row>
    <row r="3428" spans="1:4" ht="13.5">
      <c r="A3428" s="233">
        <v>89442</v>
      </c>
      <c r="B3428" s="231" t="s">
        <v>9581</v>
      </c>
      <c r="C3428" s="233" t="s">
        <v>2</v>
      </c>
      <c r="D3428" s="234">
        <v>10.07</v>
      </c>
    </row>
    <row r="3429" spans="1:4" ht="13.5">
      <c r="A3429" s="233">
        <v>89443</v>
      </c>
      <c r="B3429" s="231" t="s">
        <v>9582</v>
      </c>
      <c r="C3429" s="233" t="s">
        <v>2</v>
      </c>
      <c r="D3429" s="234">
        <v>12.56</v>
      </c>
    </row>
    <row r="3430" spans="1:4" ht="13.5">
      <c r="A3430" s="233">
        <v>89444</v>
      </c>
      <c r="B3430" s="231" t="s">
        <v>9583</v>
      </c>
      <c r="C3430" s="233" t="s">
        <v>2</v>
      </c>
      <c r="D3430" s="234">
        <v>28.62</v>
      </c>
    </row>
    <row r="3431" spans="1:4" ht="13.5">
      <c r="A3431" s="233">
        <v>89445</v>
      </c>
      <c r="B3431" s="231" t="s">
        <v>9584</v>
      </c>
      <c r="C3431" s="233" t="s">
        <v>2</v>
      </c>
      <c r="D3431" s="234">
        <v>15.07</v>
      </c>
    </row>
    <row r="3432" spans="1:4" ht="13.5">
      <c r="A3432" s="233">
        <v>89481</v>
      </c>
      <c r="B3432" s="231" t="s">
        <v>9585</v>
      </c>
      <c r="C3432" s="233" t="s">
        <v>2</v>
      </c>
      <c r="D3432" s="234">
        <v>4.1100000000000003</v>
      </c>
    </row>
    <row r="3433" spans="1:4" ht="13.5">
      <c r="A3433" s="233">
        <v>89485</v>
      </c>
      <c r="B3433" s="231" t="s">
        <v>9586</v>
      </c>
      <c r="C3433" s="233" t="s">
        <v>2</v>
      </c>
      <c r="D3433" s="234">
        <v>5.0599999999999996</v>
      </c>
    </row>
    <row r="3434" spans="1:4" ht="13.5">
      <c r="A3434" s="233">
        <v>89489</v>
      </c>
      <c r="B3434" s="231" t="s">
        <v>9587</v>
      </c>
      <c r="C3434" s="233" t="s">
        <v>2</v>
      </c>
      <c r="D3434" s="234">
        <v>7.04</v>
      </c>
    </row>
    <row r="3435" spans="1:4" ht="13.5">
      <c r="A3435" s="233">
        <v>89490</v>
      </c>
      <c r="B3435" s="231" t="s">
        <v>9588</v>
      </c>
      <c r="C3435" s="233" t="s">
        <v>2</v>
      </c>
      <c r="D3435" s="234">
        <v>6.15</v>
      </c>
    </row>
    <row r="3436" spans="1:4" ht="13.5">
      <c r="A3436" s="233">
        <v>89492</v>
      </c>
      <c r="B3436" s="231" t="s">
        <v>9589</v>
      </c>
      <c r="C3436" s="233" t="s">
        <v>2</v>
      </c>
      <c r="D3436" s="234">
        <v>6.74</v>
      </c>
    </row>
    <row r="3437" spans="1:4" ht="13.5">
      <c r="A3437" s="233">
        <v>89493</v>
      </c>
      <c r="B3437" s="231" t="s">
        <v>9590</v>
      </c>
      <c r="C3437" s="233" t="s">
        <v>2</v>
      </c>
      <c r="D3437" s="234">
        <v>9.42</v>
      </c>
    </row>
    <row r="3438" spans="1:4" ht="13.5">
      <c r="A3438" s="233">
        <v>89494</v>
      </c>
      <c r="B3438" s="231" t="s">
        <v>9591</v>
      </c>
      <c r="C3438" s="233" t="s">
        <v>2</v>
      </c>
      <c r="D3438" s="234">
        <v>12.75</v>
      </c>
    </row>
    <row r="3439" spans="1:4" ht="13.5">
      <c r="A3439" s="233">
        <v>89496</v>
      </c>
      <c r="B3439" s="231" t="s">
        <v>9592</v>
      </c>
      <c r="C3439" s="233" t="s">
        <v>2</v>
      </c>
      <c r="D3439" s="234">
        <v>8.86</v>
      </c>
    </row>
    <row r="3440" spans="1:4" ht="13.5">
      <c r="A3440" s="233">
        <v>89497</v>
      </c>
      <c r="B3440" s="231" t="s">
        <v>9593</v>
      </c>
      <c r="C3440" s="233" t="s">
        <v>2</v>
      </c>
      <c r="D3440" s="234">
        <v>11.48</v>
      </c>
    </row>
    <row r="3441" spans="1:4" ht="13.5">
      <c r="A3441" s="233">
        <v>89498</v>
      </c>
      <c r="B3441" s="231" t="s">
        <v>9594</v>
      </c>
      <c r="C3441" s="233" t="s">
        <v>2</v>
      </c>
      <c r="D3441" s="234">
        <v>12.71</v>
      </c>
    </row>
    <row r="3442" spans="1:4" ht="13.5">
      <c r="A3442" s="233">
        <v>89499</v>
      </c>
      <c r="B3442" s="231" t="s">
        <v>9595</v>
      </c>
      <c r="C3442" s="233" t="s">
        <v>2</v>
      </c>
      <c r="D3442" s="234">
        <v>20.53</v>
      </c>
    </row>
    <row r="3443" spans="1:4" ht="13.5">
      <c r="A3443" s="233">
        <v>89500</v>
      </c>
      <c r="B3443" s="231" t="s">
        <v>9596</v>
      </c>
      <c r="C3443" s="233" t="s">
        <v>2</v>
      </c>
      <c r="D3443" s="234">
        <v>12.95</v>
      </c>
    </row>
    <row r="3444" spans="1:4" ht="13.5">
      <c r="A3444" s="233">
        <v>89501</v>
      </c>
      <c r="B3444" s="231" t="s">
        <v>9597</v>
      </c>
      <c r="C3444" s="233" t="s">
        <v>2</v>
      </c>
      <c r="D3444" s="234">
        <v>13.63</v>
      </c>
    </row>
    <row r="3445" spans="1:4" ht="13.5">
      <c r="A3445" s="233">
        <v>89502</v>
      </c>
      <c r="B3445" s="231" t="s">
        <v>9598</v>
      </c>
      <c r="C3445" s="233" t="s">
        <v>2</v>
      </c>
      <c r="D3445" s="234">
        <v>15.84</v>
      </c>
    </row>
    <row r="3446" spans="1:4" ht="13.5">
      <c r="A3446" s="233">
        <v>89503</v>
      </c>
      <c r="B3446" s="231" t="s">
        <v>9599</v>
      </c>
      <c r="C3446" s="233" t="s">
        <v>2</v>
      </c>
      <c r="D3446" s="234">
        <v>25.54</v>
      </c>
    </row>
    <row r="3447" spans="1:4" ht="13.5">
      <c r="A3447" s="233">
        <v>89504</v>
      </c>
      <c r="B3447" s="231" t="s">
        <v>9600</v>
      </c>
      <c r="C3447" s="233" t="s">
        <v>2</v>
      </c>
      <c r="D3447" s="234">
        <v>22.03</v>
      </c>
    </row>
    <row r="3448" spans="1:4" ht="13.5">
      <c r="A3448" s="233">
        <v>89505</v>
      </c>
      <c r="B3448" s="231" t="s">
        <v>9601</v>
      </c>
      <c r="C3448" s="233" t="s">
        <v>2</v>
      </c>
      <c r="D3448" s="234">
        <v>38.72</v>
      </c>
    </row>
    <row r="3449" spans="1:4" ht="13.5">
      <c r="A3449" s="233">
        <v>89506</v>
      </c>
      <c r="B3449" s="231" t="s">
        <v>9602</v>
      </c>
      <c r="C3449" s="233" t="s">
        <v>2</v>
      </c>
      <c r="D3449" s="234">
        <v>44.01</v>
      </c>
    </row>
    <row r="3450" spans="1:4" ht="13.5">
      <c r="A3450" s="233">
        <v>89507</v>
      </c>
      <c r="B3450" s="231" t="s">
        <v>9603</v>
      </c>
      <c r="C3450" s="233" t="s">
        <v>2</v>
      </c>
      <c r="D3450" s="234">
        <v>55.04</v>
      </c>
    </row>
    <row r="3451" spans="1:4" ht="13.5">
      <c r="A3451" s="233">
        <v>89510</v>
      </c>
      <c r="B3451" s="231" t="s">
        <v>9604</v>
      </c>
      <c r="C3451" s="233" t="s">
        <v>2</v>
      </c>
      <c r="D3451" s="234">
        <v>34.81</v>
      </c>
    </row>
    <row r="3452" spans="1:4" ht="13.5">
      <c r="A3452" s="233">
        <v>89513</v>
      </c>
      <c r="B3452" s="231" t="s">
        <v>9605</v>
      </c>
      <c r="C3452" s="233" t="s">
        <v>2</v>
      </c>
      <c r="D3452" s="234">
        <v>126.24</v>
      </c>
    </row>
    <row r="3453" spans="1:4" ht="13.5">
      <c r="A3453" s="233">
        <v>89514</v>
      </c>
      <c r="B3453" s="231" t="s">
        <v>9606</v>
      </c>
      <c r="C3453" s="233" t="s">
        <v>2</v>
      </c>
      <c r="D3453" s="234">
        <v>10.039999999999999</v>
      </c>
    </row>
    <row r="3454" spans="1:4" ht="13.5">
      <c r="A3454" s="233">
        <v>89515</v>
      </c>
      <c r="B3454" s="231" t="s">
        <v>9607</v>
      </c>
      <c r="C3454" s="233" t="s">
        <v>2</v>
      </c>
      <c r="D3454" s="234">
        <v>93.99</v>
      </c>
    </row>
    <row r="3455" spans="1:4" ht="13.5">
      <c r="A3455" s="233">
        <v>89516</v>
      </c>
      <c r="B3455" s="231" t="s">
        <v>9608</v>
      </c>
      <c r="C3455" s="233" t="s">
        <v>2</v>
      </c>
      <c r="D3455" s="234">
        <v>8.57</v>
      </c>
    </row>
    <row r="3456" spans="1:4" ht="13.5">
      <c r="A3456" s="233">
        <v>89517</v>
      </c>
      <c r="B3456" s="231" t="s">
        <v>9609</v>
      </c>
      <c r="C3456" s="233" t="s">
        <v>2</v>
      </c>
      <c r="D3456" s="234">
        <v>78.31</v>
      </c>
    </row>
    <row r="3457" spans="1:4" ht="13.5">
      <c r="A3457" s="233">
        <v>89518</v>
      </c>
      <c r="B3457" s="231" t="s">
        <v>9610</v>
      </c>
      <c r="C3457" s="233" t="s">
        <v>2</v>
      </c>
      <c r="D3457" s="234">
        <v>14.19</v>
      </c>
    </row>
    <row r="3458" spans="1:4" ht="13.5">
      <c r="A3458" s="233">
        <v>89519</v>
      </c>
      <c r="B3458" s="231" t="s">
        <v>9611</v>
      </c>
      <c r="C3458" s="233" t="s">
        <v>2</v>
      </c>
      <c r="D3458" s="234">
        <v>51.24</v>
      </c>
    </row>
    <row r="3459" spans="1:4" ht="13.5">
      <c r="A3459" s="233">
        <v>89520</v>
      </c>
      <c r="B3459" s="231" t="s">
        <v>9612</v>
      </c>
      <c r="C3459" s="233" t="s">
        <v>2</v>
      </c>
      <c r="D3459" s="234">
        <v>12.26</v>
      </c>
    </row>
    <row r="3460" spans="1:4" ht="13.5">
      <c r="A3460" s="233">
        <v>89521</v>
      </c>
      <c r="B3460" s="231" t="s">
        <v>9613</v>
      </c>
      <c r="C3460" s="233" t="s">
        <v>2</v>
      </c>
      <c r="D3460" s="234">
        <v>148.94999999999999</v>
      </c>
    </row>
    <row r="3461" spans="1:4" ht="13.5">
      <c r="A3461" s="233">
        <v>89522</v>
      </c>
      <c r="B3461" s="231" t="s">
        <v>9614</v>
      </c>
      <c r="C3461" s="233" t="s">
        <v>2</v>
      </c>
      <c r="D3461" s="234">
        <v>29.21</v>
      </c>
    </row>
    <row r="3462" spans="1:4" ht="13.5">
      <c r="A3462" s="233">
        <v>89523</v>
      </c>
      <c r="B3462" s="231" t="s">
        <v>9615</v>
      </c>
      <c r="C3462" s="233" t="s">
        <v>2</v>
      </c>
      <c r="D3462" s="234">
        <v>110.98</v>
      </c>
    </row>
    <row r="3463" spans="1:4" ht="13.5">
      <c r="A3463" s="233">
        <v>89524</v>
      </c>
      <c r="B3463" s="231" t="s">
        <v>9616</v>
      </c>
      <c r="C3463" s="233" t="s">
        <v>2</v>
      </c>
      <c r="D3463" s="234">
        <v>25.51</v>
      </c>
    </row>
    <row r="3464" spans="1:4" ht="13.5">
      <c r="A3464" s="233">
        <v>89525</v>
      </c>
      <c r="B3464" s="231" t="s">
        <v>9617</v>
      </c>
      <c r="C3464" s="233" t="s">
        <v>2</v>
      </c>
      <c r="D3464" s="234">
        <v>109.06</v>
      </c>
    </row>
    <row r="3465" spans="1:4" ht="13.5">
      <c r="A3465" s="233">
        <v>89526</v>
      </c>
      <c r="B3465" s="231" t="s">
        <v>9618</v>
      </c>
      <c r="C3465" s="233" t="s">
        <v>2</v>
      </c>
      <c r="D3465" s="234">
        <v>38.99</v>
      </c>
    </row>
    <row r="3466" spans="1:4" ht="13.5">
      <c r="A3466" s="233">
        <v>89527</v>
      </c>
      <c r="B3466" s="231" t="s">
        <v>9619</v>
      </c>
      <c r="C3466" s="233" t="s">
        <v>2</v>
      </c>
      <c r="D3466" s="234">
        <v>82.42</v>
      </c>
    </row>
    <row r="3467" spans="1:4" ht="13.5">
      <c r="A3467" s="233">
        <v>89528</v>
      </c>
      <c r="B3467" s="231" t="s">
        <v>9620</v>
      </c>
      <c r="C3467" s="233" t="s">
        <v>2</v>
      </c>
      <c r="D3467" s="234">
        <v>3.43</v>
      </c>
    </row>
    <row r="3468" spans="1:4" ht="13.5">
      <c r="A3468" s="233">
        <v>89529</v>
      </c>
      <c r="B3468" s="231" t="s">
        <v>9621</v>
      </c>
      <c r="C3468" s="233" t="s">
        <v>2</v>
      </c>
      <c r="D3468" s="234">
        <v>43.91</v>
      </c>
    </row>
    <row r="3469" spans="1:4" ht="13.5">
      <c r="A3469" s="233">
        <v>89530</v>
      </c>
      <c r="B3469" s="231" t="s">
        <v>9622</v>
      </c>
      <c r="C3469" s="233" t="s">
        <v>2</v>
      </c>
      <c r="D3469" s="234">
        <v>15.24</v>
      </c>
    </row>
    <row r="3470" spans="1:4" ht="13.5">
      <c r="A3470" s="233">
        <v>89531</v>
      </c>
      <c r="B3470" s="231" t="s">
        <v>9623</v>
      </c>
      <c r="C3470" s="233" t="s">
        <v>2</v>
      </c>
      <c r="D3470" s="234">
        <v>34.92</v>
      </c>
    </row>
    <row r="3471" spans="1:4" ht="13.5">
      <c r="A3471" s="233">
        <v>89532</v>
      </c>
      <c r="B3471" s="231" t="s">
        <v>9624</v>
      </c>
      <c r="C3471" s="233" t="s">
        <v>2</v>
      </c>
      <c r="D3471" s="234">
        <v>7.06</v>
      </c>
    </row>
    <row r="3472" spans="1:4" ht="13.5">
      <c r="A3472" s="233">
        <v>89533</v>
      </c>
      <c r="B3472" s="231" t="s">
        <v>9625</v>
      </c>
      <c r="C3472" s="233" t="s">
        <v>2</v>
      </c>
      <c r="D3472" s="234">
        <v>34.92</v>
      </c>
    </row>
    <row r="3473" spans="1:4" ht="13.5">
      <c r="A3473" s="233">
        <v>89534</v>
      </c>
      <c r="B3473" s="231" t="s">
        <v>9626</v>
      </c>
      <c r="C3473" s="233" t="s">
        <v>2</v>
      </c>
      <c r="D3473" s="234">
        <v>4.49</v>
      </c>
    </row>
    <row r="3474" spans="1:4" ht="13.5">
      <c r="A3474" s="233">
        <v>89535</v>
      </c>
      <c r="B3474" s="231" t="s">
        <v>9627</v>
      </c>
      <c r="C3474" s="233" t="s">
        <v>2</v>
      </c>
      <c r="D3474" s="234">
        <v>58.02</v>
      </c>
    </row>
    <row r="3475" spans="1:4" ht="13.5">
      <c r="A3475" s="233">
        <v>89536</v>
      </c>
      <c r="B3475" s="231" t="s">
        <v>9628</v>
      </c>
      <c r="C3475" s="233" t="s">
        <v>2</v>
      </c>
      <c r="D3475" s="234">
        <v>13.6</v>
      </c>
    </row>
    <row r="3476" spans="1:4" ht="13.5">
      <c r="A3476" s="233">
        <v>89538</v>
      </c>
      <c r="B3476" s="231" t="s">
        <v>9629</v>
      </c>
      <c r="C3476" s="233" t="s">
        <v>2</v>
      </c>
      <c r="D3476" s="234">
        <v>3.55</v>
      </c>
    </row>
    <row r="3477" spans="1:4" ht="13.5">
      <c r="A3477" s="233">
        <v>89540</v>
      </c>
      <c r="B3477" s="231" t="s">
        <v>9630</v>
      </c>
      <c r="C3477" s="233" t="s">
        <v>2</v>
      </c>
      <c r="D3477" s="234">
        <v>11.09</v>
      </c>
    </row>
    <row r="3478" spans="1:4" ht="13.5">
      <c r="A3478" s="233">
        <v>89541</v>
      </c>
      <c r="B3478" s="231" t="s">
        <v>9631</v>
      </c>
      <c r="C3478" s="233" t="s">
        <v>2</v>
      </c>
      <c r="D3478" s="234">
        <v>5.5</v>
      </c>
    </row>
    <row r="3479" spans="1:4" ht="13.5">
      <c r="A3479" s="233">
        <v>89542</v>
      </c>
      <c r="B3479" s="231" t="s">
        <v>9632</v>
      </c>
      <c r="C3479" s="233" t="s">
        <v>2</v>
      </c>
      <c r="D3479" s="234">
        <v>33.67</v>
      </c>
    </row>
    <row r="3480" spans="1:4" ht="13.5">
      <c r="A3480" s="233">
        <v>89544</v>
      </c>
      <c r="B3480" s="231" t="s">
        <v>9633</v>
      </c>
      <c r="C3480" s="233" t="s">
        <v>2</v>
      </c>
      <c r="D3480" s="234">
        <v>8.92</v>
      </c>
    </row>
    <row r="3481" spans="1:4" ht="13.5">
      <c r="A3481" s="233">
        <v>89545</v>
      </c>
      <c r="B3481" s="231" t="s">
        <v>9634</v>
      </c>
      <c r="C3481" s="233" t="s">
        <v>2</v>
      </c>
      <c r="D3481" s="234">
        <v>13.02</v>
      </c>
    </row>
    <row r="3482" spans="1:4" ht="13.5">
      <c r="A3482" s="233">
        <v>89546</v>
      </c>
      <c r="B3482" s="231" t="s">
        <v>9635</v>
      </c>
      <c r="C3482" s="233" t="s">
        <v>2</v>
      </c>
      <c r="D3482" s="234">
        <v>11.07</v>
      </c>
    </row>
    <row r="3483" spans="1:4" ht="13.5">
      <c r="A3483" s="233">
        <v>89547</v>
      </c>
      <c r="B3483" s="231" t="s">
        <v>9636</v>
      </c>
      <c r="C3483" s="233" t="s">
        <v>2</v>
      </c>
      <c r="D3483" s="234">
        <v>19.27</v>
      </c>
    </row>
    <row r="3484" spans="1:4" ht="13.5">
      <c r="A3484" s="233">
        <v>89548</v>
      </c>
      <c r="B3484" s="231" t="s">
        <v>9637</v>
      </c>
      <c r="C3484" s="233" t="s">
        <v>2</v>
      </c>
      <c r="D3484" s="234">
        <v>21.11</v>
      </c>
    </row>
    <row r="3485" spans="1:4" ht="13.5">
      <c r="A3485" s="233">
        <v>89549</v>
      </c>
      <c r="B3485" s="231" t="s">
        <v>9638</v>
      </c>
      <c r="C3485" s="233" t="s">
        <v>2</v>
      </c>
      <c r="D3485" s="234">
        <v>14.34</v>
      </c>
    </row>
    <row r="3486" spans="1:4" ht="13.5">
      <c r="A3486" s="233">
        <v>89550</v>
      </c>
      <c r="B3486" s="231" t="s">
        <v>9639</v>
      </c>
      <c r="C3486" s="233" t="s">
        <v>2</v>
      </c>
      <c r="D3486" s="234">
        <v>39.46</v>
      </c>
    </row>
    <row r="3487" spans="1:4" ht="13.5">
      <c r="A3487" s="233">
        <v>89551</v>
      </c>
      <c r="B3487" s="231" t="s">
        <v>9640</v>
      </c>
      <c r="C3487" s="233" t="s">
        <v>2</v>
      </c>
      <c r="D3487" s="234">
        <v>9.7799999999999994</v>
      </c>
    </row>
    <row r="3488" spans="1:4" ht="13.5">
      <c r="A3488" s="233">
        <v>89552</v>
      </c>
      <c r="B3488" s="231" t="s">
        <v>9641</v>
      </c>
      <c r="C3488" s="233" t="s">
        <v>2</v>
      </c>
      <c r="D3488" s="234">
        <v>21.39</v>
      </c>
    </row>
    <row r="3489" spans="1:4" ht="13.5">
      <c r="A3489" s="233">
        <v>89553</v>
      </c>
      <c r="B3489" s="231" t="s">
        <v>9642</v>
      </c>
      <c r="C3489" s="233" t="s">
        <v>2</v>
      </c>
      <c r="D3489" s="234">
        <v>5.37</v>
      </c>
    </row>
    <row r="3490" spans="1:4" ht="13.5">
      <c r="A3490" s="233">
        <v>89554</v>
      </c>
      <c r="B3490" s="231" t="s">
        <v>9643</v>
      </c>
      <c r="C3490" s="233" t="s">
        <v>2</v>
      </c>
      <c r="D3490" s="234">
        <v>23.69</v>
      </c>
    </row>
    <row r="3491" spans="1:4" ht="13.5">
      <c r="A3491" s="233">
        <v>89555</v>
      </c>
      <c r="B3491" s="231" t="s">
        <v>9644</v>
      </c>
      <c r="C3491" s="233" t="s">
        <v>2</v>
      </c>
      <c r="D3491" s="234">
        <v>26.24</v>
      </c>
    </row>
    <row r="3492" spans="1:4" ht="13.5">
      <c r="A3492" s="233">
        <v>89556</v>
      </c>
      <c r="B3492" s="231" t="s">
        <v>9645</v>
      </c>
      <c r="C3492" s="233" t="s">
        <v>2</v>
      </c>
      <c r="D3492" s="234">
        <v>36.28</v>
      </c>
    </row>
    <row r="3493" spans="1:4" ht="13.5">
      <c r="A3493" s="233">
        <v>89557</v>
      </c>
      <c r="B3493" s="231" t="s">
        <v>9646</v>
      </c>
      <c r="C3493" s="233" t="s">
        <v>2</v>
      </c>
      <c r="D3493" s="234">
        <v>28.01</v>
      </c>
    </row>
    <row r="3494" spans="1:4" ht="13.5">
      <c r="A3494" s="233">
        <v>89558</v>
      </c>
      <c r="B3494" s="231" t="s">
        <v>9647</v>
      </c>
      <c r="C3494" s="233" t="s">
        <v>2</v>
      </c>
      <c r="D3494" s="234">
        <v>8.7799999999999994</v>
      </c>
    </row>
    <row r="3495" spans="1:4" ht="13.5">
      <c r="A3495" s="233">
        <v>89559</v>
      </c>
      <c r="B3495" s="231" t="s">
        <v>9648</v>
      </c>
      <c r="C3495" s="233" t="s">
        <v>2</v>
      </c>
      <c r="D3495" s="234">
        <v>66.260000000000005</v>
      </c>
    </row>
    <row r="3496" spans="1:4" ht="13.5">
      <c r="A3496" s="233">
        <v>89561</v>
      </c>
      <c r="B3496" s="231" t="s">
        <v>9649</v>
      </c>
      <c r="C3496" s="233" t="s">
        <v>2</v>
      </c>
      <c r="D3496" s="234">
        <v>12.8</v>
      </c>
    </row>
    <row r="3497" spans="1:4" ht="13.5">
      <c r="A3497" s="233">
        <v>89562</v>
      </c>
      <c r="B3497" s="231" t="s">
        <v>9650</v>
      </c>
      <c r="C3497" s="233" t="s">
        <v>2</v>
      </c>
      <c r="D3497" s="234">
        <v>9.4700000000000006</v>
      </c>
    </row>
    <row r="3498" spans="1:4" ht="13.5">
      <c r="A3498" s="233">
        <v>89563</v>
      </c>
      <c r="B3498" s="231" t="s">
        <v>9651</v>
      </c>
      <c r="C3498" s="233" t="s">
        <v>2</v>
      </c>
      <c r="D3498" s="234">
        <v>20.84</v>
      </c>
    </row>
    <row r="3499" spans="1:4" ht="13.5">
      <c r="A3499" s="233">
        <v>89564</v>
      </c>
      <c r="B3499" s="231" t="s">
        <v>9652</v>
      </c>
      <c r="C3499" s="233" t="s">
        <v>2</v>
      </c>
      <c r="D3499" s="234">
        <v>18.66</v>
      </c>
    </row>
    <row r="3500" spans="1:4" ht="13.5">
      <c r="A3500" s="233">
        <v>89565</v>
      </c>
      <c r="B3500" s="231" t="s">
        <v>9653</v>
      </c>
      <c r="C3500" s="233" t="s">
        <v>2</v>
      </c>
      <c r="D3500" s="234">
        <v>53.48</v>
      </c>
    </row>
    <row r="3501" spans="1:4" ht="13.5">
      <c r="A3501" s="233">
        <v>89566</v>
      </c>
      <c r="B3501" s="231" t="s">
        <v>9654</v>
      </c>
      <c r="C3501" s="233" t="s">
        <v>2</v>
      </c>
      <c r="D3501" s="234">
        <v>45.51</v>
      </c>
    </row>
    <row r="3502" spans="1:4" ht="13.5">
      <c r="A3502" s="233">
        <v>89567</v>
      </c>
      <c r="B3502" s="231" t="s">
        <v>9655</v>
      </c>
      <c r="C3502" s="233" t="s">
        <v>2</v>
      </c>
      <c r="D3502" s="234">
        <v>80.290000000000006</v>
      </c>
    </row>
    <row r="3503" spans="1:4" ht="13.5">
      <c r="A3503" s="233">
        <v>89568</v>
      </c>
      <c r="B3503" s="231" t="s">
        <v>9656</v>
      </c>
      <c r="C3503" s="233" t="s">
        <v>2</v>
      </c>
      <c r="D3503" s="234">
        <v>39.520000000000003</v>
      </c>
    </row>
    <row r="3504" spans="1:4" ht="13.5">
      <c r="A3504" s="233">
        <v>89569</v>
      </c>
      <c r="B3504" s="231" t="s">
        <v>9657</v>
      </c>
      <c r="C3504" s="233" t="s">
        <v>2</v>
      </c>
      <c r="D3504" s="234">
        <v>75.709999999999994</v>
      </c>
    </row>
    <row r="3505" spans="1:4" ht="13.5">
      <c r="A3505" s="233">
        <v>89570</v>
      </c>
      <c r="B3505" s="231" t="s">
        <v>9658</v>
      </c>
      <c r="C3505" s="233" t="s">
        <v>2</v>
      </c>
      <c r="D3505" s="234">
        <v>12.68</v>
      </c>
    </row>
    <row r="3506" spans="1:4" ht="13.5">
      <c r="A3506" s="233">
        <v>89571</v>
      </c>
      <c r="B3506" s="231" t="s">
        <v>9659</v>
      </c>
      <c r="C3506" s="233" t="s">
        <v>2</v>
      </c>
      <c r="D3506" s="234">
        <v>73.290000000000006</v>
      </c>
    </row>
    <row r="3507" spans="1:4" ht="13.5">
      <c r="A3507" s="233">
        <v>89572</v>
      </c>
      <c r="B3507" s="231" t="s">
        <v>9660</v>
      </c>
      <c r="C3507" s="233" t="s">
        <v>2</v>
      </c>
      <c r="D3507" s="234">
        <v>8.2100000000000009</v>
      </c>
    </row>
    <row r="3508" spans="1:4" ht="13.5">
      <c r="A3508" s="233">
        <v>89573</v>
      </c>
      <c r="B3508" s="231" t="s">
        <v>9661</v>
      </c>
      <c r="C3508" s="233" t="s">
        <v>2</v>
      </c>
      <c r="D3508" s="234">
        <v>66.239999999999995</v>
      </c>
    </row>
    <row r="3509" spans="1:4" ht="13.5">
      <c r="A3509" s="233">
        <v>89574</v>
      </c>
      <c r="B3509" s="231" t="s">
        <v>9662</v>
      </c>
      <c r="C3509" s="233" t="s">
        <v>2</v>
      </c>
      <c r="D3509" s="234">
        <v>132.31</v>
      </c>
    </row>
    <row r="3510" spans="1:4" ht="13.5">
      <c r="A3510" s="233">
        <v>89575</v>
      </c>
      <c r="B3510" s="231" t="s">
        <v>9663</v>
      </c>
      <c r="C3510" s="233" t="s">
        <v>2</v>
      </c>
      <c r="D3510" s="234">
        <v>11.02</v>
      </c>
    </row>
    <row r="3511" spans="1:4" ht="13.5">
      <c r="A3511" s="233">
        <v>89577</v>
      </c>
      <c r="B3511" s="231" t="s">
        <v>9664</v>
      </c>
      <c r="C3511" s="233" t="s">
        <v>2</v>
      </c>
      <c r="D3511" s="234">
        <v>39.979999999999997</v>
      </c>
    </row>
    <row r="3512" spans="1:4" ht="13.5">
      <c r="A3512" s="233">
        <v>89579</v>
      </c>
      <c r="B3512" s="231" t="s">
        <v>9665</v>
      </c>
      <c r="C3512" s="233" t="s">
        <v>2</v>
      </c>
      <c r="D3512" s="234">
        <v>11.34</v>
      </c>
    </row>
    <row r="3513" spans="1:4" ht="13.5">
      <c r="A3513" s="233">
        <v>89581</v>
      </c>
      <c r="B3513" s="231" t="s">
        <v>9666</v>
      </c>
      <c r="C3513" s="233" t="s">
        <v>2</v>
      </c>
      <c r="D3513" s="234">
        <v>27.71</v>
      </c>
    </row>
    <row r="3514" spans="1:4" ht="13.5">
      <c r="A3514" s="233">
        <v>89582</v>
      </c>
      <c r="B3514" s="231" t="s">
        <v>9667</v>
      </c>
      <c r="C3514" s="233" t="s">
        <v>2</v>
      </c>
      <c r="D3514" s="234">
        <v>24.01</v>
      </c>
    </row>
    <row r="3515" spans="1:4" ht="13.5">
      <c r="A3515" s="233">
        <v>89583</v>
      </c>
      <c r="B3515" s="231" t="s">
        <v>9668</v>
      </c>
      <c r="C3515" s="233" t="s">
        <v>2</v>
      </c>
      <c r="D3515" s="234">
        <v>37.49</v>
      </c>
    </row>
    <row r="3516" spans="1:4" ht="13.5">
      <c r="A3516" s="233">
        <v>89584</v>
      </c>
      <c r="B3516" s="231" t="s">
        <v>9669</v>
      </c>
      <c r="C3516" s="233" t="s">
        <v>2</v>
      </c>
      <c r="D3516" s="234">
        <v>42.42</v>
      </c>
    </row>
    <row r="3517" spans="1:4" ht="13.5">
      <c r="A3517" s="233">
        <v>89585</v>
      </c>
      <c r="B3517" s="231" t="s">
        <v>9670</v>
      </c>
      <c r="C3517" s="233" t="s">
        <v>2</v>
      </c>
      <c r="D3517" s="234">
        <v>33.43</v>
      </c>
    </row>
    <row r="3518" spans="1:4" ht="13.5">
      <c r="A3518" s="233">
        <v>89586</v>
      </c>
      <c r="B3518" s="231" t="s">
        <v>9671</v>
      </c>
      <c r="C3518" s="233" t="s">
        <v>2</v>
      </c>
      <c r="D3518" s="234">
        <v>33.43</v>
      </c>
    </row>
    <row r="3519" spans="1:4" ht="13.5">
      <c r="A3519" s="233">
        <v>89587</v>
      </c>
      <c r="B3519" s="231" t="s">
        <v>9672</v>
      </c>
      <c r="C3519" s="233" t="s">
        <v>2</v>
      </c>
      <c r="D3519" s="234">
        <v>56.53</v>
      </c>
    </row>
    <row r="3520" spans="1:4" ht="13.5">
      <c r="A3520" s="233">
        <v>89590</v>
      </c>
      <c r="B3520" s="231" t="s">
        <v>9673</v>
      </c>
      <c r="C3520" s="233" t="s">
        <v>2</v>
      </c>
      <c r="D3520" s="234">
        <v>135.30000000000001</v>
      </c>
    </row>
    <row r="3521" spans="1:4" ht="13.5">
      <c r="A3521" s="233">
        <v>89591</v>
      </c>
      <c r="B3521" s="231" t="s">
        <v>9674</v>
      </c>
      <c r="C3521" s="233" t="s">
        <v>2</v>
      </c>
      <c r="D3521" s="234">
        <v>109.47</v>
      </c>
    </row>
    <row r="3522" spans="1:4" ht="13.5">
      <c r="A3522" s="233">
        <v>89592</v>
      </c>
      <c r="B3522" s="231" t="s">
        <v>9675</v>
      </c>
      <c r="C3522" s="233" t="s">
        <v>2</v>
      </c>
      <c r="D3522" s="234">
        <v>184.58</v>
      </c>
    </row>
    <row r="3523" spans="1:4" ht="13.5">
      <c r="A3523" s="233">
        <v>89593</v>
      </c>
      <c r="B3523" s="231" t="s">
        <v>9676</v>
      </c>
      <c r="C3523" s="233" t="s">
        <v>2</v>
      </c>
      <c r="D3523" s="234">
        <v>35.97</v>
      </c>
    </row>
    <row r="3524" spans="1:4" ht="13.5">
      <c r="A3524" s="233">
        <v>89594</v>
      </c>
      <c r="B3524" s="231" t="s">
        <v>9677</v>
      </c>
      <c r="C3524" s="233" t="s">
        <v>2</v>
      </c>
      <c r="D3524" s="234">
        <v>43.86</v>
      </c>
    </row>
    <row r="3525" spans="1:4" ht="13.5">
      <c r="A3525" s="233">
        <v>89595</v>
      </c>
      <c r="B3525" s="231" t="s">
        <v>9678</v>
      </c>
      <c r="C3525" s="233" t="s">
        <v>2</v>
      </c>
      <c r="D3525" s="234">
        <v>15.43</v>
      </c>
    </row>
    <row r="3526" spans="1:4" ht="13.5">
      <c r="A3526" s="233">
        <v>89596</v>
      </c>
      <c r="B3526" s="231" t="s">
        <v>9679</v>
      </c>
      <c r="C3526" s="233" t="s">
        <v>2</v>
      </c>
      <c r="D3526" s="234">
        <v>10.79</v>
      </c>
    </row>
    <row r="3527" spans="1:4" ht="13.5">
      <c r="A3527" s="233">
        <v>89597</v>
      </c>
      <c r="B3527" s="231" t="s">
        <v>9680</v>
      </c>
      <c r="C3527" s="233" t="s">
        <v>2</v>
      </c>
      <c r="D3527" s="234">
        <v>21.62</v>
      </c>
    </row>
    <row r="3528" spans="1:4" ht="13.5">
      <c r="A3528" s="233">
        <v>89598</v>
      </c>
      <c r="B3528" s="231" t="s">
        <v>9681</v>
      </c>
      <c r="C3528" s="233" t="s">
        <v>2</v>
      </c>
      <c r="D3528" s="234">
        <v>60.85</v>
      </c>
    </row>
    <row r="3529" spans="1:4" ht="13.5">
      <c r="A3529" s="233">
        <v>89599</v>
      </c>
      <c r="B3529" s="231" t="s">
        <v>9682</v>
      </c>
      <c r="C3529" s="233" t="s">
        <v>2</v>
      </c>
      <c r="D3529" s="234">
        <v>18.149999999999999</v>
      </c>
    </row>
    <row r="3530" spans="1:4" ht="13.5">
      <c r="A3530" s="233">
        <v>89600</v>
      </c>
      <c r="B3530" s="231" t="s">
        <v>9683</v>
      </c>
      <c r="C3530" s="233" t="s">
        <v>2</v>
      </c>
      <c r="D3530" s="234">
        <v>19.989999999999998</v>
      </c>
    </row>
    <row r="3531" spans="1:4" ht="13.5">
      <c r="A3531" s="233">
        <v>89605</v>
      </c>
      <c r="B3531" s="231" t="s">
        <v>9684</v>
      </c>
      <c r="C3531" s="233" t="s">
        <v>2</v>
      </c>
      <c r="D3531" s="234">
        <v>21.04</v>
      </c>
    </row>
    <row r="3532" spans="1:4" ht="13.5">
      <c r="A3532" s="233">
        <v>89609</v>
      </c>
      <c r="B3532" s="231" t="s">
        <v>9685</v>
      </c>
      <c r="C3532" s="233" t="s">
        <v>2</v>
      </c>
      <c r="D3532" s="234">
        <v>103.78</v>
      </c>
    </row>
    <row r="3533" spans="1:4" ht="13.5">
      <c r="A3533" s="233">
        <v>89610</v>
      </c>
      <c r="B3533" s="231" t="s">
        <v>9686</v>
      </c>
      <c r="C3533" s="233" t="s">
        <v>2</v>
      </c>
      <c r="D3533" s="234">
        <v>21.64</v>
      </c>
    </row>
    <row r="3534" spans="1:4" ht="13.5">
      <c r="A3534" s="233">
        <v>89611</v>
      </c>
      <c r="B3534" s="231" t="s">
        <v>9687</v>
      </c>
      <c r="C3534" s="233" t="s">
        <v>2</v>
      </c>
      <c r="D3534" s="234">
        <v>35.86</v>
      </c>
    </row>
    <row r="3535" spans="1:4" ht="13.5">
      <c r="A3535" s="233">
        <v>89612</v>
      </c>
      <c r="B3535" s="231" t="s">
        <v>9688</v>
      </c>
      <c r="C3535" s="233" t="s">
        <v>2</v>
      </c>
      <c r="D3535" s="234">
        <v>205.82</v>
      </c>
    </row>
    <row r="3536" spans="1:4" ht="13.5">
      <c r="A3536" s="233">
        <v>89613</v>
      </c>
      <c r="B3536" s="231" t="s">
        <v>9689</v>
      </c>
      <c r="C3536" s="233" t="s">
        <v>2</v>
      </c>
      <c r="D3536" s="234">
        <v>31.61</v>
      </c>
    </row>
    <row r="3537" spans="1:4" ht="13.5">
      <c r="A3537" s="233">
        <v>89614</v>
      </c>
      <c r="B3537" s="231" t="s">
        <v>9690</v>
      </c>
      <c r="C3537" s="233" t="s">
        <v>2</v>
      </c>
      <c r="D3537" s="234">
        <v>70.91</v>
      </c>
    </row>
    <row r="3538" spans="1:4" ht="13.5">
      <c r="A3538" s="233">
        <v>89615</v>
      </c>
      <c r="B3538" s="231" t="s">
        <v>9691</v>
      </c>
      <c r="C3538" s="233" t="s">
        <v>2</v>
      </c>
      <c r="D3538" s="234">
        <v>312.64</v>
      </c>
    </row>
    <row r="3539" spans="1:4" ht="13.5">
      <c r="A3539" s="233">
        <v>89616</v>
      </c>
      <c r="B3539" s="231" t="s">
        <v>9692</v>
      </c>
      <c r="C3539" s="233" t="s">
        <v>2</v>
      </c>
      <c r="D3539" s="234">
        <v>47.06</v>
      </c>
    </row>
    <row r="3540" spans="1:4" ht="13.5">
      <c r="A3540" s="233">
        <v>89617</v>
      </c>
      <c r="B3540" s="231" t="s">
        <v>9693</v>
      </c>
      <c r="C3540" s="233" t="s">
        <v>2</v>
      </c>
      <c r="D3540" s="234">
        <v>6.01</v>
      </c>
    </row>
    <row r="3541" spans="1:4" ht="13.5">
      <c r="A3541" s="233">
        <v>89618</v>
      </c>
      <c r="B3541" s="231" t="s">
        <v>9694</v>
      </c>
      <c r="C3541" s="233" t="s">
        <v>2</v>
      </c>
      <c r="D3541" s="234">
        <v>15.48</v>
      </c>
    </row>
    <row r="3542" spans="1:4" ht="13.5">
      <c r="A3542" s="233">
        <v>89619</v>
      </c>
      <c r="B3542" s="231" t="s">
        <v>9695</v>
      </c>
      <c r="C3542" s="233" t="s">
        <v>2</v>
      </c>
      <c r="D3542" s="234">
        <v>8.5399999999999991</v>
      </c>
    </row>
    <row r="3543" spans="1:4" ht="13.5">
      <c r="A3543" s="233">
        <v>89620</v>
      </c>
      <c r="B3543" s="231" t="s">
        <v>9696</v>
      </c>
      <c r="C3543" s="233" t="s">
        <v>2</v>
      </c>
      <c r="D3543" s="234">
        <v>10.82</v>
      </c>
    </row>
    <row r="3544" spans="1:4" ht="13.5">
      <c r="A3544" s="233">
        <v>89621</v>
      </c>
      <c r="B3544" s="231" t="s">
        <v>9697</v>
      </c>
      <c r="C3544" s="233" t="s">
        <v>2</v>
      </c>
      <c r="D3544" s="234">
        <v>26.88</v>
      </c>
    </row>
    <row r="3545" spans="1:4" ht="13.5">
      <c r="A3545" s="233">
        <v>89622</v>
      </c>
      <c r="B3545" s="231" t="s">
        <v>9698</v>
      </c>
      <c r="C3545" s="233" t="s">
        <v>2</v>
      </c>
      <c r="D3545" s="234">
        <v>13.33</v>
      </c>
    </row>
    <row r="3546" spans="1:4" ht="13.5">
      <c r="A3546" s="233">
        <v>89623</v>
      </c>
      <c r="B3546" s="231" t="s">
        <v>9699</v>
      </c>
      <c r="C3546" s="233" t="s">
        <v>2</v>
      </c>
      <c r="D3546" s="234">
        <v>18.28</v>
      </c>
    </row>
    <row r="3547" spans="1:4" ht="13.5">
      <c r="A3547" s="233">
        <v>89624</v>
      </c>
      <c r="B3547" s="231" t="s">
        <v>9700</v>
      </c>
      <c r="C3547" s="233" t="s">
        <v>2</v>
      </c>
      <c r="D3547" s="234">
        <v>19.54</v>
      </c>
    </row>
    <row r="3548" spans="1:4" ht="13.5">
      <c r="A3548" s="233">
        <v>89625</v>
      </c>
      <c r="B3548" s="231" t="s">
        <v>9701</v>
      </c>
      <c r="C3548" s="233" t="s">
        <v>2</v>
      </c>
      <c r="D3548" s="234">
        <v>21.81</v>
      </c>
    </row>
    <row r="3549" spans="1:4" ht="13.5">
      <c r="A3549" s="233">
        <v>89626</v>
      </c>
      <c r="B3549" s="231" t="s">
        <v>9702</v>
      </c>
      <c r="C3549" s="233" t="s">
        <v>2</v>
      </c>
      <c r="D3549" s="234">
        <v>31.55</v>
      </c>
    </row>
    <row r="3550" spans="1:4" ht="13.5">
      <c r="A3550" s="233">
        <v>89627</v>
      </c>
      <c r="B3550" s="231" t="s">
        <v>9703</v>
      </c>
      <c r="C3550" s="233" t="s">
        <v>2</v>
      </c>
      <c r="D3550" s="234">
        <v>20.350000000000001</v>
      </c>
    </row>
    <row r="3551" spans="1:4" ht="13.5">
      <c r="A3551" s="233">
        <v>89628</v>
      </c>
      <c r="B3551" s="231" t="s">
        <v>9704</v>
      </c>
      <c r="C3551" s="233" t="s">
        <v>2</v>
      </c>
      <c r="D3551" s="234">
        <v>49.18</v>
      </c>
    </row>
    <row r="3552" spans="1:4" ht="13.5">
      <c r="A3552" s="233">
        <v>89629</v>
      </c>
      <c r="B3552" s="231" t="s">
        <v>9705</v>
      </c>
      <c r="C3552" s="233" t="s">
        <v>2</v>
      </c>
      <c r="D3552" s="234">
        <v>92.05</v>
      </c>
    </row>
    <row r="3553" spans="1:4" ht="13.5">
      <c r="A3553" s="233">
        <v>89630</v>
      </c>
      <c r="B3553" s="231" t="s">
        <v>9706</v>
      </c>
      <c r="C3553" s="233" t="s">
        <v>2</v>
      </c>
      <c r="D3553" s="234">
        <v>78.790000000000006</v>
      </c>
    </row>
    <row r="3554" spans="1:4" ht="13.5">
      <c r="A3554" s="233">
        <v>89631</v>
      </c>
      <c r="B3554" s="231" t="s">
        <v>9707</v>
      </c>
      <c r="C3554" s="233" t="s">
        <v>2</v>
      </c>
      <c r="D3554" s="234">
        <v>142.78</v>
      </c>
    </row>
    <row r="3555" spans="1:4" ht="13.5">
      <c r="A3555" s="233">
        <v>89632</v>
      </c>
      <c r="B3555" s="231" t="s">
        <v>9708</v>
      </c>
      <c r="C3555" s="233" t="s">
        <v>2</v>
      </c>
      <c r="D3555" s="234">
        <v>115.64</v>
      </c>
    </row>
    <row r="3556" spans="1:4" ht="13.5">
      <c r="A3556" s="233">
        <v>89637</v>
      </c>
      <c r="B3556" s="231" t="s">
        <v>9709</v>
      </c>
      <c r="C3556" s="233" t="s">
        <v>2</v>
      </c>
      <c r="D3556" s="234">
        <v>8.07</v>
      </c>
    </row>
    <row r="3557" spans="1:4" ht="13.5">
      <c r="A3557" s="233">
        <v>89638</v>
      </c>
      <c r="B3557" s="231" t="s">
        <v>9710</v>
      </c>
      <c r="C3557" s="233" t="s">
        <v>2</v>
      </c>
      <c r="D3557" s="234">
        <v>9.0399999999999991</v>
      </c>
    </row>
    <row r="3558" spans="1:4" ht="13.5">
      <c r="A3558" s="233">
        <v>89639</v>
      </c>
      <c r="B3558" s="231" t="s">
        <v>9711</v>
      </c>
      <c r="C3558" s="233" t="s">
        <v>2</v>
      </c>
      <c r="D3558" s="234">
        <v>9.42</v>
      </c>
    </row>
    <row r="3559" spans="1:4" ht="13.5">
      <c r="A3559" s="233">
        <v>89640</v>
      </c>
      <c r="B3559" s="231" t="s">
        <v>9712</v>
      </c>
      <c r="C3559" s="233" t="s">
        <v>2</v>
      </c>
      <c r="D3559" s="234">
        <v>15.2</v>
      </c>
    </row>
    <row r="3560" spans="1:4" ht="13.5">
      <c r="A3560" s="233">
        <v>89641</v>
      </c>
      <c r="B3560" s="231" t="s">
        <v>9713</v>
      </c>
      <c r="C3560" s="233" t="s">
        <v>2</v>
      </c>
      <c r="D3560" s="234">
        <v>11.43</v>
      </c>
    </row>
    <row r="3561" spans="1:4" ht="13.5">
      <c r="A3561" s="233">
        <v>89642</v>
      </c>
      <c r="B3561" s="231" t="s">
        <v>9714</v>
      </c>
      <c r="C3561" s="233" t="s">
        <v>2</v>
      </c>
      <c r="D3561" s="234">
        <v>13.3</v>
      </c>
    </row>
    <row r="3562" spans="1:4" ht="13.5">
      <c r="A3562" s="233">
        <v>89643</v>
      </c>
      <c r="B3562" s="231" t="s">
        <v>9715</v>
      </c>
      <c r="C3562" s="233" t="s">
        <v>2</v>
      </c>
      <c r="D3562" s="234">
        <v>13.92</v>
      </c>
    </row>
    <row r="3563" spans="1:4" ht="13.5">
      <c r="A3563" s="233">
        <v>89644</v>
      </c>
      <c r="B3563" s="231" t="s">
        <v>9716</v>
      </c>
      <c r="C3563" s="233" t="s">
        <v>2</v>
      </c>
      <c r="D3563" s="234">
        <v>22.73</v>
      </c>
    </row>
    <row r="3564" spans="1:4" ht="13.5">
      <c r="A3564" s="233">
        <v>89645</v>
      </c>
      <c r="B3564" s="231" t="s">
        <v>9717</v>
      </c>
      <c r="C3564" s="233" t="s">
        <v>2</v>
      </c>
      <c r="D3564" s="234">
        <v>25.58</v>
      </c>
    </row>
    <row r="3565" spans="1:4" ht="13.5">
      <c r="A3565" s="233">
        <v>89646</v>
      </c>
      <c r="B3565" s="231" t="s">
        <v>9718</v>
      </c>
      <c r="C3565" s="233" t="s">
        <v>2</v>
      </c>
      <c r="D3565" s="234">
        <v>18.11</v>
      </c>
    </row>
    <row r="3566" spans="1:4" ht="13.5">
      <c r="A3566" s="233">
        <v>89647</v>
      </c>
      <c r="B3566" s="231" t="s">
        <v>9719</v>
      </c>
      <c r="C3566" s="233" t="s">
        <v>2</v>
      </c>
      <c r="D3566" s="234">
        <v>17.68</v>
      </c>
    </row>
    <row r="3567" spans="1:4" ht="13.5">
      <c r="A3567" s="233">
        <v>89648</v>
      </c>
      <c r="B3567" s="231" t="s">
        <v>9720</v>
      </c>
      <c r="C3567" s="233" t="s">
        <v>2</v>
      </c>
      <c r="D3567" s="234">
        <v>19.68</v>
      </c>
    </row>
    <row r="3568" spans="1:4" ht="13.5">
      <c r="A3568" s="233">
        <v>89649</v>
      </c>
      <c r="B3568" s="231" t="s">
        <v>9721</v>
      </c>
      <c r="C3568" s="233" t="s">
        <v>2</v>
      </c>
      <c r="D3568" s="234">
        <v>27.04</v>
      </c>
    </row>
    <row r="3569" spans="1:4" ht="13.5">
      <c r="A3569" s="233">
        <v>89650</v>
      </c>
      <c r="B3569" s="231" t="s">
        <v>9722</v>
      </c>
      <c r="C3569" s="233" t="s">
        <v>2</v>
      </c>
      <c r="D3569" s="234">
        <v>27.04</v>
      </c>
    </row>
    <row r="3570" spans="1:4" ht="13.5">
      <c r="A3570" s="233">
        <v>89651</v>
      </c>
      <c r="B3570" s="231" t="s">
        <v>9723</v>
      </c>
      <c r="C3570" s="233" t="s">
        <v>2</v>
      </c>
      <c r="D3570" s="234">
        <v>5.52</v>
      </c>
    </row>
    <row r="3571" spans="1:4" ht="13.5">
      <c r="A3571" s="233">
        <v>89652</v>
      </c>
      <c r="B3571" s="231" t="s">
        <v>9724</v>
      </c>
      <c r="C3571" s="233" t="s">
        <v>2</v>
      </c>
      <c r="D3571" s="234">
        <v>9.7899999999999991</v>
      </c>
    </row>
    <row r="3572" spans="1:4" ht="13.5">
      <c r="A3572" s="233">
        <v>89653</v>
      </c>
      <c r="B3572" s="231" t="s">
        <v>9725</v>
      </c>
      <c r="C3572" s="233" t="s">
        <v>2</v>
      </c>
      <c r="D3572" s="234">
        <v>16.36</v>
      </c>
    </row>
    <row r="3573" spans="1:4" ht="13.5">
      <c r="A3573" s="233">
        <v>89654</v>
      </c>
      <c r="B3573" s="231" t="s">
        <v>9726</v>
      </c>
      <c r="C3573" s="233" t="s">
        <v>2</v>
      </c>
      <c r="D3573" s="234">
        <v>15.92</v>
      </c>
    </row>
    <row r="3574" spans="1:4" ht="13.5">
      <c r="A3574" s="233">
        <v>89655</v>
      </c>
      <c r="B3574" s="231" t="s">
        <v>9727</v>
      </c>
      <c r="C3574" s="233" t="s">
        <v>2</v>
      </c>
      <c r="D3574" s="234">
        <v>23.95</v>
      </c>
    </row>
    <row r="3575" spans="1:4" ht="13.5">
      <c r="A3575" s="233">
        <v>89656</v>
      </c>
      <c r="B3575" s="231" t="s">
        <v>9728</v>
      </c>
      <c r="C3575" s="233" t="s">
        <v>2</v>
      </c>
      <c r="D3575" s="234">
        <v>10.46</v>
      </c>
    </row>
    <row r="3576" spans="1:4" ht="13.5">
      <c r="A3576" s="233">
        <v>89657</v>
      </c>
      <c r="B3576" s="231" t="s">
        <v>9729</v>
      </c>
      <c r="C3576" s="233" t="s">
        <v>2</v>
      </c>
      <c r="D3576" s="234">
        <v>10.68</v>
      </c>
    </row>
    <row r="3577" spans="1:4" ht="13.5">
      <c r="A3577" s="233">
        <v>89658</v>
      </c>
      <c r="B3577" s="231" t="s">
        <v>9730</v>
      </c>
      <c r="C3577" s="233" t="s">
        <v>2</v>
      </c>
      <c r="D3577" s="234">
        <v>7.61</v>
      </c>
    </row>
    <row r="3578" spans="1:4" ht="13.5">
      <c r="A3578" s="233">
        <v>89659</v>
      </c>
      <c r="B3578" s="231" t="s">
        <v>9731</v>
      </c>
      <c r="C3578" s="233" t="s">
        <v>2</v>
      </c>
      <c r="D3578" s="234">
        <v>14.15</v>
      </c>
    </row>
    <row r="3579" spans="1:4" ht="13.5">
      <c r="A3579" s="233">
        <v>89660</v>
      </c>
      <c r="B3579" s="231" t="s">
        <v>9732</v>
      </c>
      <c r="C3579" s="233" t="s">
        <v>2</v>
      </c>
      <c r="D3579" s="234">
        <v>7.05</v>
      </c>
    </row>
    <row r="3580" spans="1:4" ht="13.5">
      <c r="A3580" s="233">
        <v>89661</v>
      </c>
      <c r="B3580" s="231" t="s">
        <v>9733</v>
      </c>
      <c r="C3580" s="233" t="s">
        <v>2</v>
      </c>
      <c r="D3580" s="234">
        <v>19.13</v>
      </c>
    </row>
    <row r="3581" spans="1:4" ht="13.5">
      <c r="A3581" s="233">
        <v>89662</v>
      </c>
      <c r="B3581" s="231" t="s">
        <v>9734</v>
      </c>
      <c r="C3581" s="233" t="s">
        <v>2</v>
      </c>
      <c r="D3581" s="234">
        <v>29.78</v>
      </c>
    </row>
    <row r="3582" spans="1:4" ht="13.5">
      <c r="A3582" s="233">
        <v>89663</v>
      </c>
      <c r="B3582" s="231" t="s">
        <v>9735</v>
      </c>
      <c r="C3582" s="233" t="s">
        <v>2</v>
      </c>
      <c r="D3582" s="234">
        <v>11.94</v>
      </c>
    </row>
    <row r="3583" spans="1:4" ht="13.5">
      <c r="A3583" s="233">
        <v>89664</v>
      </c>
      <c r="B3583" s="231" t="s">
        <v>9736</v>
      </c>
      <c r="C3583" s="233" t="s">
        <v>2</v>
      </c>
      <c r="D3583" s="234">
        <v>14.15</v>
      </c>
    </row>
    <row r="3584" spans="1:4" ht="13.5">
      <c r="A3584" s="233">
        <v>89665</v>
      </c>
      <c r="B3584" s="231" t="s">
        <v>9737</v>
      </c>
      <c r="C3584" s="233" t="s">
        <v>2</v>
      </c>
      <c r="D3584" s="234">
        <v>13.22</v>
      </c>
    </row>
    <row r="3585" spans="1:4" ht="13.5">
      <c r="A3585" s="233">
        <v>89666</v>
      </c>
      <c r="B3585" s="231" t="s">
        <v>9738</v>
      </c>
      <c r="C3585" s="233" t="s">
        <v>2</v>
      </c>
      <c r="D3585" s="234">
        <v>6.07</v>
      </c>
    </row>
    <row r="3586" spans="1:4" ht="13.5">
      <c r="A3586" s="233">
        <v>89667</v>
      </c>
      <c r="B3586" s="231" t="s">
        <v>9739</v>
      </c>
      <c r="C3586" s="233" t="s">
        <v>2</v>
      </c>
      <c r="D3586" s="234">
        <v>38.340000000000003</v>
      </c>
    </row>
    <row r="3587" spans="1:4" ht="13.5">
      <c r="A3587" s="233">
        <v>89668</v>
      </c>
      <c r="B3587" s="231" t="s">
        <v>9740</v>
      </c>
      <c r="C3587" s="233" t="s">
        <v>2</v>
      </c>
      <c r="D3587" s="234">
        <v>28.21</v>
      </c>
    </row>
    <row r="3588" spans="1:4" ht="13.5">
      <c r="A3588" s="233">
        <v>89669</v>
      </c>
      <c r="B3588" s="231" t="s">
        <v>9741</v>
      </c>
      <c r="C3588" s="233" t="s">
        <v>2</v>
      </c>
      <c r="D3588" s="234">
        <v>22.76</v>
      </c>
    </row>
    <row r="3589" spans="1:4" ht="13.5">
      <c r="A3589" s="233">
        <v>89670</v>
      </c>
      <c r="B3589" s="231" t="s">
        <v>9742</v>
      </c>
      <c r="C3589" s="233" t="s">
        <v>2</v>
      </c>
      <c r="D3589" s="234">
        <v>11.45</v>
      </c>
    </row>
    <row r="3590" spans="1:4" ht="13.5">
      <c r="A3590" s="233">
        <v>89671</v>
      </c>
      <c r="B3590" s="231" t="s">
        <v>9743</v>
      </c>
      <c r="C3590" s="233" t="s">
        <v>2</v>
      </c>
      <c r="D3590" s="234">
        <v>35.35</v>
      </c>
    </row>
    <row r="3591" spans="1:4" ht="13.5">
      <c r="A3591" s="233">
        <v>89672</v>
      </c>
      <c r="B3591" s="231" t="s">
        <v>9744</v>
      </c>
      <c r="C3591" s="233" t="s">
        <v>2</v>
      </c>
      <c r="D3591" s="234">
        <v>18.940000000000001</v>
      </c>
    </row>
    <row r="3592" spans="1:4" ht="13.5">
      <c r="A3592" s="233">
        <v>89673</v>
      </c>
      <c r="B3592" s="231" t="s">
        <v>9745</v>
      </c>
      <c r="C3592" s="233" t="s">
        <v>2</v>
      </c>
      <c r="D3592" s="234">
        <v>27.08</v>
      </c>
    </row>
    <row r="3593" spans="1:4" ht="13.5">
      <c r="A3593" s="233">
        <v>89674</v>
      </c>
      <c r="B3593" s="231" t="s">
        <v>9746</v>
      </c>
      <c r="C3593" s="233" t="s">
        <v>2</v>
      </c>
      <c r="D3593" s="234">
        <v>28.48</v>
      </c>
    </row>
    <row r="3594" spans="1:4" ht="13.5">
      <c r="A3594" s="233">
        <v>89675</v>
      </c>
      <c r="B3594" s="231" t="s">
        <v>9747</v>
      </c>
      <c r="C3594" s="233" t="s">
        <v>2</v>
      </c>
      <c r="D3594" s="234">
        <v>65.33</v>
      </c>
    </row>
    <row r="3595" spans="1:4" ht="13.5">
      <c r="A3595" s="233">
        <v>89676</v>
      </c>
      <c r="B3595" s="231" t="s">
        <v>9748</v>
      </c>
      <c r="C3595" s="233" t="s">
        <v>2</v>
      </c>
      <c r="D3595" s="234">
        <v>44.05</v>
      </c>
    </row>
    <row r="3596" spans="1:4" ht="13.5">
      <c r="A3596" s="233">
        <v>89677</v>
      </c>
      <c r="B3596" s="231" t="s">
        <v>9749</v>
      </c>
      <c r="C3596" s="233" t="s">
        <v>2</v>
      </c>
      <c r="D3596" s="234">
        <v>65.75</v>
      </c>
    </row>
    <row r="3597" spans="1:4" ht="13.5">
      <c r="A3597" s="233">
        <v>89678</v>
      </c>
      <c r="B3597" s="231" t="s">
        <v>9750</v>
      </c>
      <c r="C3597" s="233" t="s">
        <v>2</v>
      </c>
      <c r="D3597" s="234">
        <v>8.1300000000000008</v>
      </c>
    </row>
    <row r="3598" spans="1:4" ht="13.5">
      <c r="A3598" s="233">
        <v>89679</v>
      </c>
      <c r="B3598" s="231" t="s">
        <v>9751</v>
      </c>
      <c r="C3598" s="233" t="s">
        <v>2</v>
      </c>
      <c r="D3598" s="234">
        <v>110.66</v>
      </c>
    </row>
    <row r="3599" spans="1:4" ht="13.5">
      <c r="A3599" s="233">
        <v>89680</v>
      </c>
      <c r="B3599" s="231" t="s">
        <v>9752</v>
      </c>
      <c r="C3599" s="233" t="s">
        <v>2</v>
      </c>
      <c r="D3599" s="234">
        <v>18.309999999999999</v>
      </c>
    </row>
    <row r="3600" spans="1:4" ht="13.5">
      <c r="A3600" s="233">
        <v>89681</v>
      </c>
      <c r="B3600" s="231" t="s">
        <v>9753</v>
      </c>
      <c r="C3600" s="233" t="s">
        <v>2</v>
      </c>
      <c r="D3600" s="234">
        <v>73.7</v>
      </c>
    </row>
    <row r="3601" spans="1:4" ht="13.5">
      <c r="A3601" s="233">
        <v>89682</v>
      </c>
      <c r="B3601" s="231" t="s">
        <v>9754</v>
      </c>
      <c r="C3601" s="233" t="s">
        <v>2</v>
      </c>
      <c r="D3601" s="234">
        <v>29.5</v>
      </c>
    </row>
    <row r="3602" spans="1:4" ht="13.5">
      <c r="A3602" s="233">
        <v>89684</v>
      </c>
      <c r="B3602" s="231" t="s">
        <v>9755</v>
      </c>
      <c r="C3602" s="233" t="s">
        <v>2</v>
      </c>
      <c r="D3602" s="234">
        <v>41.5</v>
      </c>
    </row>
    <row r="3603" spans="1:4" ht="13.5">
      <c r="A3603" s="233">
        <v>89685</v>
      </c>
      <c r="B3603" s="231" t="s">
        <v>9756</v>
      </c>
      <c r="C3603" s="233" t="s">
        <v>2</v>
      </c>
      <c r="D3603" s="234">
        <v>51.42</v>
      </c>
    </row>
    <row r="3604" spans="1:4" ht="13.5">
      <c r="A3604" s="233">
        <v>89686</v>
      </c>
      <c r="B3604" s="231" t="s">
        <v>9757</v>
      </c>
      <c r="C3604" s="233" t="s">
        <v>2</v>
      </c>
      <c r="D3604" s="234">
        <v>160.19999999999999</v>
      </c>
    </row>
    <row r="3605" spans="1:4" ht="13.5">
      <c r="A3605" s="233">
        <v>89687</v>
      </c>
      <c r="B3605" s="231" t="s">
        <v>9758</v>
      </c>
      <c r="C3605" s="233" t="s">
        <v>2</v>
      </c>
      <c r="D3605" s="234">
        <v>43.45</v>
      </c>
    </row>
    <row r="3606" spans="1:4" ht="13.5">
      <c r="A3606" s="233">
        <v>89689</v>
      </c>
      <c r="B3606" s="231" t="s">
        <v>9759</v>
      </c>
      <c r="C3606" s="233" t="s">
        <v>2</v>
      </c>
      <c r="D3606" s="234">
        <v>31.91</v>
      </c>
    </row>
    <row r="3607" spans="1:4" ht="13.5">
      <c r="A3607" s="233">
        <v>89690</v>
      </c>
      <c r="B3607" s="231" t="s">
        <v>9760</v>
      </c>
      <c r="C3607" s="233" t="s">
        <v>2</v>
      </c>
      <c r="D3607" s="234">
        <v>78.239999999999995</v>
      </c>
    </row>
    <row r="3608" spans="1:4" ht="13.5">
      <c r="A3608" s="233">
        <v>89691</v>
      </c>
      <c r="B3608" s="231" t="s">
        <v>9761</v>
      </c>
      <c r="C3608" s="233" t="s">
        <v>2</v>
      </c>
      <c r="D3608" s="234">
        <v>10.34</v>
      </c>
    </row>
    <row r="3609" spans="1:4" ht="13.5">
      <c r="A3609" s="233">
        <v>89692</v>
      </c>
      <c r="B3609" s="231" t="s">
        <v>9762</v>
      </c>
      <c r="C3609" s="233" t="s">
        <v>2</v>
      </c>
      <c r="D3609" s="234">
        <v>73.66</v>
      </c>
    </row>
    <row r="3610" spans="1:4" ht="13.5">
      <c r="A3610" s="233">
        <v>89693</v>
      </c>
      <c r="B3610" s="231" t="s">
        <v>9763</v>
      </c>
      <c r="C3610" s="233" t="s">
        <v>2</v>
      </c>
      <c r="D3610" s="234">
        <v>71.239999999999995</v>
      </c>
    </row>
    <row r="3611" spans="1:4" ht="13.5">
      <c r="A3611" s="233">
        <v>89694</v>
      </c>
      <c r="B3611" s="231" t="s">
        <v>9764</v>
      </c>
      <c r="C3611" s="233" t="s">
        <v>2</v>
      </c>
      <c r="D3611" s="234">
        <v>17.66</v>
      </c>
    </row>
    <row r="3612" spans="1:4" ht="13.5">
      <c r="A3612" s="233">
        <v>89695</v>
      </c>
      <c r="B3612" s="231" t="s">
        <v>9765</v>
      </c>
      <c r="C3612" s="233" t="s">
        <v>2</v>
      </c>
      <c r="D3612" s="234">
        <v>16.29</v>
      </c>
    </row>
    <row r="3613" spans="1:4" ht="13.5">
      <c r="A3613" s="233">
        <v>89696</v>
      </c>
      <c r="B3613" s="231" t="s">
        <v>9766</v>
      </c>
      <c r="C3613" s="233" t="s">
        <v>2</v>
      </c>
      <c r="D3613" s="234">
        <v>64.19</v>
      </c>
    </row>
    <row r="3614" spans="1:4" ht="13.5">
      <c r="A3614" s="233">
        <v>89697</v>
      </c>
      <c r="B3614" s="231" t="s">
        <v>9767</v>
      </c>
      <c r="C3614" s="233" t="s">
        <v>2</v>
      </c>
      <c r="D3614" s="234">
        <v>12.6</v>
      </c>
    </row>
    <row r="3615" spans="1:4" ht="13.5">
      <c r="A3615" s="233">
        <v>89698</v>
      </c>
      <c r="B3615" s="231" t="s">
        <v>9768</v>
      </c>
      <c r="C3615" s="233" t="s">
        <v>2</v>
      </c>
      <c r="D3615" s="234">
        <v>231.31</v>
      </c>
    </row>
    <row r="3616" spans="1:4" ht="13.5">
      <c r="A3616" s="233">
        <v>89699</v>
      </c>
      <c r="B3616" s="231" t="s">
        <v>9769</v>
      </c>
      <c r="C3616" s="233" t="s">
        <v>2</v>
      </c>
      <c r="D3616" s="234">
        <v>200.19</v>
      </c>
    </row>
    <row r="3617" spans="1:4" ht="13.5">
      <c r="A3617" s="233">
        <v>89700</v>
      </c>
      <c r="B3617" s="231" t="s">
        <v>9770</v>
      </c>
      <c r="C3617" s="233" t="s">
        <v>2</v>
      </c>
      <c r="D3617" s="234">
        <v>18.87</v>
      </c>
    </row>
    <row r="3618" spans="1:4" ht="13.5">
      <c r="A3618" s="233">
        <v>89701</v>
      </c>
      <c r="B3618" s="231" t="s">
        <v>9771</v>
      </c>
      <c r="C3618" s="233" t="s">
        <v>2</v>
      </c>
      <c r="D3618" s="234">
        <v>176.51</v>
      </c>
    </row>
    <row r="3619" spans="1:4" ht="13.5">
      <c r="A3619" s="233">
        <v>89702</v>
      </c>
      <c r="B3619" s="231" t="s">
        <v>9772</v>
      </c>
      <c r="C3619" s="233" t="s">
        <v>2</v>
      </c>
      <c r="D3619" s="234">
        <v>18.87</v>
      </c>
    </row>
    <row r="3620" spans="1:4" ht="13.5">
      <c r="A3620" s="233">
        <v>89703</v>
      </c>
      <c r="B3620" s="231" t="s">
        <v>9773</v>
      </c>
      <c r="C3620" s="233" t="s">
        <v>2</v>
      </c>
      <c r="D3620" s="234">
        <v>44.33</v>
      </c>
    </row>
    <row r="3621" spans="1:4" ht="13.5">
      <c r="A3621" s="233">
        <v>89704</v>
      </c>
      <c r="B3621" s="231" t="s">
        <v>9774</v>
      </c>
      <c r="C3621" s="233" t="s">
        <v>2</v>
      </c>
      <c r="D3621" s="234">
        <v>121.62</v>
      </c>
    </row>
    <row r="3622" spans="1:4" ht="13.5">
      <c r="A3622" s="233">
        <v>89705</v>
      </c>
      <c r="B3622" s="231" t="s">
        <v>9775</v>
      </c>
      <c r="C3622" s="233" t="s">
        <v>2</v>
      </c>
      <c r="D3622" s="234">
        <v>21.4</v>
      </c>
    </row>
    <row r="3623" spans="1:4" ht="13.5">
      <c r="A3623" s="233">
        <v>89706</v>
      </c>
      <c r="B3623" s="231" t="s">
        <v>9776</v>
      </c>
      <c r="C3623" s="233" t="s">
        <v>2</v>
      </c>
      <c r="D3623" s="234">
        <v>48.42</v>
      </c>
    </row>
    <row r="3624" spans="1:4" ht="13.5">
      <c r="A3624" s="233">
        <v>89718</v>
      </c>
      <c r="B3624" s="231" t="s">
        <v>9777</v>
      </c>
      <c r="C3624" s="233" t="s">
        <v>1</v>
      </c>
      <c r="D3624" s="234">
        <v>40.049999999999997</v>
      </c>
    </row>
    <row r="3625" spans="1:4" ht="13.5">
      <c r="A3625" s="233">
        <v>89719</v>
      </c>
      <c r="B3625" s="231" t="s">
        <v>9778</v>
      </c>
      <c r="C3625" s="233" t="s">
        <v>2</v>
      </c>
      <c r="D3625" s="234">
        <v>9.34</v>
      </c>
    </row>
    <row r="3626" spans="1:4" ht="13.5">
      <c r="A3626" s="233">
        <v>89720</v>
      </c>
      <c r="B3626" s="231" t="s">
        <v>9779</v>
      </c>
      <c r="C3626" s="233" t="s">
        <v>2</v>
      </c>
      <c r="D3626" s="234">
        <v>11.21</v>
      </c>
    </row>
    <row r="3627" spans="1:4" ht="13.5">
      <c r="A3627" s="233">
        <v>89721</v>
      </c>
      <c r="B3627" s="231" t="s">
        <v>9780</v>
      </c>
      <c r="C3627" s="233" t="s">
        <v>2</v>
      </c>
      <c r="D3627" s="234">
        <v>11.83</v>
      </c>
    </row>
    <row r="3628" spans="1:4" ht="13.5">
      <c r="A3628" s="233">
        <v>89722</v>
      </c>
      <c r="B3628" s="231" t="s">
        <v>9781</v>
      </c>
      <c r="C3628" s="233" t="s">
        <v>2</v>
      </c>
      <c r="D3628" s="234">
        <v>20.64</v>
      </c>
    </row>
    <row r="3629" spans="1:4" ht="13.5">
      <c r="A3629" s="233">
        <v>89723</v>
      </c>
      <c r="B3629" s="231" t="s">
        <v>9782</v>
      </c>
      <c r="C3629" s="233" t="s">
        <v>2</v>
      </c>
      <c r="D3629" s="234">
        <v>15.69</v>
      </c>
    </row>
    <row r="3630" spans="1:4" ht="13.5">
      <c r="A3630" s="233">
        <v>89724</v>
      </c>
      <c r="B3630" s="231" t="s">
        <v>9783</v>
      </c>
      <c r="C3630" s="233" t="s">
        <v>2</v>
      </c>
      <c r="D3630" s="234">
        <v>9.39</v>
      </c>
    </row>
    <row r="3631" spans="1:4" ht="13.5">
      <c r="A3631" s="233">
        <v>89725</v>
      </c>
      <c r="B3631" s="231" t="s">
        <v>9784</v>
      </c>
      <c r="C3631" s="233" t="s">
        <v>2</v>
      </c>
      <c r="D3631" s="234">
        <v>15.26</v>
      </c>
    </row>
    <row r="3632" spans="1:4" ht="13.5">
      <c r="A3632" s="233">
        <v>89726</v>
      </c>
      <c r="B3632" s="231" t="s">
        <v>9785</v>
      </c>
      <c r="C3632" s="233" t="s">
        <v>2</v>
      </c>
      <c r="D3632" s="234">
        <v>6.48</v>
      </c>
    </row>
    <row r="3633" spans="1:4" ht="13.5">
      <c r="A3633" s="233">
        <v>89727</v>
      </c>
      <c r="B3633" s="231" t="s">
        <v>9786</v>
      </c>
      <c r="C3633" s="233" t="s">
        <v>2</v>
      </c>
      <c r="D3633" s="234">
        <v>17.260000000000002</v>
      </c>
    </row>
    <row r="3634" spans="1:4" ht="13.5">
      <c r="A3634" s="233">
        <v>89728</v>
      </c>
      <c r="B3634" s="231" t="s">
        <v>9787</v>
      </c>
      <c r="C3634" s="233" t="s">
        <v>2</v>
      </c>
      <c r="D3634" s="234">
        <v>10.11</v>
      </c>
    </row>
    <row r="3635" spans="1:4" ht="13.5">
      <c r="A3635" s="233">
        <v>89729</v>
      </c>
      <c r="B3635" s="231" t="s">
        <v>9788</v>
      </c>
      <c r="C3635" s="233" t="s">
        <v>2</v>
      </c>
      <c r="D3635" s="234">
        <v>24.17</v>
      </c>
    </row>
    <row r="3636" spans="1:4" ht="13.5">
      <c r="A3636" s="233">
        <v>89730</v>
      </c>
      <c r="B3636" s="231" t="s">
        <v>9789</v>
      </c>
      <c r="C3636" s="233" t="s">
        <v>2</v>
      </c>
      <c r="D3636" s="234">
        <v>11.06</v>
      </c>
    </row>
    <row r="3637" spans="1:4" ht="13.5">
      <c r="A3637" s="233">
        <v>89731</v>
      </c>
      <c r="B3637" s="231" t="s">
        <v>9790</v>
      </c>
      <c r="C3637" s="233" t="s">
        <v>2</v>
      </c>
      <c r="D3637" s="234">
        <v>9.73</v>
      </c>
    </row>
    <row r="3638" spans="1:4" ht="13.5">
      <c r="A3638" s="233">
        <v>89732</v>
      </c>
      <c r="B3638" s="231" t="s">
        <v>9791</v>
      </c>
      <c r="C3638" s="233" t="s">
        <v>2</v>
      </c>
      <c r="D3638" s="234">
        <v>10.42</v>
      </c>
    </row>
    <row r="3639" spans="1:4" ht="13.5">
      <c r="A3639" s="233">
        <v>89733</v>
      </c>
      <c r="B3639" s="231" t="s">
        <v>9792</v>
      </c>
      <c r="C3639" s="233" t="s">
        <v>2</v>
      </c>
      <c r="D3639" s="234">
        <v>17.84</v>
      </c>
    </row>
    <row r="3640" spans="1:4" ht="13.5">
      <c r="A3640" s="233">
        <v>89734</v>
      </c>
      <c r="B3640" s="231" t="s">
        <v>9793</v>
      </c>
      <c r="C3640" s="233" t="s">
        <v>2</v>
      </c>
      <c r="D3640" s="234">
        <v>24.17</v>
      </c>
    </row>
    <row r="3641" spans="1:4" ht="13.5">
      <c r="A3641" s="233">
        <v>89735</v>
      </c>
      <c r="B3641" s="231" t="s">
        <v>9794</v>
      </c>
      <c r="C3641" s="233" t="s">
        <v>2</v>
      </c>
      <c r="D3641" s="234">
        <v>18.98</v>
      </c>
    </row>
    <row r="3642" spans="1:4" ht="13.5">
      <c r="A3642" s="233">
        <v>89736</v>
      </c>
      <c r="B3642" s="231" t="s">
        <v>9795</v>
      </c>
      <c r="C3642" s="233" t="s">
        <v>2</v>
      </c>
      <c r="D3642" s="234">
        <v>6.22</v>
      </c>
    </row>
    <row r="3643" spans="1:4" ht="13.5">
      <c r="A3643" s="233">
        <v>89737</v>
      </c>
      <c r="B3643" s="231" t="s">
        <v>9796</v>
      </c>
      <c r="C3643" s="233" t="s">
        <v>2</v>
      </c>
      <c r="D3643" s="234">
        <v>17.350000000000001</v>
      </c>
    </row>
    <row r="3644" spans="1:4" ht="13.5">
      <c r="A3644" s="233">
        <v>89738</v>
      </c>
      <c r="B3644" s="231" t="s">
        <v>9797</v>
      </c>
      <c r="C3644" s="233" t="s">
        <v>2</v>
      </c>
      <c r="D3644" s="234">
        <v>12.76</v>
      </c>
    </row>
    <row r="3645" spans="1:4" ht="13.5">
      <c r="A3645" s="233">
        <v>89739</v>
      </c>
      <c r="B3645" s="231" t="s">
        <v>9798</v>
      </c>
      <c r="C3645" s="233" t="s">
        <v>2</v>
      </c>
      <c r="D3645" s="234">
        <v>18.329999999999998</v>
      </c>
    </row>
    <row r="3646" spans="1:4" ht="13.5">
      <c r="A3646" s="233">
        <v>89740</v>
      </c>
      <c r="B3646" s="231" t="s">
        <v>9799</v>
      </c>
      <c r="C3646" s="233" t="s">
        <v>2</v>
      </c>
      <c r="D3646" s="234">
        <v>5.66</v>
      </c>
    </row>
    <row r="3647" spans="1:4" ht="13.5">
      <c r="A3647" s="233">
        <v>89741</v>
      </c>
      <c r="B3647" s="231" t="s">
        <v>9800</v>
      </c>
      <c r="C3647" s="233" t="s">
        <v>2</v>
      </c>
      <c r="D3647" s="234">
        <v>17.739999999999998</v>
      </c>
    </row>
    <row r="3648" spans="1:4" ht="13.5">
      <c r="A3648" s="233">
        <v>89742</v>
      </c>
      <c r="B3648" s="231" t="s">
        <v>9801</v>
      </c>
      <c r="C3648" s="233" t="s">
        <v>2</v>
      </c>
      <c r="D3648" s="234">
        <v>31.41</v>
      </c>
    </row>
    <row r="3649" spans="1:4" ht="13.5">
      <c r="A3649" s="233">
        <v>89743</v>
      </c>
      <c r="B3649" s="231" t="s">
        <v>9802</v>
      </c>
      <c r="C3649" s="233" t="s">
        <v>2</v>
      </c>
      <c r="D3649" s="234">
        <v>45.52</v>
      </c>
    </row>
    <row r="3650" spans="1:4" ht="13.5">
      <c r="A3650" s="233">
        <v>89744</v>
      </c>
      <c r="B3650" s="231" t="s">
        <v>9803</v>
      </c>
      <c r="C3650" s="233" t="s">
        <v>2</v>
      </c>
      <c r="D3650" s="234">
        <v>22.54</v>
      </c>
    </row>
    <row r="3651" spans="1:4" ht="13.5">
      <c r="A3651" s="233">
        <v>89745</v>
      </c>
      <c r="B3651" s="231" t="s">
        <v>9804</v>
      </c>
      <c r="C3651" s="233" t="s">
        <v>2</v>
      </c>
      <c r="D3651" s="234">
        <v>28.39</v>
      </c>
    </row>
    <row r="3652" spans="1:4" ht="13.5">
      <c r="A3652" s="233">
        <v>89746</v>
      </c>
      <c r="B3652" s="231" t="s">
        <v>9805</v>
      </c>
      <c r="C3652" s="233" t="s">
        <v>2</v>
      </c>
      <c r="D3652" s="234">
        <v>22.48</v>
      </c>
    </row>
    <row r="3653" spans="1:4" ht="13.5">
      <c r="A3653" s="233">
        <v>89747</v>
      </c>
      <c r="B3653" s="231" t="s">
        <v>9806</v>
      </c>
      <c r="C3653" s="233" t="s">
        <v>2</v>
      </c>
      <c r="D3653" s="234">
        <v>10.55</v>
      </c>
    </row>
    <row r="3654" spans="1:4" ht="13.5">
      <c r="A3654" s="233">
        <v>89748</v>
      </c>
      <c r="B3654" s="231" t="s">
        <v>9807</v>
      </c>
      <c r="C3654" s="233" t="s">
        <v>2</v>
      </c>
      <c r="D3654" s="234">
        <v>37.840000000000003</v>
      </c>
    </row>
    <row r="3655" spans="1:4" ht="13.5">
      <c r="A3655" s="233">
        <v>89749</v>
      </c>
      <c r="B3655" s="231" t="s">
        <v>9808</v>
      </c>
      <c r="C3655" s="233" t="s">
        <v>2</v>
      </c>
      <c r="D3655" s="234">
        <v>12.76</v>
      </c>
    </row>
    <row r="3656" spans="1:4" ht="13.5">
      <c r="A3656" s="233">
        <v>89750</v>
      </c>
      <c r="B3656" s="231" t="s">
        <v>9809</v>
      </c>
      <c r="C3656" s="233" t="s">
        <v>2</v>
      </c>
      <c r="D3656" s="234">
        <v>64.98</v>
      </c>
    </row>
    <row r="3657" spans="1:4" ht="13.5">
      <c r="A3657" s="233">
        <v>89751</v>
      </c>
      <c r="B3657" s="231" t="s">
        <v>9810</v>
      </c>
      <c r="C3657" s="233" t="s">
        <v>2</v>
      </c>
      <c r="D3657" s="234">
        <v>4.68</v>
      </c>
    </row>
    <row r="3658" spans="1:4" ht="13.5">
      <c r="A3658" s="233">
        <v>89752</v>
      </c>
      <c r="B3658" s="231" t="s">
        <v>9811</v>
      </c>
      <c r="C3658" s="233" t="s">
        <v>2</v>
      </c>
      <c r="D3658" s="234">
        <v>5.65</v>
      </c>
    </row>
    <row r="3659" spans="1:4" ht="13.5">
      <c r="A3659" s="233">
        <v>89753</v>
      </c>
      <c r="B3659" s="231" t="s">
        <v>9812</v>
      </c>
      <c r="C3659" s="233" t="s">
        <v>2</v>
      </c>
      <c r="D3659" s="234">
        <v>8.27</v>
      </c>
    </row>
    <row r="3660" spans="1:4" ht="13.5">
      <c r="A3660" s="233">
        <v>89754</v>
      </c>
      <c r="B3660" s="231" t="s">
        <v>9813</v>
      </c>
      <c r="C3660" s="233" t="s">
        <v>2</v>
      </c>
      <c r="D3660" s="234">
        <v>16.510000000000002</v>
      </c>
    </row>
    <row r="3661" spans="1:4" ht="13.5">
      <c r="A3661" s="233">
        <v>89755</v>
      </c>
      <c r="B3661" s="231" t="s">
        <v>9814</v>
      </c>
      <c r="C3661" s="233" t="s">
        <v>2</v>
      </c>
      <c r="D3661" s="234">
        <v>9.85</v>
      </c>
    </row>
    <row r="3662" spans="1:4" ht="13.5">
      <c r="A3662" s="233">
        <v>89756</v>
      </c>
      <c r="B3662" s="231" t="s">
        <v>9815</v>
      </c>
      <c r="C3662" s="233" t="s">
        <v>2</v>
      </c>
      <c r="D3662" s="234">
        <v>17.34</v>
      </c>
    </row>
    <row r="3663" spans="1:4" ht="13.5">
      <c r="A3663" s="233">
        <v>89757</v>
      </c>
      <c r="B3663" s="231" t="s">
        <v>9816</v>
      </c>
      <c r="C3663" s="233" t="s">
        <v>2</v>
      </c>
      <c r="D3663" s="234">
        <v>26.88</v>
      </c>
    </row>
    <row r="3664" spans="1:4" ht="13.5">
      <c r="A3664" s="233">
        <v>89758</v>
      </c>
      <c r="B3664" s="231" t="s">
        <v>9817</v>
      </c>
      <c r="C3664" s="233" t="s">
        <v>2</v>
      </c>
      <c r="D3664" s="234">
        <v>42.45</v>
      </c>
    </row>
    <row r="3665" spans="1:4" ht="13.5">
      <c r="A3665" s="233">
        <v>89759</v>
      </c>
      <c r="B3665" s="231" t="s">
        <v>9818</v>
      </c>
      <c r="C3665" s="233" t="s">
        <v>2</v>
      </c>
      <c r="D3665" s="234">
        <v>6.53</v>
      </c>
    </row>
    <row r="3666" spans="1:4" ht="13.5">
      <c r="A3666" s="233">
        <v>89760</v>
      </c>
      <c r="B3666" s="231" t="s">
        <v>9819</v>
      </c>
      <c r="C3666" s="233" t="s">
        <v>2</v>
      </c>
      <c r="D3666" s="234">
        <v>16.399999999999999</v>
      </c>
    </row>
    <row r="3667" spans="1:4" ht="13.5">
      <c r="A3667" s="233">
        <v>89761</v>
      </c>
      <c r="B3667" s="231" t="s">
        <v>9820</v>
      </c>
      <c r="C3667" s="233" t="s">
        <v>2</v>
      </c>
      <c r="D3667" s="234">
        <v>27.59</v>
      </c>
    </row>
    <row r="3668" spans="1:4" ht="13.5">
      <c r="A3668" s="233">
        <v>89762</v>
      </c>
      <c r="B3668" s="231" t="s">
        <v>9821</v>
      </c>
      <c r="C3668" s="233" t="s">
        <v>2</v>
      </c>
      <c r="D3668" s="234">
        <v>39.590000000000003</v>
      </c>
    </row>
    <row r="3669" spans="1:4" ht="13.5">
      <c r="A3669" s="233">
        <v>89763</v>
      </c>
      <c r="B3669" s="231" t="s">
        <v>9822</v>
      </c>
      <c r="C3669" s="233" t="s">
        <v>2</v>
      </c>
      <c r="D3669" s="234">
        <v>158.29</v>
      </c>
    </row>
    <row r="3670" spans="1:4" ht="13.5">
      <c r="A3670" s="233">
        <v>89764</v>
      </c>
      <c r="B3670" s="231" t="s">
        <v>9823</v>
      </c>
      <c r="C3670" s="233" t="s">
        <v>2</v>
      </c>
      <c r="D3670" s="234">
        <v>30</v>
      </c>
    </row>
    <row r="3671" spans="1:4" ht="13.5">
      <c r="A3671" s="233">
        <v>89765</v>
      </c>
      <c r="B3671" s="231" t="s">
        <v>9824</v>
      </c>
      <c r="C3671" s="233" t="s">
        <v>2</v>
      </c>
      <c r="D3671" s="234">
        <v>11.96</v>
      </c>
    </row>
    <row r="3672" spans="1:4" ht="13.5">
      <c r="A3672" s="233">
        <v>89766</v>
      </c>
      <c r="B3672" s="231" t="s">
        <v>9825</v>
      </c>
      <c r="C3672" s="233" t="s">
        <v>2</v>
      </c>
      <c r="D3672" s="234">
        <v>18.23</v>
      </c>
    </row>
    <row r="3673" spans="1:4" ht="13.5">
      <c r="A3673" s="233">
        <v>89767</v>
      </c>
      <c r="B3673" s="231" t="s">
        <v>9826</v>
      </c>
      <c r="C3673" s="233" t="s">
        <v>2</v>
      </c>
      <c r="D3673" s="234">
        <v>18.23</v>
      </c>
    </row>
    <row r="3674" spans="1:4" ht="13.5">
      <c r="A3674" s="233">
        <v>89768</v>
      </c>
      <c r="B3674" s="231" t="s">
        <v>9827</v>
      </c>
      <c r="C3674" s="233" t="s">
        <v>2</v>
      </c>
      <c r="D3674" s="234">
        <v>18.149999999999999</v>
      </c>
    </row>
    <row r="3675" spans="1:4" ht="13.5">
      <c r="A3675" s="233">
        <v>89769</v>
      </c>
      <c r="B3675" s="231" t="s">
        <v>9828</v>
      </c>
      <c r="C3675" s="233" t="s">
        <v>2</v>
      </c>
      <c r="D3675" s="234">
        <v>44.58</v>
      </c>
    </row>
    <row r="3676" spans="1:4" ht="13.5">
      <c r="A3676" s="233">
        <v>89772</v>
      </c>
      <c r="B3676" s="231" t="s">
        <v>9829</v>
      </c>
      <c r="C3676" s="233" t="s">
        <v>1</v>
      </c>
      <c r="D3676" s="234">
        <v>73.62</v>
      </c>
    </row>
    <row r="3677" spans="1:4" ht="13.5">
      <c r="A3677" s="233">
        <v>89774</v>
      </c>
      <c r="B3677" s="231" t="s">
        <v>9830</v>
      </c>
      <c r="C3677" s="233" t="s">
        <v>2</v>
      </c>
      <c r="D3677" s="234">
        <v>13.92</v>
      </c>
    </row>
    <row r="3678" spans="1:4" ht="13.5">
      <c r="A3678" s="233">
        <v>89776</v>
      </c>
      <c r="B3678" s="231" t="s">
        <v>9831</v>
      </c>
      <c r="C3678" s="233" t="s">
        <v>2</v>
      </c>
      <c r="D3678" s="234">
        <v>20.29</v>
      </c>
    </row>
    <row r="3679" spans="1:4" ht="13.5">
      <c r="A3679" s="233">
        <v>89777</v>
      </c>
      <c r="B3679" s="231" t="s">
        <v>9832</v>
      </c>
      <c r="C3679" s="233" t="s">
        <v>2</v>
      </c>
      <c r="D3679" s="234">
        <v>22.86</v>
      </c>
    </row>
    <row r="3680" spans="1:4" ht="13.5">
      <c r="A3680" s="233">
        <v>89778</v>
      </c>
      <c r="B3680" s="231" t="s">
        <v>9833</v>
      </c>
      <c r="C3680" s="233" t="s">
        <v>2</v>
      </c>
      <c r="D3680" s="234">
        <v>17.36</v>
      </c>
    </row>
    <row r="3681" spans="1:4" ht="13.5">
      <c r="A3681" s="233">
        <v>89779</v>
      </c>
      <c r="B3681" s="231" t="s">
        <v>9834</v>
      </c>
      <c r="C3681" s="233" t="s">
        <v>2</v>
      </c>
      <c r="D3681" s="234">
        <v>29.15</v>
      </c>
    </row>
    <row r="3682" spans="1:4" ht="13.5">
      <c r="A3682" s="233">
        <v>89780</v>
      </c>
      <c r="B3682" s="231" t="s">
        <v>9835</v>
      </c>
      <c r="C3682" s="233" t="s">
        <v>2</v>
      </c>
      <c r="D3682" s="234">
        <v>22.86</v>
      </c>
    </row>
    <row r="3683" spans="1:4" ht="13.5">
      <c r="A3683" s="233">
        <v>89781</v>
      </c>
      <c r="B3683" s="231" t="s">
        <v>9836</v>
      </c>
      <c r="C3683" s="233" t="s">
        <v>2</v>
      </c>
      <c r="D3683" s="234">
        <v>34.4</v>
      </c>
    </row>
    <row r="3684" spans="1:4" ht="13.5">
      <c r="A3684" s="233">
        <v>89782</v>
      </c>
      <c r="B3684" s="231" t="s">
        <v>9837</v>
      </c>
      <c r="C3684" s="233" t="s">
        <v>2</v>
      </c>
      <c r="D3684" s="234">
        <v>10.98</v>
      </c>
    </row>
    <row r="3685" spans="1:4" ht="13.5">
      <c r="A3685" s="233">
        <v>89783</v>
      </c>
      <c r="B3685" s="231" t="s">
        <v>9838</v>
      </c>
      <c r="C3685" s="233" t="s">
        <v>2</v>
      </c>
      <c r="D3685" s="234">
        <v>11.28</v>
      </c>
    </row>
    <row r="3686" spans="1:4" ht="13.5">
      <c r="A3686" s="233">
        <v>89784</v>
      </c>
      <c r="B3686" s="231" t="s">
        <v>9839</v>
      </c>
      <c r="C3686" s="233" t="s">
        <v>2</v>
      </c>
      <c r="D3686" s="234">
        <v>18.41</v>
      </c>
    </row>
    <row r="3687" spans="1:4" ht="13.5">
      <c r="A3687" s="233">
        <v>89785</v>
      </c>
      <c r="B3687" s="231" t="s">
        <v>9840</v>
      </c>
      <c r="C3687" s="233" t="s">
        <v>2</v>
      </c>
      <c r="D3687" s="234">
        <v>20.37</v>
      </c>
    </row>
    <row r="3688" spans="1:4" ht="13.5">
      <c r="A3688" s="233">
        <v>89786</v>
      </c>
      <c r="B3688" s="231" t="s">
        <v>9841</v>
      </c>
      <c r="C3688" s="233" t="s">
        <v>2</v>
      </c>
      <c r="D3688" s="234">
        <v>31.09</v>
      </c>
    </row>
    <row r="3689" spans="1:4" ht="13.5">
      <c r="A3689" s="233">
        <v>89787</v>
      </c>
      <c r="B3689" s="231" t="s">
        <v>9842</v>
      </c>
      <c r="C3689" s="233" t="s">
        <v>2</v>
      </c>
      <c r="D3689" s="234">
        <v>34.4</v>
      </c>
    </row>
    <row r="3690" spans="1:4" ht="13.5">
      <c r="A3690" s="233">
        <v>89788</v>
      </c>
      <c r="B3690" s="231" t="s">
        <v>9843</v>
      </c>
      <c r="C3690" s="233" t="s">
        <v>2</v>
      </c>
      <c r="D3690" s="234">
        <v>68.17</v>
      </c>
    </row>
    <row r="3691" spans="1:4" ht="13.5">
      <c r="A3691" s="233">
        <v>89789</v>
      </c>
      <c r="B3691" s="231" t="s">
        <v>9844</v>
      </c>
      <c r="C3691" s="233" t="s">
        <v>2</v>
      </c>
      <c r="D3691" s="234">
        <v>69.27</v>
      </c>
    </row>
    <row r="3692" spans="1:4" ht="13.5">
      <c r="A3692" s="233">
        <v>89790</v>
      </c>
      <c r="B3692" s="231" t="s">
        <v>9845</v>
      </c>
      <c r="C3692" s="233" t="s">
        <v>2</v>
      </c>
      <c r="D3692" s="234">
        <v>170.51</v>
      </c>
    </row>
    <row r="3693" spans="1:4" ht="13.5">
      <c r="A3693" s="233">
        <v>89791</v>
      </c>
      <c r="B3693" s="231" t="s">
        <v>9846</v>
      </c>
      <c r="C3693" s="233" t="s">
        <v>2</v>
      </c>
      <c r="D3693" s="234">
        <v>174.57</v>
      </c>
    </row>
    <row r="3694" spans="1:4" ht="13.5">
      <c r="A3694" s="233">
        <v>89792</v>
      </c>
      <c r="B3694" s="231" t="s">
        <v>9847</v>
      </c>
      <c r="C3694" s="233" t="s">
        <v>2</v>
      </c>
      <c r="D3694" s="234">
        <v>200.05</v>
      </c>
    </row>
    <row r="3695" spans="1:4" ht="13.5">
      <c r="A3695" s="233">
        <v>89793</v>
      </c>
      <c r="B3695" s="231" t="s">
        <v>9848</v>
      </c>
      <c r="C3695" s="233" t="s">
        <v>2</v>
      </c>
      <c r="D3695" s="234">
        <v>205.51</v>
      </c>
    </row>
    <row r="3696" spans="1:4" ht="13.5">
      <c r="A3696" s="233">
        <v>89794</v>
      </c>
      <c r="B3696" s="231" t="s">
        <v>9849</v>
      </c>
      <c r="C3696" s="233" t="s">
        <v>2</v>
      </c>
      <c r="D3696" s="234">
        <v>15.55</v>
      </c>
    </row>
    <row r="3697" spans="1:4" ht="13.5">
      <c r="A3697" s="233">
        <v>89795</v>
      </c>
      <c r="B3697" s="231" t="s">
        <v>9850</v>
      </c>
      <c r="C3697" s="233" t="s">
        <v>2</v>
      </c>
      <c r="D3697" s="234">
        <v>33.78</v>
      </c>
    </row>
    <row r="3698" spans="1:4" ht="13.5">
      <c r="A3698" s="233">
        <v>89796</v>
      </c>
      <c r="B3698" s="231" t="s">
        <v>9851</v>
      </c>
      <c r="C3698" s="233" t="s">
        <v>2</v>
      </c>
      <c r="D3698" s="234">
        <v>38.04</v>
      </c>
    </row>
    <row r="3699" spans="1:4" ht="13.5">
      <c r="A3699" s="233">
        <v>89797</v>
      </c>
      <c r="B3699" s="231" t="s">
        <v>9852</v>
      </c>
      <c r="C3699" s="233" t="s">
        <v>2</v>
      </c>
      <c r="D3699" s="234">
        <v>44.36</v>
      </c>
    </row>
    <row r="3700" spans="1:4" ht="13.5">
      <c r="A3700" s="233">
        <v>89801</v>
      </c>
      <c r="B3700" s="231" t="s">
        <v>9853</v>
      </c>
      <c r="C3700" s="233" t="s">
        <v>2</v>
      </c>
      <c r="D3700" s="234">
        <v>6.37</v>
      </c>
    </row>
    <row r="3701" spans="1:4" ht="13.5">
      <c r="A3701" s="233">
        <v>89802</v>
      </c>
      <c r="B3701" s="231" t="s">
        <v>9854</v>
      </c>
      <c r="C3701" s="233" t="s">
        <v>2</v>
      </c>
      <c r="D3701" s="234">
        <v>7.06</v>
      </c>
    </row>
    <row r="3702" spans="1:4" ht="13.5">
      <c r="A3702" s="233">
        <v>89803</v>
      </c>
      <c r="B3702" s="231" t="s">
        <v>9855</v>
      </c>
      <c r="C3702" s="233" t="s">
        <v>2</v>
      </c>
      <c r="D3702" s="234">
        <v>14.48</v>
      </c>
    </row>
    <row r="3703" spans="1:4" ht="13.5">
      <c r="A3703" s="233">
        <v>89804</v>
      </c>
      <c r="B3703" s="231" t="s">
        <v>9856</v>
      </c>
      <c r="C3703" s="233" t="s">
        <v>2</v>
      </c>
      <c r="D3703" s="234">
        <v>15.62</v>
      </c>
    </row>
    <row r="3704" spans="1:4" ht="13.5">
      <c r="A3704" s="233">
        <v>89805</v>
      </c>
      <c r="B3704" s="231" t="s">
        <v>9857</v>
      </c>
      <c r="C3704" s="233" t="s">
        <v>2</v>
      </c>
      <c r="D3704" s="234">
        <v>13.25</v>
      </c>
    </row>
    <row r="3705" spans="1:4" ht="13.5">
      <c r="A3705" s="233">
        <v>89806</v>
      </c>
      <c r="B3705" s="231" t="s">
        <v>9858</v>
      </c>
      <c r="C3705" s="233" t="s">
        <v>2</v>
      </c>
      <c r="D3705" s="234">
        <v>14.23</v>
      </c>
    </row>
    <row r="3706" spans="1:4" ht="13.5">
      <c r="A3706" s="233">
        <v>89807</v>
      </c>
      <c r="B3706" s="231" t="s">
        <v>9859</v>
      </c>
      <c r="C3706" s="233" t="s">
        <v>2</v>
      </c>
      <c r="D3706" s="234">
        <v>27.31</v>
      </c>
    </row>
    <row r="3707" spans="1:4" ht="13.5">
      <c r="A3707" s="233">
        <v>89808</v>
      </c>
      <c r="B3707" s="231" t="s">
        <v>9860</v>
      </c>
      <c r="C3707" s="233" t="s">
        <v>2</v>
      </c>
      <c r="D3707" s="234">
        <v>41.42</v>
      </c>
    </row>
    <row r="3708" spans="1:4" ht="13.5">
      <c r="A3708" s="233">
        <v>89809</v>
      </c>
      <c r="B3708" s="231" t="s">
        <v>9861</v>
      </c>
      <c r="C3708" s="233" t="s">
        <v>2</v>
      </c>
      <c r="D3708" s="234">
        <v>17.690000000000001</v>
      </c>
    </row>
    <row r="3709" spans="1:4" ht="13.5">
      <c r="A3709" s="233">
        <v>89810</v>
      </c>
      <c r="B3709" s="231" t="s">
        <v>9862</v>
      </c>
      <c r="C3709" s="233" t="s">
        <v>2</v>
      </c>
      <c r="D3709" s="234">
        <v>17.63</v>
      </c>
    </row>
    <row r="3710" spans="1:4" ht="13.5">
      <c r="A3710" s="233">
        <v>89811</v>
      </c>
      <c r="B3710" s="231" t="s">
        <v>9863</v>
      </c>
      <c r="C3710" s="233" t="s">
        <v>2</v>
      </c>
      <c r="D3710" s="234">
        <v>32.99</v>
      </c>
    </row>
    <row r="3711" spans="1:4" ht="13.5">
      <c r="A3711" s="233">
        <v>89812</v>
      </c>
      <c r="B3711" s="231" t="s">
        <v>9864</v>
      </c>
      <c r="C3711" s="233" t="s">
        <v>2</v>
      </c>
      <c r="D3711" s="234">
        <v>60.13</v>
      </c>
    </row>
    <row r="3712" spans="1:4" ht="13.5">
      <c r="A3712" s="233">
        <v>89813</v>
      </c>
      <c r="B3712" s="231" t="s">
        <v>9865</v>
      </c>
      <c r="C3712" s="233" t="s">
        <v>2</v>
      </c>
      <c r="D3712" s="234">
        <v>6.4</v>
      </c>
    </row>
    <row r="3713" spans="1:4" ht="13.5">
      <c r="A3713" s="233">
        <v>89814</v>
      </c>
      <c r="B3713" s="231" t="s">
        <v>9866</v>
      </c>
      <c r="C3713" s="233" t="s">
        <v>2</v>
      </c>
      <c r="D3713" s="234">
        <v>14.64</v>
      </c>
    </row>
    <row r="3714" spans="1:4" ht="13.5">
      <c r="A3714" s="233">
        <v>89815</v>
      </c>
      <c r="B3714" s="231" t="s">
        <v>9867</v>
      </c>
      <c r="C3714" s="233" t="s">
        <v>2</v>
      </c>
      <c r="D3714" s="234">
        <v>26.74</v>
      </c>
    </row>
    <row r="3715" spans="1:4" ht="13.5">
      <c r="A3715" s="233">
        <v>89816</v>
      </c>
      <c r="B3715" s="231" t="s">
        <v>9868</v>
      </c>
      <c r="C3715" s="233" t="s">
        <v>2</v>
      </c>
      <c r="D3715" s="234">
        <v>38.74</v>
      </c>
    </row>
    <row r="3716" spans="1:4" ht="13.5">
      <c r="A3716" s="233">
        <v>89817</v>
      </c>
      <c r="B3716" s="231" t="s">
        <v>9869</v>
      </c>
      <c r="C3716" s="233" t="s">
        <v>2</v>
      </c>
      <c r="D3716" s="234">
        <v>11.3</v>
      </c>
    </row>
    <row r="3717" spans="1:4" ht="13.5">
      <c r="A3717" s="233">
        <v>89818</v>
      </c>
      <c r="B3717" s="231" t="s">
        <v>9870</v>
      </c>
      <c r="C3717" s="233" t="s">
        <v>2</v>
      </c>
      <c r="D3717" s="234">
        <v>157.44</v>
      </c>
    </row>
    <row r="3718" spans="1:4" ht="13.5">
      <c r="A3718" s="233">
        <v>89819</v>
      </c>
      <c r="B3718" s="231" t="s">
        <v>9871</v>
      </c>
      <c r="C3718" s="233" t="s">
        <v>2</v>
      </c>
      <c r="D3718" s="234">
        <v>17.670000000000002</v>
      </c>
    </row>
    <row r="3719" spans="1:4" ht="13.5">
      <c r="A3719" s="233">
        <v>89820</v>
      </c>
      <c r="B3719" s="231" t="s">
        <v>9872</v>
      </c>
      <c r="C3719" s="233" t="s">
        <v>2</v>
      </c>
      <c r="D3719" s="234">
        <v>29.15</v>
      </c>
    </row>
    <row r="3720" spans="1:4" ht="13.5">
      <c r="A3720" s="233">
        <v>89821</v>
      </c>
      <c r="B3720" s="231" t="s">
        <v>9873</v>
      </c>
      <c r="C3720" s="233" t="s">
        <v>2</v>
      </c>
      <c r="D3720" s="234">
        <v>14</v>
      </c>
    </row>
    <row r="3721" spans="1:4" ht="13.5">
      <c r="A3721" s="233">
        <v>89822</v>
      </c>
      <c r="B3721" s="231" t="s">
        <v>9874</v>
      </c>
      <c r="C3721" s="233" t="s">
        <v>2</v>
      </c>
      <c r="D3721" s="234">
        <v>20.55</v>
      </c>
    </row>
    <row r="3722" spans="1:4" ht="13.5">
      <c r="A3722" s="233">
        <v>89823</v>
      </c>
      <c r="B3722" s="231" t="s">
        <v>9875</v>
      </c>
      <c r="C3722" s="233" t="s">
        <v>2</v>
      </c>
      <c r="D3722" s="234">
        <v>25.79</v>
      </c>
    </row>
    <row r="3723" spans="1:4" ht="13.5">
      <c r="A3723" s="233">
        <v>89824</v>
      </c>
      <c r="B3723" s="231" t="s">
        <v>9876</v>
      </c>
      <c r="C3723" s="233" t="s">
        <v>2</v>
      </c>
      <c r="D3723" s="234">
        <v>36.49</v>
      </c>
    </row>
    <row r="3724" spans="1:4" ht="13.5">
      <c r="A3724" s="233">
        <v>89825</v>
      </c>
      <c r="B3724" s="231" t="s">
        <v>9877</v>
      </c>
      <c r="C3724" s="233" t="s">
        <v>2</v>
      </c>
      <c r="D3724" s="234">
        <v>14.3</v>
      </c>
    </row>
    <row r="3725" spans="1:4" ht="13.5">
      <c r="A3725" s="233">
        <v>89826</v>
      </c>
      <c r="B3725" s="231" t="s">
        <v>9878</v>
      </c>
      <c r="C3725" s="233" t="s">
        <v>2</v>
      </c>
      <c r="D3725" s="234">
        <v>160.63</v>
      </c>
    </row>
    <row r="3726" spans="1:4" ht="13.5">
      <c r="A3726" s="233">
        <v>89827</v>
      </c>
      <c r="B3726" s="231" t="s">
        <v>9879</v>
      </c>
      <c r="C3726" s="233" t="s">
        <v>2</v>
      </c>
      <c r="D3726" s="234">
        <v>16.260000000000002</v>
      </c>
    </row>
    <row r="3727" spans="1:4" ht="13.5">
      <c r="A3727" s="233">
        <v>89828</v>
      </c>
      <c r="B3727" s="231" t="s">
        <v>9880</v>
      </c>
      <c r="C3727" s="233" t="s">
        <v>2</v>
      </c>
      <c r="D3727" s="234">
        <v>56.17</v>
      </c>
    </row>
    <row r="3728" spans="1:4" ht="13.5">
      <c r="A3728" s="233">
        <v>89829</v>
      </c>
      <c r="B3728" s="231" t="s">
        <v>9881</v>
      </c>
      <c r="C3728" s="233" t="s">
        <v>2</v>
      </c>
      <c r="D3728" s="234">
        <v>25.87</v>
      </c>
    </row>
    <row r="3729" spans="1:4" ht="13.5">
      <c r="A3729" s="233">
        <v>89830</v>
      </c>
      <c r="B3729" s="231" t="s">
        <v>9882</v>
      </c>
      <c r="C3729" s="233" t="s">
        <v>2</v>
      </c>
      <c r="D3729" s="234">
        <v>28.56</v>
      </c>
    </row>
    <row r="3730" spans="1:4" ht="13.5">
      <c r="A3730" s="233">
        <v>89831</v>
      </c>
      <c r="B3730" s="231" t="s">
        <v>9883</v>
      </c>
      <c r="C3730" s="233" t="s">
        <v>2</v>
      </c>
      <c r="D3730" s="234">
        <v>192.28</v>
      </c>
    </row>
    <row r="3731" spans="1:4" ht="13.5">
      <c r="A3731" s="233">
        <v>89832</v>
      </c>
      <c r="B3731" s="231" t="s">
        <v>9884</v>
      </c>
      <c r="C3731" s="233" t="s">
        <v>2</v>
      </c>
      <c r="D3731" s="234">
        <v>38.299999999999997</v>
      </c>
    </row>
    <row r="3732" spans="1:4" ht="13.5">
      <c r="A3732" s="233">
        <v>89833</v>
      </c>
      <c r="B3732" s="231" t="s">
        <v>9885</v>
      </c>
      <c r="C3732" s="233" t="s">
        <v>2</v>
      </c>
      <c r="D3732" s="234">
        <v>31.69</v>
      </c>
    </row>
    <row r="3733" spans="1:4" ht="13.5">
      <c r="A3733" s="233">
        <v>89834</v>
      </c>
      <c r="B3733" s="231" t="s">
        <v>9886</v>
      </c>
      <c r="C3733" s="233" t="s">
        <v>2</v>
      </c>
      <c r="D3733" s="234">
        <v>38.01</v>
      </c>
    </row>
    <row r="3734" spans="1:4" ht="13.5">
      <c r="A3734" s="233">
        <v>89835</v>
      </c>
      <c r="B3734" s="231" t="s">
        <v>9887</v>
      </c>
      <c r="C3734" s="233" t="s">
        <v>2</v>
      </c>
      <c r="D3734" s="234">
        <v>37.43</v>
      </c>
    </row>
    <row r="3735" spans="1:4" ht="13.5">
      <c r="A3735" s="233">
        <v>89836</v>
      </c>
      <c r="B3735" s="231" t="s">
        <v>9888</v>
      </c>
      <c r="C3735" s="233" t="s">
        <v>2</v>
      </c>
      <c r="D3735" s="234">
        <v>259.92</v>
      </c>
    </row>
    <row r="3736" spans="1:4" ht="13.5">
      <c r="A3736" s="233">
        <v>89837</v>
      </c>
      <c r="B3736" s="231" t="s">
        <v>9889</v>
      </c>
      <c r="C3736" s="233" t="s">
        <v>2</v>
      </c>
      <c r="D3736" s="234">
        <v>128.72999999999999</v>
      </c>
    </row>
    <row r="3737" spans="1:4" ht="13.5">
      <c r="A3737" s="233">
        <v>89838</v>
      </c>
      <c r="B3737" s="231" t="s">
        <v>9890</v>
      </c>
      <c r="C3737" s="233" t="s">
        <v>2</v>
      </c>
      <c r="D3737" s="234">
        <v>140.41</v>
      </c>
    </row>
    <row r="3738" spans="1:4" ht="13.5">
      <c r="A3738" s="233">
        <v>89839</v>
      </c>
      <c r="B3738" s="231" t="s">
        <v>9891</v>
      </c>
      <c r="C3738" s="233" t="s">
        <v>2</v>
      </c>
      <c r="D3738" s="234">
        <v>186.53</v>
      </c>
    </row>
    <row r="3739" spans="1:4" ht="13.5">
      <c r="A3739" s="233">
        <v>89840</v>
      </c>
      <c r="B3739" s="231" t="s">
        <v>9892</v>
      </c>
      <c r="C3739" s="233" t="s">
        <v>2</v>
      </c>
      <c r="D3739" s="234">
        <v>161.15</v>
      </c>
    </row>
    <row r="3740" spans="1:4" ht="13.5">
      <c r="A3740" s="233">
        <v>89841</v>
      </c>
      <c r="B3740" s="231" t="s">
        <v>9893</v>
      </c>
      <c r="C3740" s="233" t="s">
        <v>2</v>
      </c>
      <c r="D3740" s="234">
        <v>273.93</v>
      </c>
    </row>
    <row r="3741" spans="1:4" ht="13.5">
      <c r="A3741" s="233">
        <v>89842</v>
      </c>
      <c r="B3741" s="231" t="s">
        <v>9894</v>
      </c>
      <c r="C3741" s="233" t="s">
        <v>2</v>
      </c>
      <c r="D3741" s="234">
        <v>42.87</v>
      </c>
    </row>
    <row r="3742" spans="1:4" ht="13.5">
      <c r="A3742" s="233">
        <v>89844</v>
      </c>
      <c r="B3742" s="231" t="s">
        <v>9895</v>
      </c>
      <c r="C3742" s="233" t="s">
        <v>2</v>
      </c>
      <c r="D3742" s="234">
        <v>54.78</v>
      </c>
    </row>
    <row r="3743" spans="1:4" ht="13.5">
      <c r="A3743" s="233">
        <v>89845</v>
      </c>
      <c r="B3743" s="231" t="s">
        <v>9896</v>
      </c>
      <c r="C3743" s="233" t="s">
        <v>2</v>
      </c>
      <c r="D3743" s="234">
        <v>85.64</v>
      </c>
    </row>
    <row r="3744" spans="1:4" ht="13.5">
      <c r="A3744" s="233">
        <v>89846</v>
      </c>
      <c r="B3744" s="231" t="s">
        <v>9897</v>
      </c>
      <c r="C3744" s="233" t="s">
        <v>2</v>
      </c>
      <c r="D3744" s="234">
        <v>195</v>
      </c>
    </row>
    <row r="3745" spans="1:4" ht="13.5">
      <c r="A3745" s="233">
        <v>89847</v>
      </c>
      <c r="B3745" s="231" t="s">
        <v>9898</v>
      </c>
      <c r="C3745" s="233" t="s">
        <v>2</v>
      </c>
      <c r="D3745" s="234">
        <v>239.17</v>
      </c>
    </row>
    <row r="3746" spans="1:4" ht="13.5">
      <c r="A3746" s="233">
        <v>89850</v>
      </c>
      <c r="B3746" s="231" t="s">
        <v>9899</v>
      </c>
      <c r="C3746" s="233" t="s">
        <v>2</v>
      </c>
      <c r="D3746" s="234">
        <v>22.17</v>
      </c>
    </row>
    <row r="3747" spans="1:4" ht="13.5">
      <c r="A3747" s="233">
        <v>89851</v>
      </c>
      <c r="B3747" s="231" t="s">
        <v>9900</v>
      </c>
      <c r="C3747" s="233" t="s">
        <v>2</v>
      </c>
      <c r="D3747" s="234">
        <v>22.11</v>
      </c>
    </row>
    <row r="3748" spans="1:4" ht="13.5">
      <c r="A3748" s="233">
        <v>89852</v>
      </c>
      <c r="B3748" s="231" t="s">
        <v>9901</v>
      </c>
      <c r="C3748" s="233" t="s">
        <v>2</v>
      </c>
      <c r="D3748" s="234">
        <v>37.47</v>
      </c>
    </row>
    <row r="3749" spans="1:4" ht="13.5">
      <c r="A3749" s="233">
        <v>89853</v>
      </c>
      <c r="B3749" s="231" t="s">
        <v>9902</v>
      </c>
      <c r="C3749" s="233" t="s">
        <v>2</v>
      </c>
      <c r="D3749" s="234">
        <v>64.61</v>
      </c>
    </row>
    <row r="3750" spans="1:4" ht="13.5">
      <c r="A3750" s="233">
        <v>89854</v>
      </c>
      <c r="B3750" s="231" t="s">
        <v>9903</v>
      </c>
      <c r="C3750" s="233" t="s">
        <v>2</v>
      </c>
      <c r="D3750" s="234">
        <v>81.2</v>
      </c>
    </row>
    <row r="3751" spans="1:4" ht="13.5">
      <c r="A3751" s="233">
        <v>89855</v>
      </c>
      <c r="B3751" s="231" t="s">
        <v>9904</v>
      </c>
      <c r="C3751" s="233" t="s">
        <v>2</v>
      </c>
      <c r="D3751" s="234">
        <v>86.66</v>
      </c>
    </row>
    <row r="3752" spans="1:4" ht="13.5">
      <c r="A3752" s="233">
        <v>89856</v>
      </c>
      <c r="B3752" s="231" t="s">
        <v>9905</v>
      </c>
      <c r="C3752" s="233" t="s">
        <v>2</v>
      </c>
      <c r="D3752" s="234">
        <v>16.98</v>
      </c>
    </row>
    <row r="3753" spans="1:4" ht="13.5">
      <c r="A3753" s="233">
        <v>89857</v>
      </c>
      <c r="B3753" s="231" t="s">
        <v>9906</v>
      </c>
      <c r="C3753" s="233" t="s">
        <v>2</v>
      </c>
      <c r="D3753" s="234">
        <v>28.77</v>
      </c>
    </row>
    <row r="3754" spans="1:4" ht="13.5">
      <c r="A3754" s="233">
        <v>89859</v>
      </c>
      <c r="B3754" s="231" t="s">
        <v>9907</v>
      </c>
      <c r="C3754" s="233" t="s">
        <v>2</v>
      </c>
      <c r="D3754" s="234">
        <v>88.11</v>
      </c>
    </row>
    <row r="3755" spans="1:4" ht="13.5">
      <c r="A3755" s="233">
        <v>89860</v>
      </c>
      <c r="B3755" s="231" t="s">
        <v>9908</v>
      </c>
      <c r="C3755" s="233" t="s">
        <v>2</v>
      </c>
      <c r="D3755" s="234">
        <v>37.659999999999997</v>
      </c>
    </row>
    <row r="3756" spans="1:4" ht="13.5">
      <c r="A3756" s="233">
        <v>89861</v>
      </c>
      <c r="B3756" s="231" t="s">
        <v>9909</v>
      </c>
      <c r="C3756" s="233" t="s">
        <v>2</v>
      </c>
      <c r="D3756" s="234">
        <v>43.98</v>
      </c>
    </row>
    <row r="3757" spans="1:4" ht="13.5">
      <c r="A3757" s="233">
        <v>89862</v>
      </c>
      <c r="B3757" s="231" t="s">
        <v>9910</v>
      </c>
      <c r="C3757" s="233" t="s">
        <v>2</v>
      </c>
      <c r="D3757" s="234">
        <v>83.26</v>
      </c>
    </row>
    <row r="3758" spans="1:4" ht="13.5">
      <c r="A3758" s="233">
        <v>89863</v>
      </c>
      <c r="B3758" s="231" t="s">
        <v>9911</v>
      </c>
      <c r="C3758" s="233" t="s">
        <v>2</v>
      </c>
      <c r="D3758" s="234">
        <v>188.89</v>
      </c>
    </row>
    <row r="3759" spans="1:4" ht="13.5">
      <c r="A3759" s="233">
        <v>89866</v>
      </c>
      <c r="B3759" s="231" t="s">
        <v>9912</v>
      </c>
      <c r="C3759" s="233" t="s">
        <v>2</v>
      </c>
      <c r="D3759" s="234">
        <v>4.5</v>
      </c>
    </row>
    <row r="3760" spans="1:4" ht="13.5">
      <c r="A3760" s="233">
        <v>89867</v>
      </c>
      <c r="B3760" s="231" t="s">
        <v>9913</v>
      </c>
      <c r="C3760" s="233" t="s">
        <v>2</v>
      </c>
      <c r="D3760" s="234">
        <v>5.45</v>
      </c>
    </row>
    <row r="3761" spans="1:4" ht="13.5">
      <c r="A3761" s="233">
        <v>89868</v>
      </c>
      <c r="B3761" s="231" t="s">
        <v>9914</v>
      </c>
      <c r="C3761" s="233" t="s">
        <v>2</v>
      </c>
      <c r="D3761" s="234">
        <v>3.44</v>
      </c>
    </row>
    <row r="3762" spans="1:4" ht="13.5">
      <c r="A3762" s="233">
        <v>89869</v>
      </c>
      <c r="B3762" s="231" t="s">
        <v>9915</v>
      </c>
      <c r="C3762" s="233" t="s">
        <v>2</v>
      </c>
      <c r="D3762" s="234">
        <v>7.29</v>
      </c>
    </row>
    <row r="3763" spans="1:4" ht="13.5">
      <c r="A3763" s="233">
        <v>89979</v>
      </c>
      <c r="B3763" s="231" t="s">
        <v>9916</v>
      </c>
      <c r="C3763" s="233" t="s">
        <v>2</v>
      </c>
      <c r="D3763" s="234">
        <v>28.78</v>
      </c>
    </row>
    <row r="3764" spans="1:4" ht="13.5">
      <c r="A3764" s="233">
        <v>89980</v>
      </c>
      <c r="B3764" s="231" t="s">
        <v>9917</v>
      </c>
      <c r="C3764" s="233" t="s">
        <v>2</v>
      </c>
      <c r="D3764" s="234">
        <v>10.9</v>
      </c>
    </row>
    <row r="3765" spans="1:4" ht="13.5">
      <c r="A3765" s="233">
        <v>89981</v>
      </c>
      <c r="B3765" s="231" t="s">
        <v>9918</v>
      </c>
      <c r="C3765" s="233" t="s">
        <v>2</v>
      </c>
      <c r="D3765" s="234">
        <v>26.08</v>
      </c>
    </row>
    <row r="3766" spans="1:4" ht="13.5">
      <c r="A3766" s="233">
        <v>90373</v>
      </c>
      <c r="B3766" s="231" t="s">
        <v>9919</v>
      </c>
      <c r="C3766" s="233" t="s">
        <v>2</v>
      </c>
      <c r="D3766" s="234">
        <v>14.27</v>
      </c>
    </row>
    <row r="3767" spans="1:4" ht="13.5">
      <c r="A3767" s="233">
        <v>90374</v>
      </c>
      <c r="B3767" s="231" t="s">
        <v>9920</v>
      </c>
      <c r="C3767" s="233" t="s">
        <v>2</v>
      </c>
      <c r="D3767" s="234">
        <v>22.8</v>
      </c>
    </row>
    <row r="3768" spans="1:4" ht="13.5">
      <c r="A3768" s="233">
        <v>90375</v>
      </c>
      <c r="B3768" s="231" t="s">
        <v>9921</v>
      </c>
      <c r="C3768" s="233" t="s">
        <v>2</v>
      </c>
      <c r="D3768" s="234">
        <v>8.24</v>
      </c>
    </row>
    <row r="3769" spans="1:4" ht="13.5">
      <c r="A3769" s="233">
        <v>92287</v>
      </c>
      <c r="B3769" s="231" t="s">
        <v>9922</v>
      </c>
      <c r="C3769" s="233" t="s">
        <v>2</v>
      </c>
      <c r="D3769" s="234">
        <v>13.19</v>
      </c>
    </row>
    <row r="3770" spans="1:4" ht="13.5">
      <c r="A3770" s="233">
        <v>92288</v>
      </c>
      <c r="B3770" s="231" t="s">
        <v>9923</v>
      </c>
      <c r="C3770" s="233" t="s">
        <v>2</v>
      </c>
      <c r="D3770" s="234">
        <v>20.260000000000002</v>
      </c>
    </row>
    <row r="3771" spans="1:4" ht="13.5">
      <c r="A3771" s="233">
        <v>92289</v>
      </c>
      <c r="B3771" s="231" t="s">
        <v>9924</v>
      </c>
      <c r="C3771" s="233" t="s">
        <v>2</v>
      </c>
      <c r="D3771" s="234">
        <v>35.369999999999997</v>
      </c>
    </row>
    <row r="3772" spans="1:4" ht="13.5">
      <c r="A3772" s="233">
        <v>92290</v>
      </c>
      <c r="B3772" s="231" t="s">
        <v>9925</v>
      </c>
      <c r="C3772" s="233" t="s">
        <v>2</v>
      </c>
      <c r="D3772" s="234">
        <v>53.57</v>
      </c>
    </row>
    <row r="3773" spans="1:4" ht="13.5">
      <c r="A3773" s="233">
        <v>92291</v>
      </c>
      <c r="B3773" s="231" t="s">
        <v>9926</v>
      </c>
      <c r="C3773" s="233" t="s">
        <v>2</v>
      </c>
      <c r="D3773" s="234">
        <v>81.92</v>
      </c>
    </row>
    <row r="3774" spans="1:4" ht="13.5">
      <c r="A3774" s="233">
        <v>92292</v>
      </c>
      <c r="B3774" s="231" t="s">
        <v>9927</v>
      </c>
      <c r="C3774" s="233" t="s">
        <v>2</v>
      </c>
      <c r="D3774" s="234">
        <v>254.78</v>
      </c>
    </row>
    <row r="3775" spans="1:4" ht="13.5">
      <c r="A3775" s="233">
        <v>92293</v>
      </c>
      <c r="B3775" s="231" t="s">
        <v>9928</v>
      </c>
      <c r="C3775" s="233" t="s">
        <v>2</v>
      </c>
      <c r="D3775" s="234">
        <v>7.61</v>
      </c>
    </row>
    <row r="3776" spans="1:4" ht="13.5">
      <c r="A3776" s="233">
        <v>92294</v>
      </c>
      <c r="B3776" s="231" t="s">
        <v>9929</v>
      </c>
      <c r="C3776" s="233" t="s">
        <v>2</v>
      </c>
      <c r="D3776" s="234">
        <v>12.45</v>
      </c>
    </row>
    <row r="3777" spans="1:4" ht="13.5">
      <c r="A3777" s="233">
        <v>92295</v>
      </c>
      <c r="B3777" s="231" t="s">
        <v>9930</v>
      </c>
      <c r="C3777" s="233" t="s">
        <v>2</v>
      </c>
      <c r="D3777" s="234">
        <v>23.03</v>
      </c>
    </row>
    <row r="3778" spans="1:4" ht="13.5">
      <c r="A3778" s="233">
        <v>92296</v>
      </c>
      <c r="B3778" s="231" t="s">
        <v>9931</v>
      </c>
      <c r="C3778" s="233" t="s">
        <v>2</v>
      </c>
      <c r="D3778" s="234">
        <v>30.62</v>
      </c>
    </row>
    <row r="3779" spans="1:4" ht="13.5">
      <c r="A3779" s="233">
        <v>92297</v>
      </c>
      <c r="B3779" s="231" t="s">
        <v>9932</v>
      </c>
      <c r="C3779" s="233" t="s">
        <v>2</v>
      </c>
      <c r="D3779" s="234">
        <v>47.24</v>
      </c>
    </row>
    <row r="3780" spans="1:4" ht="13.5">
      <c r="A3780" s="233">
        <v>92298</v>
      </c>
      <c r="B3780" s="231" t="s">
        <v>9933</v>
      </c>
      <c r="C3780" s="233" t="s">
        <v>2</v>
      </c>
      <c r="D3780" s="234">
        <v>131.97999999999999</v>
      </c>
    </row>
    <row r="3781" spans="1:4" ht="13.5">
      <c r="A3781" s="233">
        <v>92299</v>
      </c>
      <c r="B3781" s="231" t="s">
        <v>9934</v>
      </c>
      <c r="C3781" s="233" t="s">
        <v>2</v>
      </c>
      <c r="D3781" s="234">
        <v>17.41</v>
      </c>
    </row>
    <row r="3782" spans="1:4" ht="13.5">
      <c r="A3782" s="233">
        <v>92300</v>
      </c>
      <c r="B3782" s="231" t="s">
        <v>9935</v>
      </c>
      <c r="C3782" s="233" t="s">
        <v>2</v>
      </c>
      <c r="D3782" s="234">
        <v>25.84</v>
      </c>
    </row>
    <row r="3783" spans="1:4" ht="13.5">
      <c r="A3783" s="233">
        <v>92301</v>
      </c>
      <c r="B3783" s="231" t="s">
        <v>9936</v>
      </c>
      <c r="C3783" s="233" t="s">
        <v>2</v>
      </c>
      <c r="D3783" s="234">
        <v>50.28</v>
      </c>
    </row>
    <row r="3784" spans="1:4" ht="13.5">
      <c r="A3784" s="233">
        <v>92302</v>
      </c>
      <c r="B3784" s="231" t="s">
        <v>9937</v>
      </c>
      <c r="C3784" s="233" t="s">
        <v>2</v>
      </c>
      <c r="D3784" s="234">
        <v>66.48</v>
      </c>
    </row>
    <row r="3785" spans="1:4" ht="13.5">
      <c r="A3785" s="233">
        <v>92303</v>
      </c>
      <c r="B3785" s="231" t="s">
        <v>9938</v>
      </c>
      <c r="C3785" s="233" t="s">
        <v>2</v>
      </c>
      <c r="D3785" s="234">
        <v>121.36</v>
      </c>
    </row>
    <row r="3786" spans="1:4" ht="13.5">
      <c r="A3786" s="233">
        <v>92304</v>
      </c>
      <c r="B3786" s="231" t="s">
        <v>9939</v>
      </c>
      <c r="C3786" s="233" t="s">
        <v>2</v>
      </c>
      <c r="D3786" s="234">
        <v>314.5</v>
      </c>
    </row>
    <row r="3787" spans="1:4" ht="13.5">
      <c r="A3787" s="233">
        <v>92311</v>
      </c>
      <c r="B3787" s="231" t="s">
        <v>9940</v>
      </c>
      <c r="C3787" s="233" t="s">
        <v>2</v>
      </c>
      <c r="D3787" s="234">
        <v>9.58</v>
      </c>
    </row>
    <row r="3788" spans="1:4" ht="13.5">
      <c r="A3788" s="233">
        <v>92312</v>
      </c>
      <c r="B3788" s="231" t="s">
        <v>9941</v>
      </c>
      <c r="C3788" s="233" t="s">
        <v>2</v>
      </c>
      <c r="D3788" s="234">
        <v>15.52</v>
      </c>
    </row>
    <row r="3789" spans="1:4" ht="13.5">
      <c r="A3789" s="233">
        <v>92313</v>
      </c>
      <c r="B3789" s="231" t="s">
        <v>9942</v>
      </c>
      <c r="C3789" s="233" t="s">
        <v>2</v>
      </c>
      <c r="D3789" s="234">
        <v>22.6</v>
      </c>
    </row>
    <row r="3790" spans="1:4" ht="13.5">
      <c r="A3790" s="233">
        <v>92314</v>
      </c>
      <c r="B3790" s="231" t="s">
        <v>9943</v>
      </c>
      <c r="C3790" s="233" t="s">
        <v>2</v>
      </c>
      <c r="D3790" s="234">
        <v>6.22</v>
      </c>
    </row>
    <row r="3791" spans="1:4" ht="13.5">
      <c r="A3791" s="233">
        <v>92315</v>
      </c>
      <c r="B3791" s="231" t="s">
        <v>9944</v>
      </c>
      <c r="C3791" s="233" t="s">
        <v>2</v>
      </c>
      <c r="D3791" s="234">
        <v>9.19</v>
      </c>
    </row>
    <row r="3792" spans="1:4" ht="13.5">
      <c r="A3792" s="233">
        <v>92316</v>
      </c>
      <c r="B3792" s="231" t="s">
        <v>9945</v>
      </c>
      <c r="C3792" s="233" t="s">
        <v>2</v>
      </c>
      <c r="D3792" s="234">
        <v>14.04</v>
      </c>
    </row>
    <row r="3793" spans="1:4" ht="13.5">
      <c r="A3793" s="233">
        <v>92317</v>
      </c>
      <c r="B3793" s="231" t="s">
        <v>9946</v>
      </c>
      <c r="C3793" s="233" t="s">
        <v>2</v>
      </c>
      <c r="D3793" s="234">
        <v>13.02</v>
      </c>
    </row>
    <row r="3794" spans="1:4" ht="13.5">
      <c r="A3794" s="233">
        <v>92318</v>
      </c>
      <c r="B3794" s="231" t="s">
        <v>9947</v>
      </c>
      <c r="C3794" s="233" t="s">
        <v>2</v>
      </c>
      <c r="D3794" s="234">
        <v>20.53</v>
      </c>
    </row>
    <row r="3795" spans="1:4" ht="13.5">
      <c r="A3795" s="233">
        <v>92319</v>
      </c>
      <c r="B3795" s="231" t="s">
        <v>9948</v>
      </c>
      <c r="C3795" s="233" t="s">
        <v>2</v>
      </c>
      <c r="D3795" s="234">
        <v>28.97</v>
      </c>
    </row>
    <row r="3796" spans="1:4" ht="13.5">
      <c r="A3796" s="233">
        <v>92326</v>
      </c>
      <c r="B3796" s="231" t="s">
        <v>9949</v>
      </c>
      <c r="C3796" s="233" t="s">
        <v>2</v>
      </c>
      <c r="D3796" s="234">
        <v>10.78</v>
      </c>
    </row>
    <row r="3797" spans="1:4" ht="13.5">
      <c r="A3797" s="233">
        <v>92327</v>
      </c>
      <c r="B3797" s="231" t="s">
        <v>9950</v>
      </c>
      <c r="C3797" s="233" t="s">
        <v>2</v>
      </c>
      <c r="D3797" s="234">
        <v>17.68</v>
      </c>
    </row>
    <row r="3798" spans="1:4" ht="13.5">
      <c r="A3798" s="233">
        <v>92328</v>
      </c>
      <c r="B3798" s="231" t="s">
        <v>9951</v>
      </c>
      <c r="C3798" s="233" t="s">
        <v>2</v>
      </c>
      <c r="D3798" s="234">
        <v>26.41</v>
      </c>
    </row>
    <row r="3799" spans="1:4" ht="13.5">
      <c r="A3799" s="233">
        <v>92329</v>
      </c>
      <c r="B3799" s="231" t="s">
        <v>9952</v>
      </c>
      <c r="C3799" s="233" t="s">
        <v>2</v>
      </c>
      <c r="D3799" s="234">
        <v>6.38</v>
      </c>
    </row>
    <row r="3800" spans="1:4" ht="13.5">
      <c r="A3800" s="233">
        <v>92330</v>
      </c>
      <c r="B3800" s="231" t="s">
        <v>9953</v>
      </c>
      <c r="C3800" s="233" t="s">
        <v>2</v>
      </c>
      <c r="D3800" s="234">
        <v>10.61</v>
      </c>
    </row>
    <row r="3801" spans="1:4" ht="13.5">
      <c r="A3801" s="233">
        <v>92331</v>
      </c>
      <c r="B3801" s="231" t="s">
        <v>9954</v>
      </c>
      <c r="C3801" s="233" t="s">
        <v>2</v>
      </c>
      <c r="D3801" s="234">
        <v>16.59</v>
      </c>
    </row>
    <row r="3802" spans="1:4" ht="13.5">
      <c r="A3802" s="233">
        <v>92332</v>
      </c>
      <c r="B3802" s="231" t="s">
        <v>9955</v>
      </c>
      <c r="C3802" s="233" t="s">
        <v>2</v>
      </c>
      <c r="D3802" s="234">
        <v>13.26</v>
      </c>
    </row>
    <row r="3803" spans="1:4" ht="13.5">
      <c r="A3803" s="233">
        <v>92333</v>
      </c>
      <c r="B3803" s="231" t="s">
        <v>9956</v>
      </c>
      <c r="C3803" s="233" t="s">
        <v>2</v>
      </c>
      <c r="D3803" s="234">
        <v>23.38</v>
      </c>
    </row>
    <row r="3804" spans="1:4" ht="13.5">
      <c r="A3804" s="233">
        <v>92334</v>
      </c>
      <c r="B3804" s="231" t="s">
        <v>9957</v>
      </c>
      <c r="C3804" s="233" t="s">
        <v>2</v>
      </c>
      <c r="D3804" s="234">
        <v>34.04</v>
      </c>
    </row>
    <row r="3805" spans="1:4" ht="13.5">
      <c r="A3805" s="233">
        <v>92344</v>
      </c>
      <c r="B3805" s="231" t="s">
        <v>25137</v>
      </c>
      <c r="C3805" s="233" t="s">
        <v>2</v>
      </c>
      <c r="D3805" s="234">
        <v>51.44</v>
      </c>
    </row>
    <row r="3806" spans="1:4" ht="13.5">
      <c r="A3806" s="233">
        <v>92345</v>
      </c>
      <c r="B3806" s="231" t="s">
        <v>25138</v>
      </c>
      <c r="C3806" s="233" t="s">
        <v>2</v>
      </c>
      <c r="D3806" s="234">
        <v>51.42</v>
      </c>
    </row>
    <row r="3807" spans="1:4" ht="13.5">
      <c r="A3807" s="233">
        <v>92346</v>
      </c>
      <c r="B3807" s="231" t="s">
        <v>25139</v>
      </c>
      <c r="C3807" s="233" t="s">
        <v>2</v>
      </c>
      <c r="D3807" s="234">
        <v>67.94</v>
      </c>
    </row>
    <row r="3808" spans="1:4" ht="13.5">
      <c r="A3808" s="233">
        <v>92347</v>
      </c>
      <c r="B3808" s="231" t="s">
        <v>25140</v>
      </c>
      <c r="C3808" s="233" t="s">
        <v>2</v>
      </c>
      <c r="D3808" s="234">
        <v>75.8</v>
      </c>
    </row>
    <row r="3809" spans="1:4" ht="13.5">
      <c r="A3809" s="233">
        <v>92348</v>
      </c>
      <c r="B3809" s="231" t="s">
        <v>25141</v>
      </c>
      <c r="C3809" s="233" t="s">
        <v>2</v>
      </c>
      <c r="D3809" s="234">
        <v>95.92</v>
      </c>
    </row>
    <row r="3810" spans="1:4" ht="13.5">
      <c r="A3810" s="233">
        <v>92349</v>
      </c>
      <c r="B3810" s="231" t="s">
        <v>25142</v>
      </c>
      <c r="C3810" s="233" t="s">
        <v>2</v>
      </c>
      <c r="D3810" s="234">
        <v>102.91</v>
      </c>
    </row>
    <row r="3811" spans="1:4" ht="13.5">
      <c r="A3811" s="233">
        <v>92350</v>
      </c>
      <c r="B3811" s="231" t="s">
        <v>25143</v>
      </c>
      <c r="C3811" s="233" t="s">
        <v>2</v>
      </c>
      <c r="D3811" s="234">
        <v>76.47</v>
      </c>
    </row>
    <row r="3812" spans="1:4" ht="13.5">
      <c r="A3812" s="233">
        <v>92351</v>
      </c>
      <c r="B3812" s="231" t="s">
        <v>25144</v>
      </c>
      <c r="C3812" s="233" t="s">
        <v>2</v>
      </c>
      <c r="D3812" s="234">
        <v>74.73</v>
      </c>
    </row>
    <row r="3813" spans="1:4" ht="13.5">
      <c r="A3813" s="233">
        <v>92352</v>
      </c>
      <c r="B3813" s="231" t="s">
        <v>25145</v>
      </c>
      <c r="C3813" s="233" t="s">
        <v>2</v>
      </c>
      <c r="D3813" s="234">
        <v>116.98</v>
      </c>
    </row>
    <row r="3814" spans="1:4" ht="13.5">
      <c r="A3814" s="233">
        <v>92353</v>
      </c>
      <c r="B3814" s="231" t="s">
        <v>25146</v>
      </c>
      <c r="C3814" s="233" t="s">
        <v>2</v>
      </c>
      <c r="D3814" s="234">
        <v>109.29</v>
      </c>
    </row>
    <row r="3815" spans="1:4" ht="13.5">
      <c r="A3815" s="233">
        <v>92354</v>
      </c>
      <c r="B3815" s="231" t="s">
        <v>25147</v>
      </c>
      <c r="C3815" s="233" t="s">
        <v>2</v>
      </c>
      <c r="D3815" s="234">
        <v>155.88</v>
      </c>
    </row>
    <row r="3816" spans="1:4" ht="13.5">
      <c r="A3816" s="233">
        <v>92355</v>
      </c>
      <c r="B3816" s="231" t="s">
        <v>25148</v>
      </c>
      <c r="C3816" s="233" t="s">
        <v>2</v>
      </c>
      <c r="D3816" s="234">
        <v>141.06</v>
      </c>
    </row>
    <row r="3817" spans="1:4" ht="13.5">
      <c r="A3817" s="233">
        <v>92356</v>
      </c>
      <c r="B3817" s="231" t="s">
        <v>25149</v>
      </c>
      <c r="C3817" s="233" t="s">
        <v>2</v>
      </c>
      <c r="D3817" s="234">
        <v>99.61</v>
      </c>
    </row>
    <row r="3818" spans="1:4" ht="13.5">
      <c r="A3818" s="233">
        <v>92357</v>
      </c>
      <c r="B3818" s="231" t="s">
        <v>25150</v>
      </c>
      <c r="C3818" s="233" t="s">
        <v>2</v>
      </c>
      <c r="D3818" s="234">
        <v>149.61000000000001</v>
      </c>
    </row>
    <row r="3819" spans="1:4" ht="13.5">
      <c r="A3819" s="233">
        <v>92358</v>
      </c>
      <c r="B3819" s="231" t="s">
        <v>25151</v>
      </c>
      <c r="C3819" s="233" t="s">
        <v>2</v>
      </c>
      <c r="D3819" s="234">
        <v>186.67</v>
      </c>
    </row>
    <row r="3820" spans="1:4" ht="13.5">
      <c r="A3820" s="233">
        <v>92369</v>
      </c>
      <c r="B3820" s="231" t="s">
        <v>25152</v>
      </c>
      <c r="C3820" s="233" t="s">
        <v>2</v>
      </c>
      <c r="D3820" s="234">
        <v>27.37</v>
      </c>
    </row>
    <row r="3821" spans="1:4" ht="13.5">
      <c r="A3821" s="233">
        <v>92370</v>
      </c>
      <c r="B3821" s="231" t="s">
        <v>25153</v>
      </c>
      <c r="C3821" s="233" t="s">
        <v>2</v>
      </c>
      <c r="D3821" s="234">
        <v>28.79</v>
      </c>
    </row>
    <row r="3822" spans="1:4" ht="13.5">
      <c r="A3822" s="233">
        <v>92371</v>
      </c>
      <c r="B3822" s="231" t="s">
        <v>25154</v>
      </c>
      <c r="C3822" s="233" t="s">
        <v>2</v>
      </c>
      <c r="D3822" s="234">
        <v>33.25</v>
      </c>
    </row>
    <row r="3823" spans="1:4" ht="13.5">
      <c r="A3823" s="233">
        <v>92372</v>
      </c>
      <c r="B3823" s="231" t="s">
        <v>25155</v>
      </c>
      <c r="C3823" s="233" t="s">
        <v>2</v>
      </c>
      <c r="D3823" s="234">
        <v>34.56</v>
      </c>
    </row>
    <row r="3824" spans="1:4" ht="13.5">
      <c r="A3824" s="233">
        <v>92373</v>
      </c>
      <c r="B3824" s="231" t="s">
        <v>25156</v>
      </c>
      <c r="C3824" s="233" t="s">
        <v>2</v>
      </c>
      <c r="D3824" s="234">
        <v>39.409999999999997</v>
      </c>
    </row>
    <row r="3825" spans="1:4" ht="13.5">
      <c r="A3825" s="233">
        <v>92374</v>
      </c>
      <c r="B3825" s="231" t="s">
        <v>25157</v>
      </c>
      <c r="C3825" s="233" t="s">
        <v>2</v>
      </c>
      <c r="D3825" s="234">
        <v>39.659999999999997</v>
      </c>
    </row>
    <row r="3826" spans="1:4" ht="13.5">
      <c r="A3826" s="233">
        <v>92375</v>
      </c>
      <c r="B3826" s="231" t="s">
        <v>25158</v>
      </c>
      <c r="C3826" s="233" t="s">
        <v>2</v>
      </c>
      <c r="D3826" s="234">
        <v>51.41</v>
      </c>
    </row>
    <row r="3827" spans="1:4" ht="13.5">
      <c r="A3827" s="233">
        <v>92376</v>
      </c>
      <c r="B3827" s="231" t="s">
        <v>25159</v>
      </c>
      <c r="C3827" s="233" t="s">
        <v>2</v>
      </c>
      <c r="D3827" s="234">
        <v>51.39</v>
      </c>
    </row>
    <row r="3828" spans="1:4" ht="13.5">
      <c r="A3828" s="233">
        <v>92377</v>
      </c>
      <c r="B3828" s="231" t="s">
        <v>25160</v>
      </c>
      <c r="C3828" s="233" t="s">
        <v>2</v>
      </c>
      <c r="D3828" s="234">
        <v>69.22</v>
      </c>
    </row>
    <row r="3829" spans="1:4" ht="13.5">
      <c r="A3829" s="233">
        <v>92378</v>
      </c>
      <c r="B3829" s="231" t="s">
        <v>25161</v>
      </c>
      <c r="C3829" s="233" t="s">
        <v>2</v>
      </c>
      <c r="D3829" s="234">
        <v>77.08</v>
      </c>
    </row>
    <row r="3830" spans="1:4" ht="13.5">
      <c r="A3830" s="233">
        <v>92379</v>
      </c>
      <c r="B3830" s="231" t="s">
        <v>25162</v>
      </c>
      <c r="C3830" s="233" t="s">
        <v>2</v>
      </c>
      <c r="D3830" s="234">
        <v>98.53</v>
      </c>
    </row>
    <row r="3831" spans="1:4" ht="13.5">
      <c r="A3831" s="233">
        <v>92380</v>
      </c>
      <c r="B3831" s="231" t="s">
        <v>25163</v>
      </c>
      <c r="C3831" s="233" t="s">
        <v>2</v>
      </c>
      <c r="D3831" s="234">
        <v>105.52</v>
      </c>
    </row>
    <row r="3832" spans="1:4" ht="13.5">
      <c r="A3832" s="233">
        <v>92381</v>
      </c>
      <c r="B3832" s="231" t="s">
        <v>25164</v>
      </c>
      <c r="C3832" s="233" t="s">
        <v>2</v>
      </c>
      <c r="D3832" s="234">
        <v>41.45</v>
      </c>
    </row>
    <row r="3833" spans="1:4" ht="13.5">
      <c r="A3833" s="233">
        <v>92382</v>
      </c>
      <c r="B3833" s="231" t="s">
        <v>25165</v>
      </c>
      <c r="C3833" s="233" t="s">
        <v>2</v>
      </c>
      <c r="D3833" s="234">
        <v>39.58</v>
      </c>
    </row>
    <row r="3834" spans="1:4" ht="13.5">
      <c r="A3834" s="233">
        <v>92383</v>
      </c>
      <c r="B3834" s="231" t="s">
        <v>25166</v>
      </c>
      <c r="C3834" s="233" t="s">
        <v>2</v>
      </c>
      <c r="D3834" s="234">
        <v>52.56</v>
      </c>
    </row>
    <row r="3835" spans="1:4" ht="13.5">
      <c r="A3835" s="233">
        <v>92384</v>
      </c>
      <c r="B3835" s="231" t="s">
        <v>25167</v>
      </c>
      <c r="C3835" s="233" t="s">
        <v>2</v>
      </c>
      <c r="D3835" s="234">
        <v>48.82</v>
      </c>
    </row>
    <row r="3836" spans="1:4" ht="13.5">
      <c r="A3836" s="233">
        <v>92385</v>
      </c>
      <c r="B3836" s="231" t="s">
        <v>25168</v>
      </c>
      <c r="C3836" s="233" t="s">
        <v>2</v>
      </c>
      <c r="D3836" s="234">
        <v>60.34</v>
      </c>
    </row>
    <row r="3837" spans="1:4" ht="13.5">
      <c r="A3837" s="233">
        <v>92386</v>
      </c>
      <c r="B3837" s="231" t="s">
        <v>25169</v>
      </c>
      <c r="C3837" s="233" t="s">
        <v>2</v>
      </c>
      <c r="D3837" s="234">
        <v>57.77</v>
      </c>
    </row>
    <row r="3838" spans="1:4" ht="13.5">
      <c r="A3838" s="233">
        <v>92387</v>
      </c>
      <c r="B3838" s="231" t="s">
        <v>25170</v>
      </c>
      <c r="C3838" s="233" t="s">
        <v>2</v>
      </c>
      <c r="D3838" s="234">
        <v>76.39</v>
      </c>
    </row>
    <row r="3839" spans="1:4" ht="13.5">
      <c r="A3839" s="233">
        <v>92388</v>
      </c>
      <c r="B3839" s="231" t="s">
        <v>25171</v>
      </c>
      <c r="C3839" s="233" t="s">
        <v>2</v>
      </c>
      <c r="D3839" s="234">
        <v>74.650000000000006</v>
      </c>
    </row>
    <row r="3840" spans="1:4" ht="13.5">
      <c r="A3840" s="233">
        <v>92389</v>
      </c>
      <c r="B3840" s="231" t="s">
        <v>25172</v>
      </c>
      <c r="C3840" s="233" t="s">
        <v>2</v>
      </c>
      <c r="D3840" s="234">
        <v>118.92</v>
      </c>
    </row>
    <row r="3841" spans="1:4" ht="13.5">
      <c r="A3841" s="233">
        <v>92390</v>
      </c>
      <c r="B3841" s="231" t="s">
        <v>25173</v>
      </c>
      <c r="C3841" s="233" t="s">
        <v>2</v>
      </c>
      <c r="D3841" s="234">
        <v>111.23</v>
      </c>
    </row>
    <row r="3842" spans="1:4" ht="13.5">
      <c r="A3842" s="233">
        <v>92635</v>
      </c>
      <c r="B3842" s="231" t="s">
        <v>25174</v>
      </c>
      <c r="C3842" s="233" t="s">
        <v>2</v>
      </c>
      <c r="D3842" s="234">
        <v>159.79</v>
      </c>
    </row>
    <row r="3843" spans="1:4" ht="13.5">
      <c r="A3843" s="233">
        <v>92636</v>
      </c>
      <c r="B3843" s="231" t="s">
        <v>25175</v>
      </c>
      <c r="C3843" s="233" t="s">
        <v>2</v>
      </c>
      <c r="D3843" s="234">
        <v>144.97</v>
      </c>
    </row>
    <row r="3844" spans="1:4" ht="13.5">
      <c r="A3844" s="233">
        <v>92637</v>
      </c>
      <c r="B3844" s="231" t="s">
        <v>25176</v>
      </c>
      <c r="C3844" s="233" t="s">
        <v>2</v>
      </c>
      <c r="D3844" s="234">
        <v>53.49</v>
      </c>
    </row>
    <row r="3845" spans="1:4" ht="13.5">
      <c r="A3845" s="233">
        <v>92638</v>
      </c>
      <c r="B3845" s="231" t="s">
        <v>25177</v>
      </c>
      <c r="C3845" s="233" t="s">
        <v>2</v>
      </c>
      <c r="D3845" s="234">
        <v>65.56</v>
      </c>
    </row>
    <row r="3846" spans="1:4" ht="13.5">
      <c r="A3846" s="233">
        <v>92639</v>
      </c>
      <c r="B3846" s="231" t="s">
        <v>25178</v>
      </c>
      <c r="C3846" s="233" t="s">
        <v>2</v>
      </c>
      <c r="D3846" s="234">
        <v>76.05</v>
      </c>
    </row>
    <row r="3847" spans="1:4" ht="13.5">
      <c r="A3847" s="233">
        <v>92640</v>
      </c>
      <c r="B3847" s="231" t="s">
        <v>25179</v>
      </c>
      <c r="C3847" s="233" t="s">
        <v>2</v>
      </c>
      <c r="D3847" s="234">
        <v>99.51</v>
      </c>
    </row>
    <row r="3848" spans="1:4" ht="13.5">
      <c r="A3848" s="233">
        <v>92642</v>
      </c>
      <c r="B3848" s="231" t="s">
        <v>25180</v>
      </c>
      <c r="C3848" s="233" t="s">
        <v>2</v>
      </c>
      <c r="D3848" s="234">
        <v>152.15</v>
      </c>
    </row>
    <row r="3849" spans="1:4" ht="13.5">
      <c r="A3849" s="233">
        <v>92644</v>
      </c>
      <c r="B3849" s="231" t="s">
        <v>25181</v>
      </c>
      <c r="C3849" s="233" t="s">
        <v>2</v>
      </c>
      <c r="D3849" s="234">
        <v>191.89</v>
      </c>
    </row>
    <row r="3850" spans="1:4" ht="13.5">
      <c r="A3850" s="233">
        <v>92657</v>
      </c>
      <c r="B3850" s="231" t="s">
        <v>25182</v>
      </c>
      <c r="C3850" s="233" t="s">
        <v>2</v>
      </c>
      <c r="D3850" s="234">
        <v>20.309999999999999</v>
      </c>
    </row>
    <row r="3851" spans="1:4" ht="13.5">
      <c r="A3851" s="233">
        <v>92658</v>
      </c>
      <c r="B3851" s="231" t="s">
        <v>25183</v>
      </c>
      <c r="C3851" s="233" t="s">
        <v>2</v>
      </c>
      <c r="D3851" s="234">
        <v>21.73</v>
      </c>
    </row>
    <row r="3852" spans="1:4" ht="13.5">
      <c r="A3852" s="233">
        <v>92659</v>
      </c>
      <c r="B3852" s="231" t="s">
        <v>25184</v>
      </c>
      <c r="C3852" s="233" t="s">
        <v>2</v>
      </c>
      <c r="D3852" s="234">
        <v>25.23</v>
      </c>
    </row>
    <row r="3853" spans="1:4" ht="13.5">
      <c r="A3853" s="233">
        <v>92660</v>
      </c>
      <c r="B3853" s="231" t="s">
        <v>25185</v>
      </c>
      <c r="C3853" s="233" t="s">
        <v>2</v>
      </c>
      <c r="D3853" s="234">
        <v>26.54</v>
      </c>
    </row>
    <row r="3854" spans="1:4" ht="13.5">
      <c r="A3854" s="233">
        <v>92661</v>
      </c>
      <c r="B3854" s="231" t="s">
        <v>25186</v>
      </c>
      <c r="C3854" s="233" t="s">
        <v>2</v>
      </c>
      <c r="D3854" s="234">
        <v>30.27</v>
      </c>
    </row>
    <row r="3855" spans="1:4" ht="13.5">
      <c r="A3855" s="233">
        <v>92662</v>
      </c>
      <c r="B3855" s="231" t="s">
        <v>25187</v>
      </c>
      <c r="C3855" s="233" t="s">
        <v>2</v>
      </c>
      <c r="D3855" s="234">
        <v>30.52</v>
      </c>
    </row>
    <row r="3856" spans="1:4" ht="13.5">
      <c r="A3856" s="233">
        <v>92663</v>
      </c>
      <c r="B3856" s="231" t="s">
        <v>25188</v>
      </c>
      <c r="C3856" s="233" t="s">
        <v>2</v>
      </c>
      <c r="D3856" s="234">
        <v>40.89</v>
      </c>
    </row>
    <row r="3857" spans="1:4" ht="13.5">
      <c r="A3857" s="233">
        <v>92664</v>
      </c>
      <c r="B3857" s="231" t="s">
        <v>25189</v>
      </c>
      <c r="C3857" s="233" t="s">
        <v>2</v>
      </c>
      <c r="D3857" s="234">
        <v>40.869999999999997</v>
      </c>
    </row>
    <row r="3858" spans="1:4" ht="13.5">
      <c r="A3858" s="233">
        <v>92665</v>
      </c>
      <c r="B3858" s="231" t="s">
        <v>25190</v>
      </c>
      <c r="C3858" s="233" t="s">
        <v>2</v>
      </c>
      <c r="D3858" s="234">
        <v>56.62</v>
      </c>
    </row>
    <row r="3859" spans="1:4" ht="13.5">
      <c r="A3859" s="233">
        <v>92666</v>
      </c>
      <c r="B3859" s="231" t="s">
        <v>25191</v>
      </c>
      <c r="C3859" s="233" t="s">
        <v>2</v>
      </c>
      <c r="D3859" s="234">
        <v>64.48</v>
      </c>
    </row>
    <row r="3860" spans="1:4" ht="13.5">
      <c r="A3860" s="233">
        <v>92667</v>
      </c>
      <c r="B3860" s="231" t="s">
        <v>25192</v>
      </c>
      <c r="C3860" s="233" t="s">
        <v>2</v>
      </c>
      <c r="D3860" s="234">
        <v>83.87</v>
      </c>
    </row>
    <row r="3861" spans="1:4" ht="13.5">
      <c r="A3861" s="233">
        <v>92668</v>
      </c>
      <c r="B3861" s="231" t="s">
        <v>25193</v>
      </c>
      <c r="C3861" s="233" t="s">
        <v>2</v>
      </c>
      <c r="D3861" s="234">
        <v>90.86</v>
      </c>
    </row>
    <row r="3862" spans="1:4" ht="13.5">
      <c r="A3862" s="233">
        <v>92669</v>
      </c>
      <c r="B3862" s="231" t="s">
        <v>25194</v>
      </c>
      <c r="C3862" s="233" t="s">
        <v>2</v>
      </c>
      <c r="D3862" s="234">
        <v>30.86</v>
      </c>
    </row>
    <row r="3863" spans="1:4" ht="13.5">
      <c r="A3863" s="233">
        <v>92670</v>
      </c>
      <c r="B3863" s="231" t="s">
        <v>25195</v>
      </c>
      <c r="C3863" s="233" t="s">
        <v>2</v>
      </c>
      <c r="D3863" s="234">
        <v>28.99</v>
      </c>
    </row>
    <row r="3864" spans="1:4" ht="13.5">
      <c r="A3864" s="233">
        <v>92671</v>
      </c>
      <c r="B3864" s="231" t="s">
        <v>25196</v>
      </c>
      <c r="C3864" s="233" t="s">
        <v>2</v>
      </c>
      <c r="D3864" s="234">
        <v>40.54</v>
      </c>
    </row>
    <row r="3865" spans="1:4" ht="13.5">
      <c r="A3865" s="233">
        <v>92672</v>
      </c>
      <c r="B3865" s="231" t="s">
        <v>25197</v>
      </c>
      <c r="C3865" s="233" t="s">
        <v>2</v>
      </c>
      <c r="D3865" s="234">
        <v>36.799999999999997</v>
      </c>
    </row>
    <row r="3866" spans="1:4" ht="13.5">
      <c r="A3866" s="233">
        <v>92673</v>
      </c>
      <c r="B3866" s="231" t="s">
        <v>25198</v>
      </c>
      <c r="C3866" s="233" t="s">
        <v>2</v>
      </c>
      <c r="D3866" s="234">
        <v>46.66</v>
      </c>
    </row>
    <row r="3867" spans="1:4" ht="13.5">
      <c r="A3867" s="233">
        <v>92674</v>
      </c>
      <c r="B3867" s="231" t="s">
        <v>25199</v>
      </c>
      <c r="C3867" s="233" t="s">
        <v>2</v>
      </c>
      <c r="D3867" s="234">
        <v>44.09</v>
      </c>
    </row>
    <row r="3868" spans="1:4" ht="13.5">
      <c r="A3868" s="233">
        <v>92675</v>
      </c>
      <c r="B3868" s="231" t="s">
        <v>25200</v>
      </c>
      <c r="C3868" s="233" t="s">
        <v>2</v>
      </c>
      <c r="D3868" s="234">
        <v>60.66</v>
      </c>
    </row>
    <row r="3869" spans="1:4" ht="13.5">
      <c r="A3869" s="233">
        <v>92676</v>
      </c>
      <c r="B3869" s="231" t="s">
        <v>25201</v>
      </c>
      <c r="C3869" s="233" t="s">
        <v>2</v>
      </c>
      <c r="D3869" s="234">
        <v>58.92</v>
      </c>
    </row>
    <row r="3870" spans="1:4" ht="13.5">
      <c r="A3870" s="233">
        <v>92677</v>
      </c>
      <c r="B3870" s="231" t="s">
        <v>25202</v>
      </c>
      <c r="C3870" s="233" t="s">
        <v>2</v>
      </c>
      <c r="D3870" s="234">
        <v>100.05</v>
      </c>
    </row>
    <row r="3871" spans="1:4" ht="13.5">
      <c r="A3871" s="233">
        <v>92678</v>
      </c>
      <c r="B3871" s="231" t="s">
        <v>25203</v>
      </c>
      <c r="C3871" s="233" t="s">
        <v>2</v>
      </c>
      <c r="D3871" s="234">
        <v>92.36</v>
      </c>
    </row>
    <row r="3872" spans="1:4" ht="13.5">
      <c r="A3872" s="233">
        <v>92679</v>
      </c>
      <c r="B3872" s="231" t="s">
        <v>25204</v>
      </c>
      <c r="C3872" s="233" t="s">
        <v>2</v>
      </c>
      <c r="D3872" s="234">
        <v>137.83000000000001</v>
      </c>
    </row>
    <row r="3873" spans="1:4" ht="13.5">
      <c r="A3873" s="233">
        <v>92680</v>
      </c>
      <c r="B3873" s="231" t="s">
        <v>25205</v>
      </c>
      <c r="C3873" s="233" t="s">
        <v>2</v>
      </c>
      <c r="D3873" s="234">
        <v>123.01</v>
      </c>
    </row>
    <row r="3874" spans="1:4" ht="13.5">
      <c r="A3874" s="233">
        <v>92681</v>
      </c>
      <c r="B3874" s="231" t="s">
        <v>25206</v>
      </c>
      <c r="C3874" s="233" t="s">
        <v>2</v>
      </c>
      <c r="D3874" s="234">
        <v>39.35</v>
      </c>
    </row>
    <row r="3875" spans="1:4" ht="13.5">
      <c r="A3875" s="233">
        <v>92682</v>
      </c>
      <c r="B3875" s="231" t="s">
        <v>25207</v>
      </c>
      <c r="C3875" s="233" t="s">
        <v>2</v>
      </c>
      <c r="D3875" s="234">
        <v>49.49</v>
      </c>
    </row>
    <row r="3876" spans="1:4" ht="13.5">
      <c r="A3876" s="233">
        <v>92683</v>
      </c>
      <c r="B3876" s="231" t="s">
        <v>25208</v>
      </c>
      <c r="C3876" s="233" t="s">
        <v>2</v>
      </c>
      <c r="D3876" s="234">
        <v>57.81</v>
      </c>
    </row>
    <row r="3877" spans="1:4" ht="13.5">
      <c r="A3877" s="233">
        <v>92684</v>
      </c>
      <c r="B3877" s="231" t="s">
        <v>25209</v>
      </c>
      <c r="C3877" s="233" t="s">
        <v>2</v>
      </c>
      <c r="D3877" s="234">
        <v>78.5</v>
      </c>
    </row>
    <row r="3878" spans="1:4" ht="13.5">
      <c r="A3878" s="233">
        <v>92685</v>
      </c>
      <c r="B3878" s="231" t="s">
        <v>25210</v>
      </c>
      <c r="C3878" s="233" t="s">
        <v>2</v>
      </c>
      <c r="D3878" s="234">
        <v>127.01</v>
      </c>
    </row>
    <row r="3879" spans="1:4" ht="13.5">
      <c r="A3879" s="233">
        <v>92686</v>
      </c>
      <c r="B3879" s="231" t="s">
        <v>25211</v>
      </c>
      <c r="C3879" s="233" t="s">
        <v>2</v>
      </c>
      <c r="D3879" s="234">
        <v>162.58000000000001</v>
      </c>
    </row>
    <row r="3880" spans="1:4" ht="13.5">
      <c r="A3880" s="233">
        <v>92692</v>
      </c>
      <c r="B3880" s="231" t="s">
        <v>25212</v>
      </c>
      <c r="C3880" s="233" t="s">
        <v>2</v>
      </c>
      <c r="D3880" s="234">
        <v>10.93</v>
      </c>
    </row>
    <row r="3881" spans="1:4" ht="13.5">
      <c r="A3881" s="233">
        <v>92693</v>
      </c>
      <c r="B3881" s="231" t="s">
        <v>25213</v>
      </c>
      <c r="C3881" s="233" t="s">
        <v>2</v>
      </c>
      <c r="D3881" s="234">
        <v>11.24</v>
      </c>
    </row>
    <row r="3882" spans="1:4" ht="13.5">
      <c r="A3882" s="233">
        <v>92694</v>
      </c>
      <c r="B3882" s="231" t="s">
        <v>25214</v>
      </c>
      <c r="C3882" s="233" t="s">
        <v>2</v>
      </c>
      <c r="D3882" s="234">
        <v>17.3</v>
      </c>
    </row>
    <row r="3883" spans="1:4" ht="13.5">
      <c r="A3883" s="233">
        <v>92695</v>
      </c>
      <c r="B3883" s="231" t="s">
        <v>25215</v>
      </c>
      <c r="C3883" s="233" t="s">
        <v>2</v>
      </c>
      <c r="D3883" s="234">
        <v>17.61</v>
      </c>
    </row>
    <row r="3884" spans="1:4" ht="13.5">
      <c r="A3884" s="233">
        <v>92696</v>
      </c>
      <c r="B3884" s="231" t="s">
        <v>25216</v>
      </c>
      <c r="C3884" s="233" t="s">
        <v>2</v>
      </c>
      <c r="D3884" s="234">
        <v>27.07</v>
      </c>
    </row>
    <row r="3885" spans="1:4" ht="13.5">
      <c r="A3885" s="233">
        <v>92697</v>
      </c>
      <c r="B3885" s="231" t="s">
        <v>25217</v>
      </c>
      <c r="C3885" s="233" t="s">
        <v>2</v>
      </c>
      <c r="D3885" s="234">
        <v>28.49</v>
      </c>
    </row>
    <row r="3886" spans="1:4" ht="13.5">
      <c r="A3886" s="233">
        <v>92698</v>
      </c>
      <c r="B3886" s="231" t="s">
        <v>25218</v>
      </c>
      <c r="C3886" s="233" t="s">
        <v>2</v>
      </c>
      <c r="D3886" s="234">
        <v>16.14</v>
      </c>
    </row>
    <row r="3887" spans="1:4" ht="13.5">
      <c r="A3887" s="233">
        <v>92699</v>
      </c>
      <c r="B3887" s="231" t="s">
        <v>25219</v>
      </c>
      <c r="C3887" s="233" t="s">
        <v>2</v>
      </c>
      <c r="D3887" s="234">
        <v>15.12</v>
      </c>
    </row>
    <row r="3888" spans="1:4" ht="13.5">
      <c r="A3888" s="233">
        <v>92700</v>
      </c>
      <c r="B3888" s="231" t="s">
        <v>25220</v>
      </c>
      <c r="C3888" s="233" t="s">
        <v>2</v>
      </c>
      <c r="D3888" s="234">
        <v>26.27</v>
      </c>
    </row>
    <row r="3889" spans="1:4" ht="13.5">
      <c r="A3889" s="233">
        <v>92701</v>
      </c>
      <c r="B3889" s="231" t="s">
        <v>25221</v>
      </c>
      <c r="C3889" s="233" t="s">
        <v>2</v>
      </c>
      <c r="D3889" s="234">
        <v>24.75</v>
      </c>
    </row>
    <row r="3890" spans="1:4" ht="13.5">
      <c r="A3890" s="233">
        <v>92702</v>
      </c>
      <c r="B3890" s="231" t="s">
        <v>25222</v>
      </c>
      <c r="C3890" s="233" t="s">
        <v>2</v>
      </c>
      <c r="D3890" s="234">
        <v>41.03</v>
      </c>
    </row>
    <row r="3891" spans="1:4" ht="13.5">
      <c r="A3891" s="233">
        <v>92703</v>
      </c>
      <c r="B3891" s="231" t="s">
        <v>25223</v>
      </c>
      <c r="C3891" s="233" t="s">
        <v>2</v>
      </c>
      <c r="D3891" s="234">
        <v>39.159999999999997</v>
      </c>
    </row>
    <row r="3892" spans="1:4" ht="13.5">
      <c r="A3892" s="233">
        <v>92704</v>
      </c>
      <c r="B3892" s="231" t="s">
        <v>25224</v>
      </c>
      <c r="C3892" s="233" t="s">
        <v>2</v>
      </c>
      <c r="D3892" s="234">
        <v>20.36</v>
      </c>
    </row>
    <row r="3893" spans="1:4" ht="13.5">
      <c r="A3893" s="233">
        <v>92705</v>
      </c>
      <c r="B3893" s="231" t="s">
        <v>25225</v>
      </c>
      <c r="C3893" s="233" t="s">
        <v>2</v>
      </c>
      <c r="D3893" s="234">
        <v>32.72</v>
      </c>
    </row>
    <row r="3894" spans="1:4" ht="13.5">
      <c r="A3894" s="233">
        <v>92706</v>
      </c>
      <c r="B3894" s="231" t="s">
        <v>25226</v>
      </c>
      <c r="C3894" s="233" t="s">
        <v>2</v>
      </c>
      <c r="D3894" s="234">
        <v>52.92</v>
      </c>
    </row>
    <row r="3895" spans="1:4" ht="13.5">
      <c r="A3895" s="233">
        <v>92889</v>
      </c>
      <c r="B3895" s="231" t="s">
        <v>25227</v>
      </c>
      <c r="C3895" s="233" t="s">
        <v>2</v>
      </c>
      <c r="D3895" s="234">
        <v>102.44</v>
      </c>
    </row>
    <row r="3896" spans="1:4" ht="13.5">
      <c r="A3896" s="233">
        <v>92890</v>
      </c>
      <c r="B3896" s="231" t="s">
        <v>25228</v>
      </c>
      <c r="C3896" s="233" t="s">
        <v>2</v>
      </c>
      <c r="D3896" s="234">
        <v>155.65</v>
      </c>
    </row>
    <row r="3897" spans="1:4" ht="13.5">
      <c r="A3897" s="233">
        <v>92891</v>
      </c>
      <c r="B3897" s="231" t="s">
        <v>25229</v>
      </c>
      <c r="C3897" s="233" t="s">
        <v>2</v>
      </c>
      <c r="D3897" s="234">
        <v>228.61</v>
      </c>
    </row>
    <row r="3898" spans="1:4" ht="13.5">
      <c r="A3898" s="233">
        <v>92892</v>
      </c>
      <c r="B3898" s="231" t="s">
        <v>25230</v>
      </c>
      <c r="C3898" s="233" t="s">
        <v>2</v>
      </c>
      <c r="D3898" s="234">
        <v>43.97</v>
      </c>
    </row>
    <row r="3899" spans="1:4" ht="13.5">
      <c r="A3899" s="233">
        <v>92893</v>
      </c>
      <c r="B3899" s="231" t="s">
        <v>25231</v>
      </c>
      <c r="C3899" s="233" t="s">
        <v>2</v>
      </c>
      <c r="D3899" s="234">
        <v>62.79</v>
      </c>
    </row>
    <row r="3900" spans="1:4" ht="13.5">
      <c r="A3900" s="233">
        <v>92894</v>
      </c>
      <c r="B3900" s="231" t="s">
        <v>25232</v>
      </c>
      <c r="C3900" s="233" t="s">
        <v>2</v>
      </c>
      <c r="D3900" s="234">
        <v>75.09</v>
      </c>
    </row>
    <row r="3901" spans="1:4" ht="13.5">
      <c r="A3901" s="233">
        <v>92895</v>
      </c>
      <c r="B3901" s="231" t="s">
        <v>25233</v>
      </c>
      <c r="C3901" s="233" t="s">
        <v>2</v>
      </c>
      <c r="D3901" s="234">
        <v>102.41</v>
      </c>
    </row>
    <row r="3902" spans="1:4" ht="13.5">
      <c r="A3902" s="233">
        <v>92896</v>
      </c>
      <c r="B3902" s="231" t="s">
        <v>25234</v>
      </c>
      <c r="C3902" s="233" t="s">
        <v>2</v>
      </c>
      <c r="D3902" s="234">
        <v>156.93</v>
      </c>
    </row>
    <row r="3903" spans="1:4" ht="13.5">
      <c r="A3903" s="233">
        <v>92897</v>
      </c>
      <c r="B3903" s="231" t="s">
        <v>25235</v>
      </c>
      <c r="C3903" s="233" t="s">
        <v>2</v>
      </c>
      <c r="D3903" s="234">
        <v>231.22</v>
      </c>
    </row>
    <row r="3904" spans="1:4" ht="13.5">
      <c r="A3904" s="233">
        <v>92898</v>
      </c>
      <c r="B3904" s="231" t="s">
        <v>25236</v>
      </c>
      <c r="C3904" s="233" t="s">
        <v>2</v>
      </c>
      <c r="D3904" s="234">
        <v>36.909999999999997</v>
      </c>
    </row>
    <row r="3905" spans="1:4" ht="13.5">
      <c r="A3905" s="233">
        <v>92899</v>
      </c>
      <c r="B3905" s="231" t="s">
        <v>25237</v>
      </c>
      <c r="C3905" s="233" t="s">
        <v>2</v>
      </c>
      <c r="D3905" s="234">
        <v>54.77</v>
      </c>
    </row>
    <row r="3906" spans="1:4" ht="13.5">
      <c r="A3906" s="233">
        <v>92900</v>
      </c>
      <c r="B3906" s="231" t="s">
        <v>25238</v>
      </c>
      <c r="C3906" s="233" t="s">
        <v>2</v>
      </c>
      <c r="D3906" s="234">
        <v>65.95</v>
      </c>
    </row>
    <row r="3907" spans="1:4" ht="13.5">
      <c r="A3907" s="233">
        <v>92901</v>
      </c>
      <c r="B3907" s="231" t="s">
        <v>25239</v>
      </c>
      <c r="C3907" s="233" t="s">
        <v>2</v>
      </c>
      <c r="D3907" s="234">
        <v>91.89</v>
      </c>
    </row>
    <row r="3908" spans="1:4" ht="13.5">
      <c r="A3908" s="233">
        <v>92902</v>
      </c>
      <c r="B3908" s="231" t="s">
        <v>25240</v>
      </c>
      <c r="C3908" s="233" t="s">
        <v>2</v>
      </c>
      <c r="D3908" s="234">
        <v>144.33000000000001</v>
      </c>
    </row>
    <row r="3909" spans="1:4" ht="13.5">
      <c r="A3909" s="233">
        <v>92903</v>
      </c>
      <c r="B3909" s="231" t="s">
        <v>25241</v>
      </c>
      <c r="C3909" s="233" t="s">
        <v>2</v>
      </c>
      <c r="D3909" s="234">
        <v>216.56</v>
      </c>
    </row>
    <row r="3910" spans="1:4" ht="13.5">
      <c r="A3910" s="233">
        <v>92904</v>
      </c>
      <c r="B3910" s="231" t="s">
        <v>25242</v>
      </c>
      <c r="C3910" s="233" t="s">
        <v>2</v>
      </c>
      <c r="D3910" s="234">
        <v>25.18</v>
      </c>
    </row>
    <row r="3911" spans="1:4" ht="13.5">
      <c r="A3911" s="233">
        <v>92905</v>
      </c>
      <c r="B3911" s="231" t="s">
        <v>25243</v>
      </c>
      <c r="C3911" s="233" t="s">
        <v>2</v>
      </c>
      <c r="D3911" s="234">
        <v>35.89</v>
      </c>
    </row>
    <row r="3912" spans="1:4" ht="13.5">
      <c r="A3912" s="233">
        <v>92906</v>
      </c>
      <c r="B3912" s="231" t="s">
        <v>25244</v>
      </c>
      <c r="C3912" s="233" t="s">
        <v>2</v>
      </c>
      <c r="D3912" s="234">
        <v>43.67</v>
      </c>
    </row>
    <row r="3913" spans="1:4" ht="13.5">
      <c r="A3913" s="233">
        <v>92907</v>
      </c>
      <c r="B3913" s="231" t="s">
        <v>25245</v>
      </c>
      <c r="C3913" s="233" t="s">
        <v>2</v>
      </c>
      <c r="D3913" s="234">
        <v>54.39</v>
      </c>
    </row>
    <row r="3914" spans="1:4" ht="13.5">
      <c r="A3914" s="233">
        <v>92908</v>
      </c>
      <c r="B3914" s="231" t="s">
        <v>25246</v>
      </c>
      <c r="C3914" s="233" t="s">
        <v>2</v>
      </c>
      <c r="D3914" s="234">
        <v>54.39</v>
      </c>
    </row>
    <row r="3915" spans="1:4" ht="13.5">
      <c r="A3915" s="233">
        <v>92909</v>
      </c>
      <c r="B3915" s="231" t="s">
        <v>25247</v>
      </c>
      <c r="C3915" s="233" t="s">
        <v>2</v>
      </c>
      <c r="D3915" s="234">
        <v>54.39</v>
      </c>
    </row>
    <row r="3916" spans="1:4" ht="13.5">
      <c r="A3916" s="233">
        <v>92910</v>
      </c>
      <c r="B3916" s="231" t="s">
        <v>25248</v>
      </c>
      <c r="C3916" s="233" t="s">
        <v>2</v>
      </c>
      <c r="D3916" s="234">
        <v>79.12</v>
      </c>
    </row>
    <row r="3917" spans="1:4" ht="13.5">
      <c r="A3917" s="233">
        <v>92911</v>
      </c>
      <c r="B3917" s="231" t="s">
        <v>25249</v>
      </c>
      <c r="C3917" s="233" t="s">
        <v>2</v>
      </c>
      <c r="D3917" s="234">
        <v>79.12</v>
      </c>
    </row>
    <row r="3918" spans="1:4" ht="13.5">
      <c r="A3918" s="233">
        <v>92912</v>
      </c>
      <c r="B3918" s="231" t="s">
        <v>25250</v>
      </c>
      <c r="C3918" s="233" t="s">
        <v>2</v>
      </c>
      <c r="D3918" s="234">
        <v>106.51</v>
      </c>
    </row>
    <row r="3919" spans="1:4" ht="13.5">
      <c r="A3919" s="233">
        <v>92913</v>
      </c>
      <c r="B3919" s="231" t="s">
        <v>25251</v>
      </c>
      <c r="C3919" s="233" t="s">
        <v>2</v>
      </c>
      <c r="D3919" s="234">
        <v>108.71</v>
      </c>
    </row>
    <row r="3920" spans="1:4" ht="13.5">
      <c r="A3920" s="233">
        <v>92914</v>
      </c>
      <c r="B3920" s="231" t="s">
        <v>25252</v>
      </c>
      <c r="C3920" s="233" t="s">
        <v>2</v>
      </c>
      <c r="D3920" s="234">
        <v>108.71</v>
      </c>
    </row>
    <row r="3921" spans="1:4" ht="13.5">
      <c r="A3921" s="233">
        <v>92918</v>
      </c>
      <c r="B3921" s="231" t="s">
        <v>25253</v>
      </c>
      <c r="C3921" s="233" t="s">
        <v>2</v>
      </c>
      <c r="D3921" s="234">
        <v>28.67</v>
      </c>
    </row>
    <row r="3922" spans="1:4" ht="13.5">
      <c r="A3922" s="233">
        <v>92920</v>
      </c>
      <c r="B3922" s="231" t="s">
        <v>25254</v>
      </c>
      <c r="C3922" s="233" t="s">
        <v>2</v>
      </c>
      <c r="D3922" s="234">
        <v>28.87</v>
      </c>
    </row>
    <row r="3923" spans="1:4" ht="13.5">
      <c r="A3923" s="233">
        <v>92925</v>
      </c>
      <c r="B3923" s="231" t="s">
        <v>25255</v>
      </c>
      <c r="C3923" s="233" t="s">
        <v>2</v>
      </c>
      <c r="D3923" s="234">
        <v>35.61</v>
      </c>
    </row>
    <row r="3924" spans="1:4" ht="13.5">
      <c r="A3924" s="233">
        <v>92926</v>
      </c>
      <c r="B3924" s="231" t="s">
        <v>25256</v>
      </c>
      <c r="C3924" s="233" t="s">
        <v>2</v>
      </c>
      <c r="D3924" s="234">
        <v>35.6</v>
      </c>
    </row>
    <row r="3925" spans="1:4" ht="13.5">
      <c r="A3925" s="233">
        <v>92927</v>
      </c>
      <c r="B3925" s="231" t="s">
        <v>25257</v>
      </c>
      <c r="C3925" s="233" t="s">
        <v>2</v>
      </c>
      <c r="D3925" s="234">
        <v>35.6</v>
      </c>
    </row>
    <row r="3926" spans="1:4" ht="13.5">
      <c r="A3926" s="233">
        <v>92928</v>
      </c>
      <c r="B3926" s="231" t="s">
        <v>25258</v>
      </c>
      <c r="C3926" s="233" t="s">
        <v>2</v>
      </c>
      <c r="D3926" s="234">
        <v>40.75</v>
      </c>
    </row>
    <row r="3927" spans="1:4" ht="13.5">
      <c r="A3927" s="233">
        <v>92929</v>
      </c>
      <c r="B3927" s="231" t="s">
        <v>25259</v>
      </c>
      <c r="C3927" s="233" t="s">
        <v>2</v>
      </c>
      <c r="D3927" s="234">
        <v>40.75</v>
      </c>
    </row>
    <row r="3928" spans="1:4" ht="13.5">
      <c r="A3928" s="233">
        <v>92930</v>
      </c>
      <c r="B3928" s="231" t="s">
        <v>25260</v>
      </c>
      <c r="C3928" s="233" t="s">
        <v>2</v>
      </c>
      <c r="D3928" s="234">
        <v>40.75</v>
      </c>
    </row>
    <row r="3929" spans="1:4" ht="13.5">
      <c r="A3929" s="233">
        <v>92931</v>
      </c>
      <c r="B3929" s="231" t="s">
        <v>25261</v>
      </c>
      <c r="C3929" s="233" t="s">
        <v>2</v>
      </c>
      <c r="D3929" s="234">
        <v>54.36</v>
      </c>
    </row>
    <row r="3930" spans="1:4" ht="13.5">
      <c r="A3930" s="233">
        <v>92932</v>
      </c>
      <c r="B3930" s="231" t="s">
        <v>25262</v>
      </c>
      <c r="C3930" s="233" t="s">
        <v>2</v>
      </c>
      <c r="D3930" s="234">
        <v>54.36</v>
      </c>
    </row>
    <row r="3931" spans="1:4" ht="13.5">
      <c r="A3931" s="233">
        <v>92933</v>
      </c>
      <c r="B3931" s="231" t="s">
        <v>25263</v>
      </c>
      <c r="C3931" s="233" t="s">
        <v>2</v>
      </c>
      <c r="D3931" s="234">
        <v>54.36</v>
      </c>
    </row>
    <row r="3932" spans="1:4" ht="13.5">
      <c r="A3932" s="233">
        <v>92934</v>
      </c>
      <c r="B3932" s="231" t="s">
        <v>25264</v>
      </c>
      <c r="C3932" s="233" t="s">
        <v>2</v>
      </c>
      <c r="D3932" s="234">
        <v>80.400000000000006</v>
      </c>
    </row>
    <row r="3933" spans="1:4" ht="13.5">
      <c r="A3933" s="233">
        <v>92935</v>
      </c>
      <c r="B3933" s="231" t="s">
        <v>25265</v>
      </c>
      <c r="C3933" s="233" t="s">
        <v>2</v>
      </c>
      <c r="D3933" s="234">
        <v>80.400000000000006</v>
      </c>
    </row>
    <row r="3934" spans="1:4" ht="13.5">
      <c r="A3934" s="233">
        <v>92936</v>
      </c>
      <c r="B3934" s="231" t="s">
        <v>25266</v>
      </c>
      <c r="C3934" s="233" t="s">
        <v>2</v>
      </c>
      <c r="D3934" s="234">
        <v>111.32</v>
      </c>
    </row>
    <row r="3935" spans="1:4" ht="13.5">
      <c r="A3935" s="233">
        <v>92937</v>
      </c>
      <c r="B3935" s="231" t="s">
        <v>25267</v>
      </c>
      <c r="C3935" s="233" t="s">
        <v>2</v>
      </c>
      <c r="D3935" s="234">
        <v>111.32</v>
      </c>
    </row>
    <row r="3936" spans="1:4" ht="13.5">
      <c r="A3936" s="233">
        <v>92938</v>
      </c>
      <c r="B3936" s="231" t="s">
        <v>25268</v>
      </c>
      <c r="C3936" s="233" t="s">
        <v>2</v>
      </c>
      <c r="D3936" s="234">
        <v>21.61</v>
      </c>
    </row>
    <row r="3937" spans="1:4" ht="13.5">
      <c r="A3937" s="233">
        <v>92939</v>
      </c>
      <c r="B3937" s="231" t="s">
        <v>25269</v>
      </c>
      <c r="C3937" s="233" t="s">
        <v>2</v>
      </c>
      <c r="D3937" s="234">
        <v>21.81</v>
      </c>
    </row>
    <row r="3938" spans="1:4" ht="13.5">
      <c r="A3938" s="233">
        <v>92940</v>
      </c>
      <c r="B3938" s="231" t="s">
        <v>25270</v>
      </c>
      <c r="C3938" s="233" t="s">
        <v>2</v>
      </c>
      <c r="D3938" s="234">
        <v>27.59</v>
      </c>
    </row>
    <row r="3939" spans="1:4" ht="13.5">
      <c r="A3939" s="233">
        <v>92941</v>
      </c>
      <c r="B3939" s="231" t="s">
        <v>25271</v>
      </c>
      <c r="C3939" s="233" t="s">
        <v>2</v>
      </c>
      <c r="D3939" s="234">
        <v>27.58</v>
      </c>
    </row>
    <row r="3940" spans="1:4" ht="13.5">
      <c r="A3940" s="233">
        <v>92942</v>
      </c>
      <c r="B3940" s="231" t="s">
        <v>25272</v>
      </c>
      <c r="C3940" s="233" t="s">
        <v>2</v>
      </c>
      <c r="D3940" s="234">
        <v>27.58</v>
      </c>
    </row>
    <row r="3941" spans="1:4" ht="13.5">
      <c r="A3941" s="233">
        <v>92943</v>
      </c>
      <c r="B3941" s="231" t="s">
        <v>25273</v>
      </c>
      <c r="C3941" s="233" t="s">
        <v>2</v>
      </c>
      <c r="D3941" s="234">
        <v>31.61</v>
      </c>
    </row>
    <row r="3942" spans="1:4" ht="13.5">
      <c r="A3942" s="233">
        <v>92944</v>
      </c>
      <c r="B3942" s="231" t="s">
        <v>25274</v>
      </c>
      <c r="C3942" s="233" t="s">
        <v>2</v>
      </c>
      <c r="D3942" s="234">
        <v>31.61</v>
      </c>
    </row>
    <row r="3943" spans="1:4" ht="13.5">
      <c r="A3943" s="233">
        <v>92945</v>
      </c>
      <c r="B3943" s="231" t="s">
        <v>25275</v>
      </c>
      <c r="C3943" s="233" t="s">
        <v>2</v>
      </c>
      <c r="D3943" s="234">
        <v>31.61</v>
      </c>
    </row>
    <row r="3944" spans="1:4" ht="13.5">
      <c r="A3944" s="233">
        <v>92946</v>
      </c>
      <c r="B3944" s="231" t="s">
        <v>25276</v>
      </c>
      <c r="C3944" s="233" t="s">
        <v>2</v>
      </c>
      <c r="D3944" s="234">
        <v>43.84</v>
      </c>
    </row>
    <row r="3945" spans="1:4" ht="13.5">
      <c r="A3945" s="233">
        <v>92947</v>
      </c>
      <c r="B3945" s="231" t="s">
        <v>25277</v>
      </c>
      <c r="C3945" s="233" t="s">
        <v>2</v>
      </c>
      <c r="D3945" s="234">
        <v>43.84</v>
      </c>
    </row>
    <row r="3946" spans="1:4" ht="13.5">
      <c r="A3946" s="233">
        <v>92948</v>
      </c>
      <c r="B3946" s="231" t="s">
        <v>25278</v>
      </c>
      <c r="C3946" s="233" t="s">
        <v>2</v>
      </c>
      <c r="D3946" s="234">
        <v>43.84</v>
      </c>
    </row>
    <row r="3947" spans="1:4" ht="13.5">
      <c r="A3947" s="233">
        <v>92949</v>
      </c>
      <c r="B3947" s="231" t="s">
        <v>25279</v>
      </c>
      <c r="C3947" s="233" t="s">
        <v>2</v>
      </c>
      <c r="D3947" s="234">
        <v>67.8</v>
      </c>
    </row>
    <row r="3948" spans="1:4" ht="13.5">
      <c r="A3948" s="233">
        <v>92950</v>
      </c>
      <c r="B3948" s="231" t="s">
        <v>25280</v>
      </c>
      <c r="C3948" s="233" t="s">
        <v>2</v>
      </c>
      <c r="D3948" s="234">
        <v>67.8</v>
      </c>
    </row>
    <row r="3949" spans="1:4" ht="13.5">
      <c r="A3949" s="233">
        <v>92951</v>
      </c>
      <c r="B3949" s="231" t="s">
        <v>25281</v>
      </c>
      <c r="C3949" s="233" t="s">
        <v>2</v>
      </c>
      <c r="D3949" s="234">
        <v>96.66</v>
      </c>
    </row>
    <row r="3950" spans="1:4" ht="13.5">
      <c r="A3950" s="233">
        <v>92952</v>
      </c>
      <c r="B3950" s="231" t="s">
        <v>25282</v>
      </c>
      <c r="C3950" s="233" t="s">
        <v>2</v>
      </c>
      <c r="D3950" s="234">
        <v>96.66</v>
      </c>
    </row>
    <row r="3951" spans="1:4" ht="13.5">
      <c r="A3951" s="233">
        <v>92953</v>
      </c>
      <c r="B3951" s="231" t="s">
        <v>25283</v>
      </c>
      <c r="C3951" s="233" t="s">
        <v>2</v>
      </c>
      <c r="D3951" s="234">
        <v>18.63</v>
      </c>
    </row>
    <row r="3952" spans="1:4" ht="13.5">
      <c r="A3952" s="233">
        <v>93050</v>
      </c>
      <c r="B3952" s="231" t="s">
        <v>9958</v>
      </c>
      <c r="C3952" s="233" t="s">
        <v>2</v>
      </c>
      <c r="D3952" s="234">
        <v>8.56</v>
      </c>
    </row>
    <row r="3953" spans="1:4" ht="13.5">
      <c r="A3953" s="233">
        <v>93051</v>
      </c>
      <c r="B3953" s="231" t="s">
        <v>9959</v>
      </c>
      <c r="C3953" s="233" t="s">
        <v>2</v>
      </c>
      <c r="D3953" s="234">
        <v>7.91</v>
      </c>
    </row>
    <row r="3954" spans="1:4" ht="13.5">
      <c r="A3954" s="233">
        <v>93052</v>
      </c>
      <c r="B3954" s="231" t="s">
        <v>9960</v>
      </c>
      <c r="C3954" s="233" t="s">
        <v>2</v>
      </c>
      <c r="D3954" s="234">
        <v>372.92</v>
      </c>
    </row>
    <row r="3955" spans="1:4" ht="13.5">
      <c r="A3955" s="233">
        <v>93054</v>
      </c>
      <c r="B3955" s="231" t="s">
        <v>9961</v>
      </c>
      <c r="C3955" s="233" t="s">
        <v>2</v>
      </c>
      <c r="D3955" s="234">
        <v>16.16</v>
      </c>
    </row>
    <row r="3956" spans="1:4" ht="13.5">
      <c r="A3956" s="233">
        <v>93055</v>
      </c>
      <c r="B3956" s="231" t="s">
        <v>9962</v>
      </c>
      <c r="C3956" s="233" t="s">
        <v>2</v>
      </c>
      <c r="D3956" s="234">
        <v>32.69</v>
      </c>
    </row>
    <row r="3957" spans="1:4" ht="13.5">
      <c r="A3957" s="233">
        <v>93056</v>
      </c>
      <c r="B3957" s="231" t="s">
        <v>9963</v>
      </c>
      <c r="C3957" s="233" t="s">
        <v>2</v>
      </c>
      <c r="D3957" s="234">
        <v>12.45</v>
      </c>
    </row>
    <row r="3958" spans="1:4" ht="13.5">
      <c r="A3958" s="233">
        <v>93057</v>
      </c>
      <c r="B3958" s="231" t="s">
        <v>9964</v>
      </c>
      <c r="C3958" s="233" t="s">
        <v>2</v>
      </c>
      <c r="D3958" s="234">
        <v>10.9</v>
      </c>
    </row>
    <row r="3959" spans="1:4" ht="13.5">
      <c r="A3959" s="233">
        <v>93058</v>
      </c>
      <c r="B3959" s="231" t="s">
        <v>9965</v>
      </c>
      <c r="C3959" s="233" t="s">
        <v>2</v>
      </c>
      <c r="D3959" s="234">
        <v>410.1</v>
      </c>
    </row>
    <row r="3960" spans="1:4" ht="13.5">
      <c r="A3960" s="233">
        <v>93059</v>
      </c>
      <c r="B3960" s="231" t="s">
        <v>9966</v>
      </c>
      <c r="C3960" s="233" t="s">
        <v>2</v>
      </c>
      <c r="D3960" s="234">
        <v>22.13</v>
      </c>
    </row>
    <row r="3961" spans="1:4" ht="13.5">
      <c r="A3961" s="233">
        <v>93060</v>
      </c>
      <c r="B3961" s="231" t="s">
        <v>9967</v>
      </c>
      <c r="C3961" s="233" t="s">
        <v>2</v>
      </c>
      <c r="D3961" s="234">
        <v>56.81</v>
      </c>
    </row>
    <row r="3962" spans="1:4" ht="13.5">
      <c r="A3962" s="233">
        <v>93061</v>
      </c>
      <c r="B3962" s="231" t="s">
        <v>9968</v>
      </c>
      <c r="C3962" s="233" t="s">
        <v>2</v>
      </c>
      <c r="D3962" s="234">
        <v>23.13</v>
      </c>
    </row>
    <row r="3963" spans="1:4" ht="13.5">
      <c r="A3963" s="233">
        <v>93062</v>
      </c>
      <c r="B3963" s="231" t="s">
        <v>9969</v>
      </c>
      <c r="C3963" s="233" t="s">
        <v>2</v>
      </c>
      <c r="D3963" s="234">
        <v>20.13</v>
      </c>
    </row>
    <row r="3964" spans="1:4" ht="13.5">
      <c r="A3964" s="233">
        <v>93063</v>
      </c>
      <c r="B3964" s="231" t="s">
        <v>9970</v>
      </c>
      <c r="C3964" s="233" t="s">
        <v>2</v>
      </c>
      <c r="D3964" s="234">
        <v>469.76</v>
      </c>
    </row>
    <row r="3965" spans="1:4" ht="13.5">
      <c r="A3965" s="233">
        <v>93064</v>
      </c>
      <c r="B3965" s="231" t="s">
        <v>9971</v>
      </c>
      <c r="C3965" s="233" t="s">
        <v>2</v>
      </c>
      <c r="D3965" s="234">
        <v>35.54</v>
      </c>
    </row>
    <row r="3966" spans="1:4" ht="13.5">
      <c r="A3966" s="233">
        <v>93065</v>
      </c>
      <c r="B3966" s="231" t="s">
        <v>9972</v>
      </c>
      <c r="C3966" s="233" t="s">
        <v>2</v>
      </c>
      <c r="D3966" s="234">
        <v>33.32</v>
      </c>
    </row>
    <row r="3967" spans="1:4" ht="13.5">
      <c r="A3967" s="233">
        <v>93066</v>
      </c>
      <c r="B3967" s="231" t="s">
        <v>9973</v>
      </c>
      <c r="C3967" s="233" t="s">
        <v>2</v>
      </c>
      <c r="D3967" s="234">
        <v>589.64</v>
      </c>
    </row>
    <row r="3968" spans="1:4" ht="13.5">
      <c r="A3968" s="233">
        <v>93067</v>
      </c>
      <c r="B3968" s="231" t="s">
        <v>9974</v>
      </c>
      <c r="C3968" s="233" t="s">
        <v>2</v>
      </c>
      <c r="D3968" s="234">
        <v>52.6</v>
      </c>
    </row>
    <row r="3969" spans="1:4" ht="13.5">
      <c r="A3969" s="233">
        <v>93068</v>
      </c>
      <c r="B3969" s="231" t="s">
        <v>9975</v>
      </c>
      <c r="C3969" s="233" t="s">
        <v>2</v>
      </c>
      <c r="D3969" s="234">
        <v>46.1</v>
      </c>
    </row>
    <row r="3970" spans="1:4" ht="13.5">
      <c r="A3970" s="233">
        <v>93069</v>
      </c>
      <c r="B3970" s="231" t="s">
        <v>9976</v>
      </c>
      <c r="C3970" s="233" t="s">
        <v>2</v>
      </c>
      <c r="D3970" s="234">
        <v>817.11</v>
      </c>
    </row>
    <row r="3971" spans="1:4" ht="13.5">
      <c r="A3971" s="233">
        <v>93070</v>
      </c>
      <c r="B3971" s="231" t="s">
        <v>9977</v>
      </c>
      <c r="C3971" s="233" t="s">
        <v>2</v>
      </c>
      <c r="D3971" s="234">
        <v>131.97999999999999</v>
      </c>
    </row>
    <row r="3972" spans="1:4" ht="13.5">
      <c r="A3972" s="233">
        <v>93071</v>
      </c>
      <c r="B3972" s="231" t="s">
        <v>9978</v>
      </c>
      <c r="C3972" s="233" t="s">
        <v>2</v>
      </c>
      <c r="D3972" s="234">
        <v>122.6</v>
      </c>
    </row>
    <row r="3973" spans="1:4" ht="13.5">
      <c r="A3973" s="233">
        <v>93072</v>
      </c>
      <c r="B3973" s="231" t="s">
        <v>9979</v>
      </c>
      <c r="C3973" s="233" t="s">
        <v>2</v>
      </c>
      <c r="D3973" s="234">
        <v>1078</v>
      </c>
    </row>
    <row r="3974" spans="1:4" ht="13.5">
      <c r="A3974" s="233">
        <v>93073</v>
      </c>
      <c r="B3974" s="231" t="s">
        <v>9980</v>
      </c>
      <c r="C3974" s="233" t="s">
        <v>2</v>
      </c>
      <c r="D3974" s="234">
        <v>59.84</v>
      </c>
    </row>
    <row r="3975" spans="1:4" ht="13.5">
      <c r="A3975" s="233">
        <v>93074</v>
      </c>
      <c r="B3975" s="231" t="s">
        <v>9981</v>
      </c>
      <c r="C3975" s="233" t="s">
        <v>2</v>
      </c>
      <c r="D3975" s="234">
        <v>9.56</v>
      </c>
    </row>
    <row r="3976" spans="1:4" ht="13.5">
      <c r="A3976" s="233">
        <v>93075</v>
      </c>
      <c r="B3976" s="231" t="s">
        <v>9982</v>
      </c>
      <c r="C3976" s="233" t="s">
        <v>2</v>
      </c>
      <c r="D3976" s="234">
        <v>15.74</v>
      </c>
    </row>
    <row r="3977" spans="1:4" ht="13.5">
      <c r="A3977" s="233">
        <v>93076</v>
      </c>
      <c r="B3977" s="231" t="s">
        <v>9983</v>
      </c>
      <c r="C3977" s="233" t="s">
        <v>2</v>
      </c>
      <c r="D3977" s="234">
        <v>15.31</v>
      </c>
    </row>
    <row r="3978" spans="1:4" ht="13.5">
      <c r="A3978" s="233">
        <v>93077</v>
      </c>
      <c r="B3978" s="231" t="s">
        <v>9984</v>
      </c>
      <c r="C3978" s="233" t="s">
        <v>2</v>
      </c>
      <c r="D3978" s="234">
        <v>22.26</v>
      </c>
    </row>
    <row r="3979" spans="1:4" ht="13.5">
      <c r="A3979" s="233">
        <v>93078</v>
      </c>
      <c r="B3979" s="231" t="s">
        <v>9985</v>
      </c>
      <c r="C3979" s="233" t="s">
        <v>2</v>
      </c>
      <c r="D3979" s="234">
        <v>24.09</v>
      </c>
    </row>
    <row r="3980" spans="1:4" ht="13.5">
      <c r="A3980" s="233">
        <v>93079</v>
      </c>
      <c r="B3980" s="231" t="s">
        <v>9986</v>
      </c>
      <c r="C3980" s="233" t="s">
        <v>2</v>
      </c>
      <c r="D3980" s="234">
        <v>21.33</v>
      </c>
    </row>
    <row r="3981" spans="1:4" ht="13.5">
      <c r="A3981" s="233">
        <v>93080</v>
      </c>
      <c r="B3981" s="231" t="s">
        <v>9987</v>
      </c>
      <c r="C3981" s="233" t="s">
        <v>2</v>
      </c>
      <c r="D3981" s="234">
        <v>6.24</v>
      </c>
    </row>
    <row r="3982" spans="1:4" ht="13.5">
      <c r="A3982" s="233">
        <v>93081</v>
      </c>
      <c r="B3982" s="231" t="s">
        <v>9988</v>
      </c>
      <c r="C3982" s="233" t="s">
        <v>2</v>
      </c>
      <c r="D3982" s="234">
        <v>14.09</v>
      </c>
    </row>
    <row r="3983" spans="1:4" ht="13.5">
      <c r="A3983" s="233">
        <v>93082</v>
      </c>
      <c r="B3983" s="231" t="s">
        <v>9989</v>
      </c>
      <c r="C3983" s="233" t="s">
        <v>2</v>
      </c>
      <c r="D3983" s="234">
        <v>17.22</v>
      </c>
    </row>
    <row r="3984" spans="1:4" ht="13.5">
      <c r="A3984" s="233">
        <v>93083</v>
      </c>
      <c r="B3984" s="231" t="s">
        <v>9990</v>
      </c>
      <c r="C3984" s="233" t="s">
        <v>2</v>
      </c>
      <c r="D3984" s="234">
        <v>322.5</v>
      </c>
    </row>
    <row r="3985" spans="1:4" ht="13.5">
      <c r="A3985" s="233">
        <v>93084</v>
      </c>
      <c r="B3985" s="231" t="s">
        <v>9991</v>
      </c>
      <c r="C3985" s="233" t="s">
        <v>2</v>
      </c>
      <c r="D3985" s="234">
        <v>10.14</v>
      </c>
    </row>
    <row r="3986" spans="1:4" ht="13.5">
      <c r="A3986" s="233">
        <v>93085</v>
      </c>
      <c r="B3986" s="231" t="s">
        <v>9992</v>
      </c>
      <c r="C3986" s="233" t="s">
        <v>2</v>
      </c>
      <c r="D3986" s="234">
        <v>9.49</v>
      </c>
    </row>
    <row r="3987" spans="1:4" ht="13.5">
      <c r="A3987" s="233">
        <v>93086</v>
      </c>
      <c r="B3987" s="231" t="s">
        <v>9993</v>
      </c>
      <c r="C3987" s="233" t="s">
        <v>2</v>
      </c>
      <c r="D3987" s="234">
        <v>374.5</v>
      </c>
    </row>
    <row r="3988" spans="1:4" ht="13.5">
      <c r="A3988" s="233">
        <v>93087</v>
      </c>
      <c r="B3988" s="231" t="s">
        <v>9994</v>
      </c>
      <c r="C3988" s="233" t="s">
        <v>2</v>
      </c>
      <c r="D3988" s="234">
        <v>15.31</v>
      </c>
    </row>
    <row r="3989" spans="1:4" ht="13.5">
      <c r="A3989" s="233">
        <v>93088</v>
      </c>
      <c r="B3989" s="231" t="s">
        <v>9995</v>
      </c>
      <c r="C3989" s="233" t="s">
        <v>2</v>
      </c>
      <c r="D3989" s="234">
        <v>17.89</v>
      </c>
    </row>
    <row r="3990" spans="1:4" ht="13.5">
      <c r="A3990" s="233">
        <v>93089</v>
      </c>
      <c r="B3990" s="231" t="s">
        <v>9996</v>
      </c>
      <c r="C3990" s="233" t="s">
        <v>2</v>
      </c>
      <c r="D3990" s="234">
        <v>34.270000000000003</v>
      </c>
    </row>
    <row r="3991" spans="1:4" ht="13.5">
      <c r="A3991" s="233">
        <v>93090</v>
      </c>
      <c r="B3991" s="231" t="s">
        <v>9997</v>
      </c>
      <c r="C3991" s="233" t="s">
        <v>2</v>
      </c>
      <c r="D3991" s="234">
        <v>14.04</v>
      </c>
    </row>
    <row r="3992" spans="1:4" ht="13.5">
      <c r="A3992" s="233">
        <v>93091</v>
      </c>
      <c r="B3992" s="231" t="s">
        <v>9998</v>
      </c>
      <c r="C3992" s="233" t="s">
        <v>2</v>
      </c>
      <c r="D3992" s="234">
        <v>12.49</v>
      </c>
    </row>
    <row r="3993" spans="1:4" ht="13.5">
      <c r="A3993" s="233">
        <v>93092</v>
      </c>
      <c r="B3993" s="231" t="s">
        <v>9999</v>
      </c>
      <c r="C3993" s="233" t="s">
        <v>2</v>
      </c>
      <c r="D3993" s="234">
        <v>411.69</v>
      </c>
    </row>
    <row r="3994" spans="1:4" ht="13.5">
      <c r="A3994" s="233">
        <v>93093</v>
      </c>
      <c r="B3994" s="231" t="s">
        <v>10000</v>
      </c>
      <c r="C3994" s="233" t="s">
        <v>2</v>
      </c>
      <c r="D3994" s="234">
        <v>23.72</v>
      </c>
    </row>
    <row r="3995" spans="1:4" ht="13.5">
      <c r="A3995" s="233">
        <v>93094</v>
      </c>
      <c r="B3995" s="231" t="s">
        <v>10001</v>
      </c>
      <c r="C3995" s="233" t="s">
        <v>2</v>
      </c>
      <c r="D3995" s="234">
        <v>58.4</v>
      </c>
    </row>
    <row r="3996" spans="1:4" ht="13.5">
      <c r="A3996" s="233">
        <v>93095</v>
      </c>
      <c r="B3996" s="231" t="s">
        <v>10002</v>
      </c>
      <c r="C3996" s="233" t="s">
        <v>2</v>
      </c>
      <c r="D3996" s="234">
        <v>44.25</v>
      </c>
    </row>
    <row r="3997" spans="1:4" ht="13.5">
      <c r="A3997" s="233">
        <v>93096</v>
      </c>
      <c r="B3997" s="231" t="s">
        <v>10003</v>
      </c>
      <c r="C3997" s="233" t="s">
        <v>2</v>
      </c>
      <c r="D3997" s="234">
        <v>62.96</v>
      </c>
    </row>
    <row r="3998" spans="1:4" ht="13.5">
      <c r="A3998" s="233">
        <v>93097</v>
      </c>
      <c r="B3998" s="231" t="s">
        <v>10004</v>
      </c>
      <c r="C3998" s="233" t="s">
        <v>2</v>
      </c>
      <c r="D3998" s="234">
        <v>9.75</v>
      </c>
    </row>
    <row r="3999" spans="1:4" ht="13.5">
      <c r="A3999" s="233">
        <v>93098</v>
      </c>
      <c r="B3999" s="231" t="s">
        <v>10005</v>
      </c>
      <c r="C3999" s="233" t="s">
        <v>2</v>
      </c>
      <c r="D3999" s="234">
        <v>15.93</v>
      </c>
    </row>
    <row r="4000" spans="1:4" ht="13.5">
      <c r="A4000" s="233">
        <v>93099</v>
      </c>
      <c r="B4000" s="231" t="s">
        <v>10006</v>
      </c>
      <c r="C4000" s="233" t="s">
        <v>2</v>
      </c>
      <c r="D4000" s="234">
        <v>17.47</v>
      </c>
    </row>
    <row r="4001" spans="1:4" ht="13.5">
      <c r="A4001" s="233">
        <v>93100</v>
      </c>
      <c r="B4001" s="231" t="s">
        <v>10007</v>
      </c>
      <c r="C4001" s="233" t="s">
        <v>2</v>
      </c>
      <c r="D4001" s="234">
        <v>24.42</v>
      </c>
    </row>
    <row r="4002" spans="1:4" ht="13.5">
      <c r="A4002" s="233">
        <v>93101</v>
      </c>
      <c r="B4002" s="231" t="s">
        <v>10008</v>
      </c>
      <c r="C4002" s="233" t="s">
        <v>2</v>
      </c>
      <c r="D4002" s="234">
        <v>26.25</v>
      </c>
    </row>
    <row r="4003" spans="1:4" ht="13.5">
      <c r="A4003" s="233">
        <v>93102</v>
      </c>
      <c r="B4003" s="231" t="s">
        <v>10009</v>
      </c>
      <c r="C4003" s="233" t="s">
        <v>2</v>
      </c>
      <c r="D4003" s="234">
        <v>23.28</v>
      </c>
    </row>
    <row r="4004" spans="1:4" ht="13.5">
      <c r="A4004" s="233">
        <v>93103</v>
      </c>
      <c r="B4004" s="231" t="s">
        <v>10010</v>
      </c>
      <c r="C4004" s="233" t="s">
        <v>2</v>
      </c>
      <c r="D4004" s="234">
        <v>6.4</v>
      </c>
    </row>
    <row r="4005" spans="1:4" ht="13.5">
      <c r="A4005" s="233">
        <v>93104</v>
      </c>
      <c r="B4005" s="231" t="s">
        <v>10011</v>
      </c>
      <c r="C4005" s="233" t="s">
        <v>2</v>
      </c>
      <c r="D4005" s="234">
        <v>14.25</v>
      </c>
    </row>
    <row r="4006" spans="1:4" ht="13.5">
      <c r="A4006" s="233">
        <v>93105</v>
      </c>
      <c r="B4006" s="231" t="s">
        <v>10012</v>
      </c>
      <c r="C4006" s="233" t="s">
        <v>2</v>
      </c>
      <c r="D4006" s="234">
        <v>17.38</v>
      </c>
    </row>
    <row r="4007" spans="1:4" ht="13.5">
      <c r="A4007" s="233">
        <v>93106</v>
      </c>
      <c r="B4007" s="231" t="s">
        <v>10013</v>
      </c>
      <c r="C4007" s="233" t="s">
        <v>2</v>
      </c>
      <c r="D4007" s="234">
        <v>322.66000000000003</v>
      </c>
    </row>
    <row r="4008" spans="1:4" ht="13.5">
      <c r="A4008" s="233">
        <v>93107</v>
      </c>
      <c r="B4008" s="231" t="s">
        <v>10014</v>
      </c>
      <c r="C4008" s="233" t="s">
        <v>2</v>
      </c>
      <c r="D4008" s="234">
        <v>11.56</v>
      </c>
    </row>
    <row r="4009" spans="1:4" ht="13.5">
      <c r="A4009" s="233">
        <v>93108</v>
      </c>
      <c r="B4009" s="231" t="s">
        <v>10015</v>
      </c>
      <c r="C4009" s="233" t="s">
        <v>2</v>
      </c>
      <c r="D4009" s="234">
        <v>10.91</v>
      </c>
    </row>
    <row r="4010" spans="1:4" ht="13.5">
      <c r="A4010" s="233">
        <v>93109</v>
      </c>
      <c r="B4010" s="231" t="s">
        <v>10016</v>
      </c>
      <c r="C4010" s="233" t="s">
        <v>2</v>
      </c>
      <c r="D4010" s="234">
        <v>375.92</v>
      </c>
    </row>
    <row r="4011" spans="1:4" ht="13.5">
      <c r="A4011" s="233">
        <v>93110</v>
      </c>
      <c r="B4011" s="231" t="s">
        <v>10017</v>
      </c>
      <c r="C4011" s="233" t="s">
        <v>2</v>
      </c>
      <c r="D4011" s="234">
        <v>16.73</v>
      </c>
    </row>
    <row r="4012" spans="1:4" ht="13.5">
      <c r="A4012" s="233">
        <v>93111</v>
      </c>
      <c r="B4012" s="231" t="s">
        <v>10018</v>
      </c>
      <c r="C4012" s="233" t="s">
        <v>2</v>
      </c>
      <c r="D4012" s="234">
        <v>19.16</v>
      </c>
    </row>
    <row r="4013" spans="1:4" ht="13.5">
      <c r="A4013" s="233">
        <v>93112</v>
      </c>
      <c r="B4013" s="231" t="s">
        <v>10019</v>
      </c>
      <c r="C4013" s="233" t="s">
        <v>2</v>
      </c>
      <c r="D4013" s="234">
        <v>35.69</v>
      </c>
    </row>
    <row r="4014" spans="1:4" ht="13.5">
      <c r="A4014" s="233">
        <v>93113</v>
      </c>
      <c r="B4014" s="231" t="s">
        <v>10020</v>
      </c>
      <c r="C4014" s="233" t="s">
        <v>2</v>
      </c>
      <c r="D4014" s="234">
        <v>16.59</v>
      </c>
    </row>
    <row r="4015" spans="1:4" ht="13.5">
      <c r="A4015" s="233">
        <v>93114</v>
      </c>
      <c r="B4015" s="231" t="s">
        <v>10021</v>
      </c>
      <c r="C4015" s="233" t="s">
        <v>2</v>
      </c>
      <c r="D4015" s="234">
        <v>26.27</v>
      </c>
    </row>
    <row r="4016" spans="1:4" ht="13.5">
      <c r="A4016" s="233">
        <v>93115</v>
      </c>
      <c r="B4016" s="231" t="s">
        <v>10022</v>
      </c>
      <c r="C4016" s="233" t="s">
        <v>2</v>
      </c>
      <c r="D4016" s="234">
        <v>60.95</v>
      </c>
    </row>
    <row r="4017" spans="1:4" ht="13.5">
      <c r="A4017" s="233">
        <v>93116</v>
      </c>
      <c r="B4017" s="231" t="s">
        <v>10023</v>
      </c>
      <c r="C4017" s="233" t="s">
        <v>2</v>
      </c>
      <c r="D4017" s="234">
        <v>414.24</v>
      </c>
    </row>
    <row r="4018" spans="1:4" ht="13.5">
      <c r="A4018" s="233">
        <v>93117</v>
      </c>
      <c r="B4018" s="231" t="s">
        <v>10024</v>
      </c>
      <c r="C4018" s="233" t="s">
        <v>2</v>
      </c>
      <c r="D4018" s="234">
        <v>44.49</v>
      </c>
    </row>
    <row r="4019" spans="1:4" ht="13.5">
      <c r="A4019" s="233">
        <v>93118</v>
      </c>
      <c r="B4019" s="231" t="s">
        <v>10025</v>
      </c>
      <c r="C4019" s="233" t="s">
        <v>2</v>
      </c>
      <c r="D4019" s="234">
        <v>65.81</v>
      </c>
    </row>
    <row r="4020" spans="1:4" ht="13.5">
      <c r="A4020" s="233">
        <v>93119</v>
      </c>
      <c r="B4020" s="231" t="s">
        <v>10026</v>
      </c>
      <c r="C4020" s="233" t="s">
        <v>2</v>
      </c>
      <c r="D4020" s="234">
        <v>12.98</v>
      </c>
    </row>
    <row r="4021" spans="1:4" ht="13.5">
      <c r="A4021" s="233">
        <v>93120</v>
      </c>
      <c r="B4021" s="231" t="s">
        <v>10027</v>
      </c>
      <c r="C4021" s="233" t="s">
        <v>2</v>
      </c>
      <c r="D4021" s="234">
        <v>19.93</v>
      </c>
    </row>
    <row r="4022" spans="1:4" ht="13.5">
      <c r="A4022" s="233">
        <v>93121</v>
      </c>
      <c r="B4022" s="231" t="s">
        <v>10028</v>
      </c>
      <c r="C4022" s="233" t="s">
        <v>2</v>
      </c>
      <c r="D4022" s="234">
        <v>21.76</v>
      </c>
    </row>
    <row r="4023" spans="1:4" ht="13.5">
      <c r="A4023" s="233">
        <v>93122</v>
      </c>
      <c r="B4023" s="231" t="s">
        <v>10029</v>
      </c>
      <c r="C4023" s="233" t="s">
        <v>2</v>
      </c>
      <c r="D4023" s="234">
        <v>18.989999999999998</v>
      </c>
    </row>
    <row r="4024" spans="1:4" ht="13.5">
      <c r="A4024" s="233">
        <v>93123</v>
      </c>
      <c r="B4024" s="231" t="s">
        <v>10030</v>
      </c>
      <c r="C4024" s="233" t="s">
        <v>2</v>
      </c>
      <c r="D4024" s="234">
        <v>41.59</v>
      </c>
    </row>
    <row r="4025" spans="1:4" ht="13.5">
      <c r="A4025" s="233">
        <v>93124</v>
      </c>
      <c r="B4025" s="231" t="s">
        <v>10031</v>
      </c>
      <c r="C4025" s="233" t="s">
        <v>2</v>
      </c>
      <c r="D4025" s="234">
        <v>65.260000000000005</v>
      </c>
    </row>
    <row r="4026" spans="1:4" ht="13.5">
      <c r="A4026" s="233">
        <v>93125</v>
      </c>
      <c r="B4026" s="231" t="s">
        <v>10032</v>
      </c>
      <c r="C4026" s="233" t="s">
        <v>2</v>
      </c>
      <c r="D4026" s="234">
        <v>94.86</v>
      </c>
    </row>
    <row r="4027" spans="1:4" ht="13.5">
      <c r="A4027" s="233">
        <v>93126</v>
      </c>
      <c r="B4027" s="231" t="s">
        <v>10033</v>
      </c>
      <c r="C4027" s="233" t="s">
        <v>2</v>
      </c>
      <c r="D4027" s="234">
        <v>209.78</v>
      </c>
    </row>
    <row r="4028" spans="1:4" ht="13.5">
      <c r="A4028" s="233">
        <v>93133</v>
      </c>
      <c r="B4028" s="231" t="s">
        <v>10034</v>
      </c>
      <c r="C4028" s="233" t="s">
        <v>2</v>
      </c>
      <c r="D4028" s="234">
        <v>15.04</v>
      </c>
    </row>
    <row r="4029" spans="1:4" ht="13.5">
      <c r="A4029" s="233">
        <v>94465</v>
      </c>
      <c r="B4029" s="231" t="s">
        <v>10035</v>
      </c>
      <c r="C4029" s="233" t="s">
        <v>2</v>
      </c>
      <c r="D4029" s="234">
        <v>40.31</v>
      </c>
    </row>
    <row r="4030" spans="1:4" ht="13.5">
      <c r="A4030" s="233">
        <v>94466</v>
      </c>
      <c r="B4030" s="231" t="s">
        <v>10036</v>
      </c>
      <c r="C4030" s="233" t="s">
        <v>2</v>
      </c>
      <c r="D4030" s="234">
        <v>40.33</v>
      </c>
    </row>
    <row r="4031" spans="1:4" ht="13.5">
      <c r="A4031" s="233">
        <v>94467</v>
      </c>
      <c r="B4031" s="231" t="s">
        <v>10037</v>
      </c>
      <c r="C4031" s="233" t="s">
        <v>2</v>
      </c>
      <c r="D4031" s="234">
        <v>62.45</v>
      </c>
    </row>
    <row r="4032" spans="1:4" ht="13.5">
      <c r="A4032" s="233">
        <v>94468</v>
      </c>
      <c r="B4032" s="231" t="s">
        <v>10038</v>
      </c>
      <c r="C4032" s="233" t="s">
        <v>2</v>
      </c>
      <c r="D4032" s="234">
        <v>54.59</v>
      </c>
    </row>
    <row r="4033" spans="1:4" ht="13.5">
      <c r="A4033" s="233">
        <v>94469</v>
      </c>
      <c r="B4033" s="231" t="s">
        <v>10039</v>
      </c>
      <c r="C4033" s="233" t="s">
        <v>2</v>
      </c>
      <c r="D4033" s="234">
        <v>90.75</v>
      </c>
    </row>
    <row r="4034" spans="1:4" ht="13.5">
      <c r="A4034" s="233">
        <v>94470</v>
      </c>
      <c r="B4034" s="231" t="s">
        <v>10040</v>
      </c>
      <c r="C4034" s="233" t="s">
        <v>2</v>
      </c>
      <c r="D4034" s="234">
        <v>83.76</v>
      </c>
    </row>
    <row r="4035" spans="1:4" ht="13.5">
      <c r="A4035" s="233">
        <v>94471</v>
      </c>
      <c r="B4035" s="231" t="s">
        <v>10041</v>
      </c>
      <c r="C4035" s="233" t="s">
        <v>2</v>
      </c>
      <c r="D4035" s="234">
        <v>58.1</v>
      </c>
    </row>
    <row r="4036" spans="1:4" ht="13.5">
      <c r="A4036" s="233">
        <v>94472</v>
      </c>
      <c r="B4036" s="231" t="s">
        <v>10042</v>
      </c>
      <c r="C4036" s="233" t="s">
        <v>2</v>
      </c>
      <c r="D4036" s="234">
        <v>59.84</v>
      </c>
    </row>
    <row r="4037" spans="1:4" ht="13.5">
      <c r="A4037" s="233">
        <v>94473</v>
      </c>
      <c r="B4037" s="231" t="s">
        <v>10043</v>
      </c>
      <c r="C4037" s="233" t="s">
        <v>2</v>
      </c>
      <c r="D4037" s="234">
        <v>89.37</v>
      </c>
    </row>
    <row r="4038" spans="1:4" ht="13.5">
      <c r="A4038" s="233">
        <v>94474</v>
      </c>
      <c r="B4038" s="231" t="s">
        <v>10044</v>
      </c>
      <c r="C4038" s="233" t="s">
        <v>2</v>
      </c>
      <c r="D4038" s="234">
        <v>97.06</v>
      </c>
    </row>
    <row r="4039" spans="1:4" ht="13.5">
      <c r="A4039" s="233">
        <v>94475</v>
      </c>
      <c r="B4039" s="231" t="s">
        <v>10045</v>
      </c>
      <c r="C4039" s="233" t="s">
        <v>2</v>
      </c>
      <c r="D4039" s="234">
        <v>122.86</v>
      </c>
    </row>
    <row r="4040" spans="1:4" ht="13.5">
      <c r="A4040" s="233">
        <v>94476</v>
      </c>
      <c r="B4040" s="231" t="s">
        <v>10046</v>
      </c>
      <c r="C4040" s="233" t="s">
        <v>2</v>
      </c>
      <c r="D4040" s="234">
        <v>137.68</v>
      </c>
    </row>
    <row r="4041" spans="1:4" ht="13.5">
      <c r="A4041" s="233">
        <v>94477</v>
      </c>
      <c r="B4041" s="231" t="s">
        <v>10047</v>
      </c>
      <c r="C4041" s="233" t="s">
        <v>2</v>
      </c>
      <c r="D4041" s="234">
        <v>77.34</v>
      </c>
    </row>
    <row r="4042" spans="1:4" ht="13.5">
      <c r="A4042" s="233">
        <v>94478</v>
      </c>
      <c r="B4042" s="231" t="s">
        <v>10048</v>
      </c>
      <c r="C4042" s="233" t="s">
        <v>2</v>
      </c>
      <c r="D4042" s="234">
        <v>122.92</v>
      </c>
    </row>
    <row r="4043" spans="1:4" ht="13.5">
      <c r="A4043" s="233">
        <v>94479</v>
      </c>
      <c r="B4043" s="231" t="s">
        <v>10049</v>
      </c>
      <c r="C4043" s="233" t="s">
        <v>2</v>
      </c>
      <c r="D4043" s="234">
        <v>162.30000000000001</v>
      </c>
    </row>
    <row r="4044" spans="1:4" ht="13.5">
      <c r="A4044" s="233">
        <v>94606</v>
      </c>
      <c r="B4044" s="231" t="s">
        <v>10050</v>
      </c>
      <c r="C4044" s="233" t="s">
        <v>2</v>
      </c>
      <c r="D4044" s="234">
        <v>58.38</v>
      </c>
    </row>
    <row r="4045" spans="1:4" ht="13.5">
      <c r="A4045" s="233">
        <v>94608</v>
      </c>
      <c r="B4045" s="231" t="s">
        <v>10051</v>
      </c>
      <c r="C4045" s="233" t="s">
        <v>2</v>
      </c>
      <c r="D4045" s="234">
        <v>140.84</v>
      </c>
    </row>
    <row r="4046" spans="1:4" ht="13.5">
      <c r="A4046" s="233">
        <v>94610</v>
      </c>
      <c r="B4046" s="231" t="s">
        <v>10052</v>
      </c>
      <c r="C4046" s="233" t="s">
        <v>2</v>
      </c>
      <c r="D4046" s="234">
        <v>208.47</v>
      </c>
    </row>
    <row r="4047" spans="1:4" ht="13.5">
      <c r="A4047" s="233">
        <v>94612</v>
      </c>
      <c r="B4047" s="231" t="s">
        <v>10053</v>
      </c>
      <c r="C4047" s="233" t="s">
        <v>2</v>
      </c>
      <c r="D4047" s="234">
        <v>291.70999999999998</v>
      </c>
    </row>
    <row r="4048" spans="1:4" ht="13.5">
      <c r="A4048" s="233">
        <v>94614</v>
      </c>
      <c r="B4048" s="231" t="s">
        <v>10054</v>
      </c>
      <c r="C4048" s="233" t="s">
        <v>2</v>
      </c>
      <c r="D4048" s="234">
        <v>98.39</v>
      </c>
    </row>
    <row r="4049" spans="1:4" ht="13.5">
      <c r="A4049" s="233">
        <v>94615</v>
      </c>
      <c r="B4049" s="231" t="s">
        <v>10055</v>
      </c>
      <c r="C4049" s="233" t="s">
        <v>2</v>
      </c>
      <c r="D4049" s="234">
        <v>111.33</v>
      </c>
    </row>
    <row r="4050" spans="1:4" ht="13.5">
      <c r="A4050" s="233">
        <v>94616</v>
      </c>
      <c r="B4050" s="231" t="s">
        <v>10056</v>
      </c>
      <c r="C4050" s="233" t="s">
        <v>2</v>
      </c>
      <c r="D4050" s="234">
        <v>268.51</v>
      </c>
    </row>
    <row r="4051" spans="1:4" ht="13.5">
      <c r="A4051" s="233">
        <v>94617</v>
      </c>
      <c r="B4051" s="231" t="s">
        <v>10057</v>
      </c>
      <c r="C4051" s="233" t="s">
        <v>2</v>
      </c>
      <c r="D4051" s="234">
        <v>223.51</v>
      </c>
    </row>
    <row r="4052" spans="1:4" ht="13.5">
      <c r="A4052" s="233">
        <v>94618</v>
      </c>
      <c r="B4052" s="231" t="s">
        <v>10058</v>
      </c>
      <c r="C4052" s="233" t="s">
        <v>2</v>
      </c>
      <c r="D4052" s="234">
        <v>263.98</v>
      </c>
    </row>
    <row r="4053" spans="1:4" ht="13.5">
      <c r="A4053" s="233">
        <v>94620</v>
      </c>
      <c r="B4053" s="231" t="s">
        <v>10059</v>
      </c>
      <c r="C4053" s="233" t="s">
        <v>2</v>
      </c>
      <c r="D4053" s="234">
        <v>600.63</v>
      </c>
    </row>
    <row r="4054" spans="1:4" ht="13.5">
      <c r="A4054" s="233">
        <v>94622</v>
      </c>
      <c r="B4054" s="231" t="s">
        <v>10060</v>
      </c>
      <c r="C4054" s="233" t="s">
        <v>2</v>
      </c>
      <c r="D4054" s="234">
        <v>143.6</v>
      </c>
    </row>
    <row r="4055" spans="1:4" ht="13.5">
      <c r="A4055" s="233">
        <v>94623</v>
      </c>
      <c r="B4055" s="231" t="s">
        <v>10061</v>
      </c>
      <c r="C4055" s="233" t="s">
        <v>2</v>
      </c>
      <c r="D4055" s="234">
        <v>332.83</v>
      </c>
    </row>
    <row r="4056" spans="1:4" ht="13.5">
      <c r="A4056" s="233">
        <v>94624</v>
      </c>
      <c r="B4056" s="231" t="s">
        <v>10062</v>
      </c>
      <c r="C4056" s="233" t="s">
        <v>2</v>
      </c>
      <c r="D4056" s="234">
        <v>504.89</v>
      </c>
    </row>
    <row r="4057" spans="1:4" ht="13.5">
      <c r="A4057" s="233">
        <v>94625</v>
      </c>
      <c r="B4057" s="231" t="s">
        <v>10063</v>
      </c>
      <c r="C4057" s="233" t="s">
        <v>2</v>
      </c>
      <c r="D4057" s="234">
        <v>1046.3699999999999</v>
      </c>
    </row>
    <row r="4058" spans="1:4" ht="13.5">
      <c r="A4058" s="233">
        <v>94656</v>
      </c>
      <c r="B4058" s="231" t="s">
        <v>10064</v>
      </c>
      <c r="C4058" s="233" t="s">
        <v>2</v>
      </c>
      <c r="D4058" s="234">
        <v>5.54</v>
      </c>
    </row>
    <row r="4059" spans="1:4" ht="13.5">
      <c r="A4059" s="233">
        <v>94657</v>
      </c>
      <c r="B4059" s="231" t="s">
        <v>10065</v>
      </c>
      <c r="C4059" s="233" t="s">
        <v>2</v>
      </c>
      <c r="D4059" s="234">
        <v>5.42</v>
      </c>
    </row>
    <row r="4060" spans="1:4" ht="13.5">
      <c r="A4060" s="233">
        <v>94658</v>
      </c>
      <c r="B4060" s="231" t="s">
        <v>10066</v>
      </c>
      <c r="C4060" s="233" t="s">
        <v>2</v>
      </c>
      <c r="D4060" s="234">
        <v>6.72</v>
      </c>
    </row>
    <row r="4061" spans="1:4" ht="13.5">
      <c r="A4061" s="233">
        <v>94659</v>
      </c>
      <c r="B4061" s="231" t="s">
        <v>10067</v>
      </c>
      <c r="C4061" s="233" t="s">
        <v>2</v>
      </c>
      <c r="D4061" s="234">
        <v>6.85</v>
      </c>
    </row>
    <row r="4062" spans="1:4" ht="13.5">
      <c r="A4062" s="233">
        <v>94660</v>
      </c>
      <c r="B4062" s="231" t="s">
        <v>10068</v>
      </c>
      <c r="C4062" s="233" t="s">
        <v>2</v>
      </c>
      <c r="D4062" s="234">
        <v>11.2</v>
      </c>
    </row>
    <row r="4063" spans="1:4" ht="13.5">
      <c r="A4063" s="233">
        <v>94661</v>
      </c>
      <c r="B4063" s="231" t="s">
        <v>10069</v>
      </c>
      <c r="C4063" s="233" t="s">
        <v>2</v>
      </c>
      <c r="D4063" s="234">
        <v>11.77</v>
      </c>
    </row>
    <row r="4064" spans="1:4" ht="13.5">
      <c r="A4064" s="233">
        <v>94662</v>
      </c>
      <c r="B4064" s="231" t="s">
        <v>10070</v>
      </c>
      <c r="C4064" s="233" t="s">
        <v>2</v>
      </c>
      <c r="D4064" s="234">
        <v>12.39</v>
      </c>
    </row>
    <row r="4065" spans="1:4" ht="13.5">
      <c r="A4065" s="233">
        <v>94663</v>
      </c>
      <c r="B4065" s="231" t="s">
        <v>10071</v>
      </c>
      <c r="C4065" s="233" t="s">
        <v>2</v>
      </c>
      <c r="D4065" s="234">
        <v>12.62</v>
      </c>
    </row>
    <row r="4066" spans="1:4" ht="13.5">
      <c r="A4066" s="233">
        <v>94664</v>
      </c>
      <c r="B4066" s="231" t="s">
        <v>10072</v>
      </c>
      <c r="C4066" s="233" t="s">
        <v>2</v>
      </c>
      <c r="D4066" s="234">
        <v>27.7</v>
      </c>
    </row>
    <row r="4067" spans="1:4" ht="13.5">
      <c r="A4067" s="233">
        <v>94665</v>
      </c>
      <c r="B4067" s="231" t="s">
        <v>10073</v>
      </c>
      <c r="C4067" s="233" t="s">
        <v>2</v>
      </c>
      <c r="D4067" s="234">
        <v>27.68</v>
      </c>
    </row>
    <row r="4068" spans="1:4" ht="13.5">
      <c r="A4068" s="233">
        <v>94666</v>
      </c>
      <c r="B4068" s="231" t="s">
        <v>10074</v>
      </c>
      <c r="C4068" s="233" t="s">
        <v>2</v>
      </c>
      <c r="D4068" s="234">
        <v>34.520000000000003</v>
      </c>
    </row>
    <row r="4069" spans="1:4" ht="13.5">
      <c r="A4069" s="233">
        <v>94667</v>
      </c>
      <c r="B4069" s="231" t="s">
        <v>10075</v>
      </c>
      <c r="C4069" s="233" t="s">
        <v>2</v>
      </c>
      <c r="D4069" s="234">
        <v>38.770000000000003</v>
      </c>
    </row>
    <row r="4070" spans="1:4" ht="13.5">
      <c r="A4070" s="233">
        <v>94668</v>
      </c>
      <c r="B4070" s="231" t="s">
        <v>10076</v>
      </c>
      <c r="C4070" s="233" t="s">
        <v>2</v>
      </c>
      <c r="D4070" s="234">
        <v>58.76</v>
      </c>
    </row>
    <row r="4071" spans="1:4" ht="13.5">
      <c r="A4071" s="233">
        <v>94669</v>
      </c>
      <c r="B4071" s="231" t="s">
        <v>10077</v>
      </c>
      <c r="C4071" s="233" t="s">
        <v>2</v>
      </c>
      <c r="D4071" s="234">
        <v>82.61</v>
      </c>
    </row>
    <row r="4072" spans="1:4" ht="13.5">
      <c r="A4072" s="233">
        <v>94670</v>
      </c>
      <c r="B4072" s="231" t="s">
        <v>10078</v>
      </c>
      <c r="C4072" s="233" t="s">
        <v>2</v>
      </c>
      <c r="D4072" s="234">
        <v>79.989999999999995</v>
      </c>
    </row>
    <row r="4073" spans="1:4" ht="13.5">
      <c r="A4073" s="233">
        <v>94671</v>
      </c>
      <c r="B4073" s="231" t="s">
        <v>10079</v>
      </c>
      <c r="C4073" s="233" t="s">
        <v>2</v>
      </c>
      <c r="D4073" s="234">
        <v>119.77</v>
      </c>
    </row>
    <row r="4074" spans="1:4" ht="13.5">
      <c r="A4074" s="233">
        <v>94672</v>
      </c>
      <c r="B4074" s="231" t="s">
        <v>10080</v>
      </c>
      <c r="C4074" s="233" t="s">
        <v>2</v>
      </c>
      <c r="D4074" s="234">
        <v>10.11</v>
      </c>
    </row>
    <row r="4075" spans="1:4" ht="13.5">
      <c r="A4075" s="233">
        <v>94673</v>
      </c>
      <c r="B4075" s="231" t="s">
        <v>10081</v>
      </c>
      <c r="C4075" s="233" t="s">
        <v>2</v>
      </c>
      <c r="D4075" s="234">
        <v>9.7899999999999991</v>
      </c>
    </row>
    <row r="4076" spans="1:4" ht="13.5">
      <c r="A4076" s="233">
        <v>94674</v>
      </c>
      <c r="B4076" s="231" t="s">
        <v>10082</v>
      </c>
      <c r="C4076" s="233" t="s">
        <v>2</v>
      </c>
      <c r="D4076" s="234">
        <v>8.68</v>
      </c>
    </row>
    <row r="4077" spans="1:4" ht="13.5">
      <c r="A4077" s="233">
        <v>94675</v>
      </c>
      <c r="B4077" s="231" t="s">
        <v>10083</v>
      </c>
      <c r="C4077" s="233" t="s">
        <v>2</v>
      </c>
      <c r="D4077" s="234">
        <v>14.69</v>
      </c>
    </row>
    <row r="4078" spans="1:4" ht="13.5">
      <c r="A4078" s="233">
        <v>94676</v>
      </c>
      <c r="B4078" s="231" t="s">
        <v>10084</v>
      </c>
      <c r="C4078" s="233" t="s">
        <v>2</v>
      </c>
      <c r="D4078" s="234">
        <v>15.48</v>
      </c>
    </row>
    <row r="4079" spans="1:4" ht="13.5">
      <c r="A4079" s="233">
        <v>94677</v>
      </c>
      <c r="B4079" s="231" t="s">
        <v>10085</v>
      </c>
      <c r="C4079" s="233" t="s">
        <v>2</v>
      </c>
      <c r="D4079" s="234">
        <v>24.53</v>
      </c>
    </row>
    <row r="4080" spans="1:4" ht="13.5">
      <c r="A4080" s="233">
        <v>94678</v>
      </c>
      <c r="B4080" s="231" t="s">
        <v>10086</v>
      </c>
      <c r="C4080" s="233" t="s">
        <v>2</v>
      </c>
      <c r="D4080" s="234">
        <v>16.02</v>
      </c>
    </row>
    <row r="4081" spans="1:4" ht="13.5">
      <c r="A4081" s="233">
        <v>94679</v>
      </c>
      <c r="B4081" s="231" t="s">
        <v>10087</v>
      </c>
      <c r="C4081" s="233" t="s">
        <v>2</v>
      </c>
      <c r="D4081" s="234">
        <v>27.93</v>
      </c>
    </row>
    <row r="4082" spans="1:4" ht="13.5">
      <c r="A4082" s="233">
        <v>94680</v>
      </c>
      <c r="B4082" s="231" t="s">
        <v>10088</v>
      </c>
      <c r="C4082" s="233" t="s">
        <v>2</v>
      </c>
      <c r="D4082" s="234">
        <v>46.62</v>
      </c>
    </row>
    <row r="4083" spans="1:4" ht="13.5">
      <c r="A4083" s="233">
        <v>94681</v>
      </c>
      <c r="B4083" s="231" t="s">
        <v>10089</v>
      </c>
      <c r="C4083" s="233" t="s">
        <v>2</v>
      </c>
      <c r="D4083" s="234">
        <v>62.94</v>
      </c>
    </row>
    <row r="4084" spans="1:4" ht="13.5">
      <c r="A4084" s="233">
        <v>94682</v>
      </c>
      <c r="B4084" s="231" t="s">
        <v>10090</v>
      </c>
      <c r="C4084" s="233" t="s">
        <v>2</v>
      </c>
      <c r="D4084" s="234">
        <v>130.61000000000001</v>
      </c>
    </row>
    <row r="4085" spans="1:4" ht="13.5">
      <c r="A4085" s="233">
        <v>94683</v>
      </c>
      <c r="B4085" s="231" t="s">
        <v>10091</v>
      </c>
      <c r="C4085" s="233" t="s">
        <v>2</v>
      </c>
      <c r="D4085" s="234">
        <v>82.68</v>
      </c>
    </row>
    <row r="4086" spans="1:4" ht="13.5">
      <c r="A4086" s="233">
        <v>94684</v>
      </c>
      <c r="B4086" s="231" t="s">
        <v>10092</v>
      </c>
      <c r="C4086" s="233" t="s">
        <v>2</v>
      </c>
      <c r="D4086" s="234">
        <v>164.52</v>
      </c>
    </row>
    <row r="4087" spans="1:4" ht="13.5">
      <c r="A4087" s="233">
        <v>94685</v>
      </c>
      <c r="B4087" s="231" t="s">
        <v>10093</v>
      </c>
      <c r="C4087" s="233" t="s">
        <v>2</v>
      </c>
      <c r="D4087" s="234">
        <v>124.63</v>
      </c>
    </row>
    <row r="4088" spans="1:4" ht="13.5">
      <c r="A4088" s="233">
        <v>94686</v>
      </c>
      <c r="B4088" s="231" t="s">
        <v>10094</v>
      </c>
      <c r="C4088" s="233" t="s">
        <v>2</v>
      </c>
      <c r="D4088" s="234">
        <v>314.89999999999998</v>
      </c>
    </row>
    <row r="4089" spans="1:4" ht="13.5">
      <c r="A4089" s="233">
        <v>94687</v>
      </c>
      <c r="B4089" s="231" t="s">
        <v>10095</v>
      </c>
      <c r="C4089" s="233" t="s">
        <v>2</v>
      </c>
      <c r="D4089" s="234">
        <v>254.77</v>
      </c>
    </row>
    <row r="4090" spans="1:4" ht="13.5">
      <c r="A4090" s="233">
        <v>94688</v>
      </c>
      <c r="B4090" s="231" t="s">
        <v>10096</v>
      </c>
      <c r="C4090" s="233" t="s">
        <v>2</v>
      </c>
      <c r="D4090" s="234">
        <v>9.64</v>
      </c>
    </row>
    <row r="4091" spans="1:4" ht="13.5">
      <c r="A4091" s="233">
        <v>94689</v>
      </c>
      <c r="B4091" s="231" t="s">
        <v>10097</v>
      </c>
      <c r="C4091" s="233" t="s">
        <v>2</v>
      </c>
      <c r="D4091" s="234">
        <v>13.97</v>
      </c>
    </row>
    <row r="4092" spans="1:4" ht="13.5">
      <c r="A4092" s="233">
        <v>94690</v>
      </c>
      <c r="B4092" s="231" t="s">
        <v>10098</v>
      </c>
      <c r="C4092" s="233" t="s">
        <v>2</v>
      </c>
      <c r="D4092" s="234">
        <v>13.26</v>
      </c>
    </row>
    <row r="4093" spans="1:4" ht="13.5">
      <c r="A4093" s="233">
        <v>94691</v>
      </c>
      <c r="B4093" s="231" t="s">
        <v>10099</v>
      </c>
      <c r="C4093" s="233" t="s">
        <v>2</v>
      </c>
      <c r="D4093" s="234">
        <v>15.77</v>
      </c>
    </row>
    <row r="4094" spans="1:4" ht="13.5">
      <c r="A4094" s="233">
        <v>94692</v>
      </c>
      <c r="B4094" s="231" t="s">
        <v>10100</v>
      </c>
      <c r="C4094" s="233" t="s">
        <v>2</v>
      </c>
      <c r="D4094" s="234">
        <v>23.76</v>
      </c>
    </row>
    <row r="4095" spans="1:4" ht="13.5">
      <c r="A4095" s="233">
        <v>94693</v>
      </c>
      <c r="B4095" s="231" t="s">
        <v>10101</v>
      </c>
      <c r="C4095" s="233" t="s">
        <v>2</v>
      </c>
      <c r="D4095" s="234">
        <v>25.02</v>
      </c>
    </row>
    <row r="4096" spans="1:4" ht="13.5">
      <c r="A4096" s="233">
        <v>94694</v>
      </c>
      <c r="B4096" s="231" t="s">
        <v>10102</v>
      </c>
      <c r="C4096" s="233" t="s">
        <v>2</v>
      </c>
      <c r="D4096" s="234">
        <v>25.09</v>
      </c>
    </row>
    <row r="4097" spans="1:4" ht="13.5">
      <c r="A4097" s="233">
        <v>94695</v>
      </c>
      <c r="B4097" s="231" t="s">
        <v>10103</v>
      </c>
      <c r="C4097" s="233" t="s">
        <v>2</v>
      </c>
      <c r="D4097" s="234">
        <v>34.83</v>
      </c>
    </row>
    <row r="4098" spans="1:4" ht="13.5">
      <c r="A4098" s="233">
        <v>94696</v>
      </c>
      <c r="B4098" s="231" t="s">
        <v>10104</v>
      </c>
      <c r="C4098" s="233" t="s">
        <v>2</v>
      </c>
      <c r="D4098" s="234">
        <v>60.23</v>
      </c>
    </row>
    <row r="4099" spans="1:4" ht="13.5">
      <c r="A4099" s="233">
        <v>94697</v>
      </c>
      <c r="B4099" s="231" t="s">
        <v>10105</v>
      </c>
      <c r="C4099" s="233" t="s">
        <v>2</v>
      </c>
      <c r="D4099" s="234">
        <v>97.95</v>
      </c>
    </row>
    <row r="4100" spans="1:4" ht="13.5">
      <c r="A4100" s="233">
        <v>94698</v>
      </c>
      <c r="B4100" s="231" t="s">
        <v>10106</v>
      </c>
      <c r="C4100" s="233" t="s">
        <v>2</v>
      </c>
      <c r="D4100" s="234">
        <v>84.69</v>
      </c>
    </row>
    <row r="4101" spans="1:4" ht="13.5">
      <c r="A4101" s="233">
        <v>94699</v>
      </c>
      <c r="B4101" s="231" t="s">
        <v>10107</v>
      </c>
      <c r="C4101" s="233" t="s">
        <v>2</v>
      </c>
      <c r="D4101" s="234">
        <v>164.15</v>
      </c>
    </row>
    <row r="4102" spans="1:4" ht="13.5">
      <c r="A4102" s="233">
        <v>94700</v>
      </c>
      <c r="B4102" s="231" t="s">
        <v>10108</v>
      </c>
      <c r="C4102" s="233" t="s">
        <v>2</v>
      </c>
      <c r="D4102" s="234">
        <v>137.01</v>
      </c>
    </row>
    <row r="4103" spans="1:4" ht="13.5">
      <c r="A4103" s="233">
        <v>94701</v>
      </c>
      <c r="B4103" s="231" t="s">
        <v>10109</v>
      </c>
      <c r="C4103" s="233" t="s">
        <v>2</v>
      </c>
      <c r="D4103" s="234">
        <v>250.23</v>
      </c>
    </row>
    <row r="4104" spans="1:4" ht="13.5">
      <c r="A4104" s="233">
        <v>94702</v>
      </c>
      <c r="B4104" s="231" t="s">
        <v>10110</v>
      </c>
      <c r="C4104" s="233" t="s">
        <v>2</v>
      </c>
      <c r="D4104" s="234">
        <v>236.35</v>
      </c>
    </row>
    <row r="4105" spans="1:4" ht="13.5">
      <c r="A4105" s="233">
        <v>94703</v>
      </c>
      <c r="B4105" s="231" t="s">
        <v>10111</v>
      </c>
      <c r="C4105" s="233" t="s">
        <v>2</v>
      </c>
      <c r="D4105" s="234">
        <v>20.69</v>
      </c>
    </row>
    <row r="4106" spans="1:4" ht="13.5">
      <c r="A4106" s="233">
        <v>94704</v>
      </c>
      <c r="B4106" s="231" t="s">
        <v>10112</v>
      </c>
      <c r="C4106" s="233" t="s">
        <v>2</v>
      </c>
      <c r="D4106" s="234">
        <v>24.85</v>
      </c>
    </row>
    <row r="4107" spans="1:4" ht="13.5">
      <c r="A4107" s="233">
        <v>94705</v>
      </c>
      <c r="B4107" s="231" t="s">
        <v>10113</v>
      </c>
      <c r="C4107" s="233" t="s">
        <v>2</v>
      </c>
      <c r="D4107" s="234">
        <v>31.16</v>
      </c>
    </row>
    <row r="4108" spans="1:4" ht="13.5">
      <c r="A4108" s="233">
        <v>94706</v>
      </c>
      <c r="B4108" s="231" t="s">
        <v>10114</v>
      </c>
      <c r="C4108" s="233" t="s">
        <v>2</v>
      </c>
      <c r="D4108" s="234">
        <v>43.72</v>
      </c>
    </row>
    <row r="4109" spans="1:4" ht="13.5">
      <c r="A4109" s="233">
        <v>94707</v>
      </c>
      <c r="B4109" s="231" t="s">
        <v>10115</v>
      </c>
      <c r="C4109" s="233" t="s">
        <v>2</v>
      </c>
      <c r="D4109" s="234">
        <v>55.42</v>
      </c>
    </row>
    <row r="4110" spans="1:4" ht="13.5">
      <c r="A4110" s="233">
        <v>94708</v>
      </c>
      <c r="B4110" s="231" t="s">
        <v>10116</v>
      </c>
      <c r="C4110" s="233" t="s">
        <v>2</v>
      </c>
      <c r="D4110" s="234">
        <v>25.98</v>
      </c>
    </row>
    <row r="4111" spans="1:4" ht="13.5">
      <c r="A4111" s="233">
        <v>94709</v>
      </c>
      <c r="B4111" s="231" t="s">
        <v>10117</v>
      </c>
      <c r="C4111" s="233" t="s">
        <v>2</v>
      </c>
      <c r="D4111" s="234">
        <v>34.28</v>
      </c>
    </row>
    <row r="4112" spans="1:4" ht="13.5">
      <c r="A4112" s="233">
        <v>94710</v>
      </c>
      <c r="B4112" s="231" t="s">
        <v>10118</v>
      </c>
      <c r="C4112" s="233" t="s">
        <v>2</v>
      </c>
      <c r="D4112" s="234">
        <v>54.9</v>
      </c>
    </row>
    <row r="4113" spans="1:4" ht="13.5">
      <c r="A4113" s="233">
        <v>94711</v>
      </c>
      <c r="B4113" s="231" t="s">
        <v>10119</v>
      </c>
      <c r="C4113" s="233" t="s">
        <v>2</v>
      </c>
      <c r="D4113" s="234">
        <v>63.64</v>
      </c>
    </row>
    <row r="4114" spans="1:4" ht="13.5">
      <c r="A4114" s="233">
        <v>94712</v>
      </c>
      <c r="B4114" s="231" t="s">
        <v>10120</v>
      </c>
      <c r="C4114" s="233" t="s">
        <v>2</v>
      </c>
      <c r="D4114" s="234">
        <v>87.3</v>
      </c>
    </row>
    <row r="4115" spans="1:4" ht="13.5">
      <c r="A4115" s="233">
        <v>94713</v>
      </c>
      <c r="B4115" s="231" t="s">
        <v>10121</v>
      </c>
      <c r="C4115" s="233" t="s">
        <v>2</v>
      </c>
      <c r="D4115" s="234">
        <v>237.48</v>
      </c>
    </row>
    <row r="4116" spans="1:4" ht="13.5">
      <c r="A4116" s="233">
        <v>94714</v>
      </c>
      <c r="B4116" s="231" t="s">
        <v>10122</v>
      </c>
      <c r="C4116" s="233" t="s">
        <v>2</v>
      </c>
      <c r="D4116" s="234">
        <v>324.08</v>
      </c>
    </row>
    <row r="4117" spans="1:4" ht="13.5">
      <c r="A4117" s="233">
        <v>94715</v>
      </c>
      <c r="B4117" s="231" t="s">
        <v>10123</v>
      </c>
      <c r="C4117" s="233" t="s">
        <v>2</v>
      </c>
      <c r="D4117" s="234">
        <v>449.65</v>
      </c>
    </row>
    <row r="4118" spans="1:4" ht="13.5">
      <c r="A4118" s="233">
        <v>94724</v>
      </c>
      <c r="B4118" s="231" t="s">
        <v>10124</v>
      </c>
      <c r="C4118" s="233" t="s">
        <v>2</v>
      </c>
      <c r="D4118" s="234">
        <v>26.57</v>
      </c>
    </row>
    <row r="4119" spans="1:4" ht="13.5">
      <c r="A4119" s="233">
        <v>94725</v>
      </c>
      <c r="B4119" s="231" t="s">
        <v>10125</v>
      </c>
      <c r="C4119" s="233" t="s">
        <v>2</v>
      </c>
      <c r="D4119" s="234">
        <v>5.97</v>
      </c>
    </row>
    <row r="4120" spans="1:4" ht="13.5">
      <c r="A4120" s="233">
        <v>94726</v>
      </c>
      <c r="B4120" s="231" t="s">
        <v>10126</v>
      </c>
      <c r="C4120" s="233" t="s">
        <v>2</v>
      </c>
      <c r="D4120" s="234">
        <v>41.3</v>
      </c>
    </row>
    <row r="4121" spans="1:4" ht="13.5">
      <c r="A4121" s="233">
        <v>94727</v>
      </c>
      <c r="B4121" s="231" t="s">
        <v>10127</v>
      </c>
      <c r="C4121" s="233" t="s">
        <v>2</v>
      </c>
      <c r="D4121" s="234">
        <v>8.6999999999999993</v>
      </c>
    </row>
    <row r="4122" spans="1:4" ht="13.5">
      <c r="A4122" s="233">
        <v>94728</v>
      </c>
      <c r="B4122" s="231" t="s">
        <v>10128</v>
      </c>
      <c r="C4122" s="233" t="s">
        <v>2</v>
      </c>
      <c r="D4122" s="234">
        <v>157.47999999999999</v>
      </c>
    </row>
    <row r="4123" spans="1:4" ht="13.5">
      <c r="A4123" s="233">
        <v>94729</v>
      </c>
      <c r="B4123" s="231" t="s">
        <v>10129</v>
      </c>
      <c r="C4123" s="233" t="s">
        <v>2</v>
      </c>
      <c r="D4123" s="234">
        <v>15.59</v>
      </c>
    </row>
    <row r="4124" spans="1:4" ht="13.5">
      <c r="A4124" s="233">
        <v>94730</v>
      </c>
      <c r="B4124" s="231" t="s">
        <v>10130</v>
      </c>
      <c r="C4124" s="233" t="s">
        <v>2</v>
      </c>
      <c r="D4124" s="234">
        <v>191.46</v>
      </c>
    </row>
    <row r="4125" spans="1:4" ht="13.5">
      <c r="A4125" s="233">
        <v>94731</v>
      </c>
      <c r="B4125" s="231" t="s">
        <v>10131</v>
      </c>
      <c r="C4125" s="233" t="s">
        <v>2</v>
      </c>
      <c r="D4125" s="234">
        <v>19.73</v>
      </c>
    </row>
    <row r="4126" spans="1:4" ht="13.5">
      <c r="A4126" s="233">
        <v>94733</v>
      </c>
      <c r="B4126" s="231" t="s">
        <v>10132</v>
      </c>
      <c r="C4126" s="233" t="s">
        <v>2</v>
      </c>
      <c r="D4126" s="234">
        <v>38.380000000000003</v>
      </c>
    </row>
    <row r="4127" spans="1:4" ht="13.5">
      <c r="A4127" s="233">
        <v>94737</v>
      </c>
      <c r="B4127" s="231" t="s">
        <v>10133</v>
      </c>
      <c r="C4127" s="233" t="s">
        <v>2</v>
      </c>
      <c r="D4127" s="234">
        <v>162.97999999999999</v>
      </c>
    </row>
    <row r="4128" spans="1:4" ht="13.5">
      <c r="A4128" s="233">
        <v>94740</v>
      </c>
      <c r="B4128" s="231" t="s">
        <v>10134</v>
      </c>
      <c r="C4128" s="233" t="s">
        <v>2</v>
      </c>
      <c r="D4128" s="234">
        <v>9.4499999999999993</v>
      </c>
    </row>
    <row r="4129" spans="1:4" ht="13.5">
      <c r="A4129" s="233">
        <v>94741</v>
      </c>
      <c r="B4129" s="231" t="s">
        <v>10135</v>
      </c>
      <c r="C4129" s="233" t="s">
        <v>2</v>
      </c>
      <c r="D4129" s="234">
        <v>11.94</v>
      </c>
    </row>
    <row r="4130" spans="1:4" ht="13.5">
      <c r="A4130" s="233">
        <v>94742</v>
      </c>
      <c r="B4130" s="231" t="s">
        <v>10136</v>
      </c>
      <c r="C4130" s="233" t="s">
        <v>2</v>
      </c>
      <c r="D4130" s="234">
        <v>14.72</v>
      </c>
    </row>
    <row r="4131" spans="1:4" ht="13.5">
      <c r="A4131" s="233">
        <v>94743</v>
      </c>
      <c r="B4131" s="231" t="s">
        <v>10137</v>
      </c>
      <c r="C4131" s="233" t="s">
        <v>2</v>
      </c>
      <c r="D4131" s="234">
        <v>16.29</v>
      </c>
    </row>
    <row r="4132" spans="1:4" ht="13.5">
      <c r="A4132" s="233">
        <v>94744</v>
      </c>
      <c r="B4132" s="231" t="s">
        <v>10138</v>
      </c>
      <c r="C4132" s="233" t="s">
        <v>2</v>
      </c>
      <c r="D4132" s="234">
        <v>23.73</v>
      </c>
    </row>
    <row r="4133" spans="1:4" ht="13.5">
      <c r="A4133" s="233">
        <v>94746</v>
      </c>
      <c r="B4133" s="231" t="s">
        <v>10139</v>
      </c>
      <c r="C4133" s="233" t="s">
        <v>2</v>
      </c>
      <c r="D4133" s="234">
        <v>34.22</v>
      </c>
    </row>
    <row r="4134" spans="1:4" ht="13.5">
      <c r="A4134" s="233">
        <v>94748</v>
      </c>
      <c r="B4134" s="231" t="s">
        <v>10140</v>
      </c>
      <c r="C4134" s="233" t="s">
        <v>2</v>
      </c>
      <c r="D4134" s="234">
        <v>70.84</v>
      </c>
    </row>
    <row r="4135" spans="1:4" ht="13.5">
      <c r="A4135" s="233">
        <v>94750</v>
      </c>
      <c r="B4135" s="231" t="s">
        <v>10141</v>
      </c>
      <c r="C4135" s="233" t="s">
        <v>2</v>
      </c>
      <c r="D4135" s="234">
        <v>170.02</v>
      </c>
    </row>
    <row r="4136" spans="1:4" ht="13.5">
      <c r="A4136" s="233">
        <v>94752</v>
      </c>
      <c r="B4136" s="231" t="s">
        <v>10142</v>
      </c>
      <c r="C4136" s="233" t="s">
        <v>2</v>
      </c>
      <c r="D4136" s="234">
        <v>206.05</v>
      </c>
    </row>
    <row r="4137" spans="1:4" ht="13.5">
      <c r="A4137" s="233">
        <v>94756</v>
      </c>
      <c r="B4137" s="231" t="s">
        <v>10143</v>
      </c>
      <c r="C4137" s="233" t="s">
        <v>2</v>
      </c>
      <c r="D4137" s="234">
        <v>11.93</v>
      </c>
    </row>
    <row r="4138" spans="1:4" ht="13.5">
      <c r="A4138" s="233">
        <v>94757</v>
      </c>
      <c r="B4138" s="231" t="s">
        <v>10144</v>
      </c>
      <c r="C4138" s="233" t="s">
        <v>2</v>
      </c>
      <c r="D4138" s="234">
        <v>16.64</v>
      </c>
    </row>
    <row r="4139" spans="1:4" ht="13.5">
      <c r="A4139" s="233">
        <v>94758</v>
      </c>
      <c r="B4139" s="231" t="s">
        <v>10145</v>
      </c>
      <c r="C4139" s="233" t="s">
        <v>2</v>
      </c>
      <c r="D4139" s="234">
        <v>43.68</v>
      </c>
    </row>
    <row r="4140" spans="1:4" ht="13.5">
      <c r="A4140" s="233">
        <v>94759</v>
      </c>
      <c r="B4140" s="231" t="s">
        <v>10146</v>
      </c>
      <c r="C4140" s="233" t="s">
        <v>2</v>
      </c>
      <c r="D4140" s="234">
        <v>54.14</v>
      </c>
    </row>
    <row r="4141" spans="1:4" ht="13.5">
      <c r="A4141" s="233">
        <v>94760</v>
      </c>
      <c r="B4141" s="231" t="s">
        <v>10147</v>
      </c>
      <c r="C4141" s="233" t="s">
        <v>2</v>
      </c>
      <c r="D4141" s="234">
        <v>88.8</v>
      </c>
    </row>
    <row r="4142" spans="1:4" ht="13.5">
      <c r="A4142" s="233">
        <v>94761</v>
      </c>
      <c r="B4142" s="231" t="s">
        <v>10148</v>
      </c>
      <c r="C4142" s="233" t="s">
        <v>2</v>
      </c>
      <c r="D4142" s="234">
        <v>193.64</v>
      </c>
    </row>
    <row r="4143" spans="1:4" ht="13.5">
      <c r="A4143" s="233">
        <v>94762</v>
      </c>
      <c r="B4143" s="231" t="s">
        <v>10149</v>
      </c>
      <c r="C4143" s="233" t="s">
        <v>2</v>
      </c>
      <c r="D4143" s="234">
        <v>246.18</v>
      </c>
    </row>
    <row r="4144" spans="1:4" ht="13.5">
      <c r="A4144" s="233">
        <v>94783</v>
      </c>
      <c r="B4144" s="231" t="s">
        <v>10150</v>
      </c>
      <c r="C4144" s="233" t="s">
        <v>2</v>
      </c>
      <c r="D4144" s="234">
        <v>18.87</v>
      </c>
    </row>
    <row r="4145" spans="1:4" ht="13.5">
      <c r="A4145" s="233">
        <v>94785</v>
      </c>
      <c r="B4145" s="231" t="s">
        <v>10151</v>
      </c>
      <c r="C4145" s="233" t="s">
        <v>2</v>
      </c>
      <c r="D4145" s="234">
        <v>34.880000000000003</v>
      </c>
    </row>
    <row r="4146" spans="1:4" ht="13.5">
      <c r="A4146" s="233">
        <v>94786</v>
      </c>
      <c r="B4146" s="231" t="s">
        <v>10152</v>
      </c>
      <c r="C4146" s="233" t="s">
        <v>2</v>
      </c>
      <c r="D4146" s="234">
        <v>46.65</v>
      </c>
    </row>
    <row r="4147" spans="1:4" ht="13.5">
      <c r="A4147" s="233">
        <v>94787</v>
      </c>
      <c r="B4147" s="231" t="s">
        <v>10153</v>
      </c>
      <c r="C4147" s="233" t="s">
        <v>2</v>
      </c>
      <c r="D4147" s="234">
        <v>60.52</v>
      </c>
    </row>
    <row r="4148" spans="1:4" ht="13.5">
      <c r="A4148" s="233">
        <v>94788</v>
      </c>
      <c r="B4148" s="231" t="s">
        <v>10154</v>
      </c>
      <c r="C4148" s="233" t="s">
        <v>2</v>
      </c>
      <c r="D4148" s="234">
        <v>90.12</v>
      </c>
    </row>
    <row r="4149" spans="1:4" ht="13.5">
      <c r="A4149" s="233">
        <v>94789</v>
      </c>
      <c r="B4149" s="231" t="s">
        <v>10155</v>
      </c>
      <c r="C4149" s="233" t="s">
        <v>2</v>
      </c>
      <c r="D4149" s="234">
        <v>295.52</v>
      </c>
    </row>
    <row r="4150" spans="1:4" ht="13.5">
      <c r="A4150" s="233">
        <v>94790</v>
      </c>
      <c r="B4150" s="231" t="s">
        <v>10156</v>
      </c>
      <c r="C4150" s="233" t="s">
        <v>2</v>
      </c>
      <c r="D4150" s="234">
        <v>342.77</v>
      </c>
    </row>
    <row r="4151" spans="1:4" ht="13.5">
      <c r="A4151" s="233">
        <v>94791</v>
      </c>
      <c r="B4151" s="231" t="s">
        <v>10157</v>
      </c>
      <c r="C4151" s="233" t="s">
        <v>2</v>
      </c>
      <c r="D4151" s="234">
        <v>482.55</v>
      </c>
    </row>
    <row r="4152" spans="1:4" ht="13.5">
      <c r="A4152" s="233">
        <v>94863</v>
      </c>
      <c r="B4152" s="231" t="s">
        <v>10158</v>
      </c>
      <c r="C4152" s="233" t="s">
        <v>2</v>
      </c>
      <c r="D4152" s="234">
        <v>139.66</v>
      </c>
    </row>
    <row r="4153" spans="1:4" ht="13.5">
      <c r="A4153" s="233">
        <v>95141</v>
      </c>
      <c r="B4153" s="231" t="s">
        <v>10159</v>
      </c>
      <c r="C4153" s="233" t="s">
        <v>2</v>
      </c>
      <c r="D4153" s="234">
        <v>32.32</v>
      </c>
    </row>
    <row r="4154" spans="1:4" ht="13.5">
      <c r="A4154" s="233">
        <v>95237</v>
      </c>
      <c r="B4154" s="231" t="s">
        <v>10160</v>
      </c>
      <c r="C4154" s="233" t="s">
        <v>2</v>
      </c>
      <c r="D4154" s="234">
        <v>26.94</v>
      </c>
    </row>
    <row r="4155" spans="1:4" ht="13.5">
      <c r="A4155" s="233">
        <v>95693</v>
      </c>
      <c r="B4155" s="231" t="s">
        <v>10161</v>
      </c>
      <c r="C4155" s="233" t="s">
        <v>2</v>
      </c>
      <c r="D4155" s="234">
        <v>52.57</v>
      </c>
    </row>
    <row r="4156" spans="1:4" ht="13.5">
      <c r="A4156" s="233">
        <v>95694</v>
      </c>
      <c r="B4156" s="231" t="s">
        <v>10162</v>
      </c>
      <c r="C4156" s="233" t="s">
        <v>2</v>
      </c>
      <c r="D4156" s="234">
        <v>73.27</v>
      </c>
    </row>
    <row r="4157" spans="1:4" ht="13.5">
      <c r="A4157" s="233">
        <v>95695</v>
      </c>
      <c r="B4157" s="231" t="s">
        <v>10163</v>
      </c>
      <c r="C4157" s="233" t="s">
        <v>2</v>
      </c>
      <c r="D4157" s="234">
        <v>71.78</v>
      </c>
    </row>
    <row r="4158" spans="1:4" ht="13.5">
      <c r="A4158" s="233">
        <v>95696</v>
      </c>
      <c r="B4158" s="231" t="s">
        <v>25284</v>
      </c>
      <c r="C4158" s="233" t="s">
        <v>2</v>
      </c>
      <c r="D4158" s="234">
        <v>37.56</v>
      </c>
    </row>
    <row r="4159" spans="1:4" ht="13.5">
      <c r="A4159" s="233">
        <v>96637</v>
      </c>
      <c r="B4159" s="231" t="s">
        <v>10164</v>
      </c>
      <c r="C4159" s="233" t="s">
        <v>2</v>
      </c>
      <c r="D4159" s="234">
        <v>11.8</v>
      </c>
    </row>
    <row r="4160" spans="1:4" ht="13.5">
      <c r="A4160" s="233">
        <v>96638</v>
      </c>
      <c r="B4160" s="231" t="s">
        <v>10165</v>
      </c>
      <c r="C4160" s="233" t="s">
        <v>2</v>
      </c>
      <c r="D4160" s="234">
        <v>11.24</v>
      </c>
    </row>
    <row r="4161" spans="1:4" ht="13.5">
      <c r="A4161" s="233">
        <v>96639</v>
      </c>
      <c r="B4161" s="231" t="s">
        <v>10166</v>
      </c>
      <c r="C4161" s="233" t="s">
        <v>2</v>
      </c>
      <c r="D4161" s="234">
        <v>8.33</v>
      </c>
    </row>
    <row r="4162" spans="1:4" ht="13.5">
      <c r="A4162" s="233">
        <v>96640</v>
      </c>
      <c r="B4162" s="231" t="s">
        <v>10167</v>
      </c>
      <c r="C4162" s="233" t="s">
        <v>2</v>
      </c>
      <c r="D4162" s="234">
        <v>23.77</v>
      </c>
    </row>
    <row r="4163" spans="1:4" ht="13.5">
      <c r="A4163" s="233">
        <v>96641</v>
      </c>
      <c r="B4163" s="231" t="s">
        <v>10168</v>
      </c>
      <c r="C4163" s="233" t="s">
        <v>2</v>
      </c>
      <c r="D4163" s="234">
        <v>18.25</v>
      </c>
    </row>
    <row r="4164" spans="1:4" ht="13.5">
      <c r="A4164" s="233">
        <v>96642</v>
      </c>
      <c r="B4164" s="231" t="s">
        <v>10169</v>
      </c>
      <c r="C4164" s="233" t="s">
        <v>2</v>
      </c>
      <c r="D4164" s="234">
        <v>15.58</v>
      </c>
    </row>
    <row r="4165" spans="1:4" ht="13.5">
      <c r="A4165" s="233">
        <v>96643</v>
      </c>
      <c r="B4165" s="231" t="s">
        <v>10170</v>
      </c>
      <c r="C4165" s="233" t="s">
        <v>2</v>
      </c>
      <c r="D4165" s="234">
        <v>47.92</v>
      </c>
    </row>
    <row r="4166" spans="1:4" ht="13.5">
      <c r="A4166" s="233">
        <v>96650</v>
      </c>
      <c r="B4166" s="231" t="s">
        <v>10171</v>
      </c>
      <c r="C4166" s="233" t="s">
        <v>2</v>
      </c>
      <c r="D4166" s="234">
        <v>8.9600000000000009</v>
      </c>
    </row>
    <row r="4167" spans="1:4" ht="13.5">
      <c r="A4167" s="233">
        <v>96651</v>
      </c>
      <c r="B4167" s="231" t="s">
        <v>10172</v>
      </c>
      <c r="C4167" s="233" t="s">
        <v>2</v>
      </c>
      <c r="D4167" s="234">
        <v>8.4</v>
      </c>
    </row>
    <row r="4168" spans="1:4" ht="13.5">
      <c r="A4168" s="233">
        <v>96652</v>
      </c>
      <c r="B4168" s="231" t="s">
        <v>10173</v>
      </c>
      <c r="C4168" s="233" t="s">
        <v>2</v>
      </c>
      <c r="D4168" s="234">
        <v>16.82</v>
      </c>
    </row>
    <row r="4169" spans="1:4" ht="13.5">
      <c r="A4169" s="233">
        <v>96653</v>
      </c>
      <c r="B4169" s="231" t="s">
        <v>10174</v>
      </c>
      <c r="C4169" s="233" t="s">
        <v>2</v>
      </c>
      <c r="D4169" s="234">
        <v>16.77</v>
      </c>
    </row>
    <row r="4170" spans="1:4" ht="13.5">
      <c r="A4170" s="233">
        <v>96654</v>
      </c>
      <c r="B4170" s="231" t="s">
        <v>10175</v>
      </c>
      <c r="C4170" s="233" t="s">
        <v>2</v>
      </c>
      <c r="D4170" s="234">
        <v>28.13</v>
      </c>
    </row>
    <row r="4171" spans="1:4" ht="13.5">
      <c r="A4171" s="233">
        <v>96655</v>
      </c>
      <c r="B4171" s="231" t="s">
        <v>10176</v>
      </c>
      <c r="C4171" s="233" t="s">
        <v>2</v>
      </c>
      <c r="D4171" s="234">
        <v>27.52</v>
      </c>
    </row>
    <row r="4172" spans="1:4" ht="13.5">
      <c r="A4172" s="233">
        <v>96656</v>
      </c>
      <c r="B4172" s="231" t="s">
        <v>10177</v>
      </c>
      <c r="C4172" s="233" t="s">
        <v>2</v>
      </c>
      <c r="D4172" s="234">
        <v>6.46</v>
      </c>
    </row>
    <row r="4173" spans="1:4" ht="13.5">
      <c r="A4173" s="233">
        <v>96657</v>
      </c>
      <c r="B4173" s="231" t="s">
        <v>10178</v>
      </c>
      <c r="C4173" s="233" t="s">
        <v>2</v>
      </c>
      <c r="D4173" s="234">
        <v>21.9</v>
      </c>
    </row>
    <row r="4174" spans="1:4" ht="13.5">
      <c r="A4174" s="233">
        <v>96658</v>
      </c>
      <c r="B4174" s="231" t="s">
        <v>10179</v>
      </c>
      <c r="C4174" s="233" t="s">
        <v>2</v>
      </c>
      <c r="D4174" s="234">
        <v>16.38</v>
      </c>
    </row>
    <row r="4175" spans="1:4" ht="13.5">
      <c r="A4175" s="233">
        <v>96659</v>
      </c>
      <c r="B4175" s="231" t="s">
        <v>10180</v>
      </c>
      <c r="C4175" s="233" t="s">
        <v>2</v>
      </c>
      <c r="D4175" s="234">
        <v>11.41</v>
      </c>
    </row>
    <row r="4176" spans="1:4" ht="13.5">
      <c r="A4176" s="233">
        <v>96660</v>
      </c>
      <c r="B4176" s="231" t="s">
        <v>10181</v>
      </c>
      <c r="C4176" s="233" t="s">
        <v>2</v>
      </c>
      <c r="D4176" s="234">
        <v>37.17</v>
      </c>
    </row>
    <row r="4177" spans="1:4" ht="13.5">
      <c r="A4177" s="233">
        <v>96661</v>
      </c>
      <c r="B4177" s="231" t="s">
        <v>10182</v>
      </c>
      <c r="C4177" s="233" t="s">
        <v>2</v>
      </c>
      <c r="D4177" s="234">
        <v>28.68</v>
      </c>
    </row>
    <row r="4178" spans="1:4" ht="13.5">
      <c r="A4178" s="233">
        <v>96662</v>
      </c>
      <c r="B4178" s="231" t="s">
        <v>10183</v>
      </c>
      <c r="C4178" s="233" t="s">
        <v>2</v>
      </c>
      <c r="D4178" s="234">
        <v>11.7</v>
      </c>
    </row>
    <row r="4179" spans="1:4" ht="13.5">
      <c r="A4179" s="233">
        <v>96663</v>
      </c>
      <c r="B4179" s="231" t="s">
        <v>10184</v>
      </c>
      <c r="C4179" s="233" t="s">
        <v>2</v>
      </c>
      <c r="D4179" s="234">
        <v>21.21</v>
      </c>
    </row>
    <row r="4180" spans="1:4" ht="13.5">
      <c r="A4180" s="233">
        <v>96664</v>
      </c>
      <c r="B4180" s="231" t="s">
        <v>10185</v>
      </c>
      <c r="C4180" s="233" t="s">
        <v>2</v>
      </c>
      <c r="D4180" s="234">
        <v>23.02</v>
      </c>
    </row>
    <row r="4181" spans="1:4" ht="13.5">
      <c r="A4181" s="233">
        <v>96665</v>
      </c>
      <c r="B4181" s="231" t="s">
        <v>10186</v>
      </c>
      <c r="C4181" s="233" t="s">
        <v>2</v>
      </c>
      <c r="D4181" s="234">
        <v>11.78</v>
      </c>
    </row>
    <row r="4182" spans="1:4" ht="13.5">
      <c r="A4182" s="233">
        <v>96666</v>
      </c>
      <c r="B4182" s="231" t="s">
        <v>10187</v>
      </c>
      <c r="C4182" s="233" t="s">
        <v>2</v>
      </c>
      <c r="D4182" s="234">
        <v>22.56</v>
      </c>
    </row>
    <row r="4183" spans="1:4" ht="13.5">
      <c r="A4183" s="233">
        <v>96667</v>
      </c>
      <c r="B4183" s="231" t="s">
        <v>10188</v>
      </c>
      <c r="C4183" s="233" t="s">
        <v>2</v>
      </c>
      <c r="D4183" s="234">
        <v>40.020000000000003</v>
      </c>
    </row>
    <row r="4184" spans="1:4" ht="13.5">
      <c r="A4184" s="233">
        <v>96684</v>
      </c>
      <c r="B4184" s="231" t="s">
        <v>10189</v>
      </c>
      <c r="C4184" s="233" t="s">
        <v>2</v>
      </c>
      <c r="D4184" s="234">
        <v>4.72</v>
      </c>
    </row>
    <row r="4185" spans="1:4" ht="13.5">
      <c r="A4185" s="233">
        <v>96685</v>
      </c>
      <c r="B4185" s="231" t="s">
        <v>10190</v>
      </c>
      <c r="C4185" s="233" t="s">
        <v>2</v>
      </c>
      <c r="D4185" s="234">
        <v>4.16</v>
      </c>
    </row>
    <row r="4186" spans="1:4" ht="13.5">
      <c r="A4186" s="233">
        <v>96686</v>
      </c>
      <c r="B4186" s="231" t="s">
        <v>10191</v>
      </c>
      <c r="C4186" s="233" t="s">
        <v>2</v>
      </c>
      <c r="D4186" s="234">
        <v>7.09</v>
      </c>
    </row>
    <row r="4187" spans="1:4" ht="13.5">
      <c r="A4187" s="233">
        <v>96687</v>
      </c>
      <c r="B4187" s="231" t="s">
        <v>10192</v>
      </c>
      <c r="C4187" s="233" t="s">
        <v>2</v>
      </c>
      <c r="D4187" s="234">
        <v>7.04</v>
      </c>
    </row>
    <row r="4188" spans="1:4" ht="13.5">
      <c r="A4188" s="233">
        <v>96688</v>
      </c>
      <c r="B4188" s="231" t="s">
        <v>10193</v>
      </c>
      <c r="C4188" s="233" t="s">
        <v>2</v>
      </c>
      <c r="D4188" s="234">
        <v>12.39</v>
      </c>
    </row>
    <row r="4189" spans="1:4" ht="13.5">
      <c r="A4189" s="233">
        <v>96689</v>
      </c>
      <c r="B4189" s="231" t="s">
        <v>10194</v>
      </c>
      <c r="C4189" s="233" t="s">
        <v>2</v>
      </c>
      <c r="D4189" s="234">
        <v>11.78</v>
      </c>
    </row>
    <row r="4190" spans="1:4" ht="13.5">
      <c r="A4190" s="233">
        <v>96690</v>
      </c>
      <c r="B4190" s="231" t="s">
        <v>10195</v>
      </c>
      <c r="C4190" s="233" t="s">
        <v>2</v>
      </c>
      <c r="D4190" s="234">
        <v>23.48</v>
      </c>
    </row>
    <row r="4191" spans="1:4" ht="13.5">
      <c r="A4191" s="233">
        <v>96691</v>
      </c>
      <c r="B4191" s="231" t="s">
        <v>10196</v>
      </c>
      <c r="C4191" s="233" t="s">
        <v>2</v>
      </c>
      <c r="D4191" s="234">
        <v>24.31</v>
      </c>
    </row>
    <row r="4192" spans="1:4" ht="13.5">
      <c r="A4192" s="233">
        <v>96692</v>
      </c>
      <c r="B4192" s="231" t="s">
        <v>10197</v>
      </c>
      <c r="C4192" s="233" t="s">
        <v>2</v>
      </c>
      <c r="D4192" s="234">
        <v>35.46</v>
      </c>
    </row>
    <row r="4193" spans="1:4" ht="13.5">
      <c r="A4193" s="233">
        <v>96693</v>
      </c>
      <c r="B4193" s="231" t="s">
        <v>10198</v>
      </c>
      <c r="C4193" s="233" t="s">
        <v>2</v>
      </c>
      <c r="D4193" s="234">
        <v>33.43</v>
      </c>
    </row>
    <row r="4194" spans="1:4" ht="13.5">
      <c r="A4194" s="233">
        <v>96694</v>
      </c>
      <c r="B4194" s="231" t="s">
        <v>10199</v>
      </c>
      <c r="C4194" s="233" t="s">
        <v>2</v>
      </c>
      <c r="D4194" s="234">
        <v>80.17</v>
      </c>
    </row>
    <row r="4195" spans="1:4" ht="13.5">
      <c r="A4195" s="233">
        <v>96695</v>
      </c>
      <c r="B4195" s="231" t="s">
        <v>10200</v>
      </c>
      <c r="C4195" s="233" t="s">
        <v>2</v>
      </c>
      <c r="D4195" s="234">
        <v>77.78</v>
      </c>
    </row>
    <row r="4196" spans="1:4" ht="13.5">
      <c r="A4196" s="233">
        <v>96696</v>
      </c>
      <c r="B4196" s="231" t="s">
        <v>10201</v>
      </c>
      <c r="C4196" s="233" t="s">
        <v>2</v>
      </c>
      <c r="D4196" s="234">
        <v>121.02</v>
      </c>
    </row>
    <row r="4197" spans="1:4" ht="13.5">
      <c r="A4197" s="233">
        <v>96697</v>
      </c>
      <c r="B4197" s="231" t="s">
        <v>10202</v>
      </c>
      <c r="C4197" s="233" t="s">
        <v>2</v>
      </c>
      <c r="D4197" s="234">
        <v>181.15</v>
      </c>
    </row>
    <row r="4198" spans="1:4" ht="13.5">
      <c r="A4198" s="233">
        <v>96698</v>
      </c>
      <c r="B4198" s="231" t="s">
        <v>10203</v>
      </c>
      <c r="C4198" s="233" t="s">
        <v>2</v>
      </c>
      <c r="D4198" s="234">
        <v>3.63</v>
      </c>
    </row>
    <row r="4199" spans="1:4" ht="13.5">
      <c r="A4199" s="233">
        <v>96699</v>
      </c>
      <c r="B4199" s="231" t="s">
        <v>10204</v>
      </c>
      <c r="C4199" s="233" t="s">
        <v>2</v>
      </c>
      <c r="D4199" s="234">
        <v>19.07</v>
      </c>
    </row>
    <row r="4200" spans="1:4" ht="13.5">
      <c r="A4200" s="233">
        <v>96700</v>
      </c>
      <c r="B4200" s="231" t="s">
        <v>10205</v>
      </c>
      <c r="C4200" s="233" t="s">
        <v>2</v>
      </c>
      <c r="D4200" s="234">
        <v>13.55</v>
      </c>
    </row>
    <row r="4201" spans="1:4" ht="13.5">
      <c r="A4201" s="233">
        <v>96701</v>
      </c>
      <c r="B4201" s="231" t="s">
        <v>10206</v>
      </c>
      <c r="C4201" s="233" t="s">
        <v>2</v>
      </c>
      <c r="D4201" s="234">
        <v>4.92</v>
      </c>
    </row>
    <row r="4202" spans="1:4" ht="13.5">
      <c r="A4202" s="233">
        <v>96702</v>
      </c>
      <c r="B4202" s="231" t="s">
        <v>10207</v>
      </c>
      <c r="C4202" s="233" t="s">
        <v>2</v>
      </c>
      <c r="D4202" s="234">
        <v>5.21</v>
      </c>
    </row>
    <row r="4203" spans="1:4" ht="13.5">
      <c r="A4203" s="233">
        <v>96703</v>
      </c>
      <c r="B4203" s="231" t="s">
        <v>10208</v>
      </c>
      <c r="C4203" s="233" t="s">
        <v>2</v>
      </c>
      <c r="D4203" s="234">
        <v>10.7</v>
      </c>
    </row>
    <row r="4204" spans="1:4" ht="13.5">
      <c r="A4204" s="233">
        <v>96704</v>
      </c>
      <c r="B4204" s="231" t="s">
        <v>10209</v>
      </c>
      <c r="C4204" s="233" t="s">
        <v>2</v>
      </c>
      <c r="D4204" s="234">
        <v>12.51</v>
      </c>
    </row>
    <row r="4205" spans="1:4" ht="13.5">
      <c r="A4205" s="233">
        <v>96705</v>
      </c>
      <c r="B4205" s="231" t="s">
        <v>10210</v>
      </c>
      <c r="C4205" s="233" t="s">
        <v>2</v>
      </c>
      <c r="D4205" s="234">
        <v>16.11</v>
      </c>
    </row>
    <row r="4206" spans="1:4" ht="13.5">
      <c r="A4206" s="233">
        <v>96706</v>
      </c>
      <c r="B4206" s="231" t="s">
        <v>10211</v>
      </c>
      <c r="C4206" s="233" t="s">
        <v>2</v>
      </c>
      <c r="D4206" s="234">
        <v>24.16</v>
      </c>
    </row>
    <row r="4207" spans="1:4" ht="13.5">
      <c r="A4207" s="233">
        <v>96707</v>
      </c>
      <c r="B4207" s="231" t="s">
        <v>10212</v>
      </c>
      <c r="C4207" s="233" t="s">
        <v>2</v>
      </c>
      <c r="D4207" s="234">
        <v>51.43</v>
      </c>
    </row>
    <row r="4208" spans="1:4" ht="13.5">
      <c r="A4208" s="233">
        <v>96708</v>
      </c>
      <c r="B4208" s="231" t="s">
        <v>10213</v>
      </c>
      <c r="C4208" s="233" t="s">
        <v>2</v>
      </c>
      <c r="D4208" s="234">
        <v>81.5</v>
      </c>
    </row>
    <row r="4209" spans="1:4" ht="13.5">
      <c r="A4209" s="233">
        <v>96709</v>
      </c>
      <c r="B4209" s="231" t="s">
        <v>10214</v>
      </c>
      <c r="C4209" s="233" t="s">
        <v>2</v>
      </c>
      <c r="D4209" s="234">
        <v>129.1</v>
      </c>
    </row>
    <row r="4210" spans="1:4" ht="13.5">
      <c r="A4210" s="233">
        <v>96710</v>
      </c>
      <c r="B4210" s="231" t="s">
        <v>10215</v>
      </c>
      <c r="C4210" s="233" t="s">
        <v>2</v>
      </c>
      <c r="D4210" s="234">
        <v>6.16</v>
      </c>
    </row>
    <row r="4211" spans="1:4" ht="13.5">
      <c r="A4211" s="233">
        <v>96711</v>
      </c>
      <c r="B4211" s="231" t="s">
        <v>10216</v>
      </c>
      <c r="C4211" s="233" t="s">
        <v>2</v>
      </c>
      <c r="D4211" s="234">
        <v>9.6199999999999992</v>
      </c>
    </row>
    <row r="4212" spans="1:4" ht="13.5">
      <c r="A4212" s="233">
        <v>96712</v>
      </c>
      <c r="B4212" s="231" t="s">
        <v>10217</v>
      </c>
      <c r="C4212" s="233" t="s">
        <v>2</v>
      </c>
      <c r="D4212" s="234">
        <v>18.989999999999998</v>
      </c>
    </row>
    <row r="4213" spans="1:4" ht="13.5">
      <c r="A4213" s="233">
        <v>96713</v>
      </c>
      <c r="B4213" s="231" t="s">
        <v>10218</v>
      </c>
      <c r="C4213" s="233" t="s">
        <v>2</v>
      </c>
      <c r="D4213" s="234">
        <v>26.19</v>
      </c>
    </row>
    <row r="4214" spans="1:4" ht="13.5">
      <c r="A4214" s="233">
        <v>96714</v>
      </c>
      <c r="B4214" s="231" t="s">
        <v>10219</v>
      </c>
      <c r="C4214" s="233" t="s">
        <v>2</v>
      </c>
      <c r="D4214" s="234">
        <v>44.54</v>
      </c>
    </row>
    <row r="4215" spans="1:4" ht="13.5">
      <c r="A4215" s="233">
        <v>96715</v>
      </c>
      <c r="B4215" s="231" t="s">
        <v>10220</v>
      </c>
      <c r="C4215" s="233" t="s">
        <v>2</v>
      </c>
      <c r="D4215" s="234">
        <v>85.34</v>
      </c>
    </row>
    <row r="4216" spans="1:4" ht="13.5">
      <c r="A4216" s="233">
        <v>96716</v>
      </c>
      <c r="B4216" s="231" t="s">
        <v>10221</v>
      </c>
      <c r="C4216" s="233" t="s">
        <v>2</v>
      </c>
      <c r="D4216" s="234">
        <v>128.56</v>
      </c>
    </row>
    <row r="4217" spans="1:4" ht="13.5">
      <c r="A4217" s="233">
        <v>96717</v>
      </c>
      <c r="B4217" s="231" t="s">
        <v>10222</v>
      </c>
      <c r="C4217" s="233" t="s">
        <v>2</v>
      </c>
      <c r="D4217" s="234">
        <v>203.08</v>
      </c>
    </row>
    <row r="4218" spans="1:4" ht="13.5">
      <c r="A4218" s="233">
        <v>96736</v>
      </c>
      <c r="B4218" s="231" t="s">
        <v>10223</v>
      </c>
      <c r="C4218" s="233" t="s">
        <v>2</v>
      </c>
      <c r="D4218" s="234">
        <v>4.83</v>
      </c>
    </row>
    <row r="4219" spans="1:4" ht="13.5">
      <c r="A4219" s="233">
        <v>96737</v>
      </c>
      <c r="B4219" s="231" t="s">
        <v>10224</v>
      </c>
      <c r="C4219" s="233" t="s">
        <v>2</v>
      </c>
      <c r="D4219" s="234">
        <v>5.68</v>
      </c>
    </row>
    <row r="4220" spans="1:4" ht="13.5">
      <c r="A4220" s="233">
        <v>96738</v>
      </c>
      <c r="B4220" s="231" t="s">
        <v>10225</v>
      </c>
      <c r="C4220" s="233" t="s">
        <v>2</v>
      </c>
      <c r="D4220" s="234">
        <v>21.12</v>
      </c>
    </row>
    <row r="4221" spans="1:4" ht="13.5">
      <c r="A4221" s="233">
        <v>96739</v>
      </c>
      <c r="B4221" s="231" t="s">
        <v>10226</v>
      </c>
      <c r="C4221" s="233" t="s">
        <v>2</v>
      </c>
      <c r="D4221" s="234">
        <v>7.34</v>
      </c>
    </row>
    <row r="4222" spans="1:4" ht="13.5">
      <c r="A4222" s="233">
        <v>96740</v>
      </c>
      <c r="B4222" s="231" t="s">
        <v>10227</v>
      </c>
      <c r="C4222" s="233" t="s">
        <v>2</v>
      </c>
      <c r="D4222" s="234">
        <v>33.1</v>
      </c>
    </row>
    <row r="4223" spans="1:4" ht="13.5">
      <c r="A4223" s="233">
        <v>96741</v>
      </c>
      <c r="B4223" s="231" t="s">
        <v>10228</v>
      </c>
      <c r="C4223" s="233" t="s">
        <v>2</v>
      </c>
      <c r="D4223" s="234">
        <v>12.37</v>
      </c>
    </row>
    <row r="4224" spans="1:4" ht="13.5">
      <c r="A4224" s="233">
        <v>96742</v>
      </c>
      <c r="B4224" s="231" t="s">
        <v>10229</v>
      </c>
      <c r="C4224" s="233" t="s">
        <v>2</v>
      </c>
      <c r="D4224" s="234">
        <v>18.760000000000002</v>
      </c>
    </row>
    <row r="4225" spans="1:4" ht="13.5">
      <c r="A4225" s="233">
        <v>96743</v>
      </c>
      <c r="B4225" s="231" t="s">
        <v>10230</v>
      </c>
      <c r="C4225" s="233" t="s">
        <v>2</v>
      </c>
      <c r="D4225" s="234">
        <v>24.87</v>
      </c>
    </row>
    <row r="4226" spans="1:4" ht="13.5">
      <c r="A4226" s="233">
        <v>96744</v>
      </c>
      <c r="B4226" s="231" t="s">
        <v>10231</v>
      </c>
      <c r="C4226" s="233" t="s">
        <v>2</v>
      </c>
      <c r="D4226" s="234">
        <v>54.04</v>
      </c>
    </row>
    <row r="4227" spans="1:4" ht="13.5">
      <c r="A4227" s="233">
        <v>96745</v>
      </c>
      <c r="B4227" s="231" t="s">
        <v>10232</v>
      </c>
      <c r="C4227" s="233" t="s">
        <v>2</v>
      </c>
      <c r="D4227" s="234">
        <v>80.87</v>
      </c>
    </row>
    <row r="4228" spans="1:4" ht="13.5">
      <c r="A4228" s="233">
        <v>96746</v>
      </c>
      <c r="B4228" s="231" t="s">
        <v>10233</v>
      </c>
      <c r="C4228" s="233" t="s">
        <v>2</v>
      </c>
      <c r="D4228" s="234">
        <v>129.06</v>
      </c>
    </row>
    <row r="4229" spans="1:4" ht="13.5">
      <c r="A4229" s="233">
        <v>96747</v>
      </c>
      <c r="B4229" s="231" t="s">
        <v>10234</v>
      </c>
      <c r="C4229" s="233" t="s">
        <v>2</v>
      </c>
      <c r="D4229" s="234">
        <v>6.75</v>
      </c>
    </row>
    <row r="4230" spans="1:4" ht="13.5">
      <c r="A4230" s="233">
        <v>96748</v>
      </c>
      <c r="B4230" s="231" t="s">
        <v>10235</v>
      </c>
      <c r="C4230" s="233" t="s">
        <v>2</v>
      </c>
      <c r="D4230" s="234">
        <v>7.81</v>
      </c>
    </row>
    <row r="4231" spans="1:4" ht="13.5">
      <c r="A4231" s="233">
        <v>96749</v>
      </c>
      <c r="B4231" s="231" t="s">
        <v>10236</v>
      </c>
      <c r="C4231" s="233" t="s">
        <v>2</v>
      </c>
      <c r="D4231" s="234">
        <v>10.75</v>
      </c>
    </row>
    <row r="4232" spans="1:4" ht="13.5">
      <c r="A4232" s="233">
        <v>96750</v>
      </c>
      <c r="B4232" s="231" t="s">
        <v>10237</v>
      </c>
      <c r="C4232" s="233" t="s">
        <v>2</v>
      </c>
      <c r="D4232" s="234">
        <v>14.9</v>
      </c>
    </row>
    <row r="4233" spans="1:4" ht="13.5">
      <c r="A4233" s="233">
        <v>96751</v>
      </c>
      <c r="B4233" s="231" t="s">
        <v>10238</v>
      </c>
      <c r="C4233" s="233" t="s">
        <v>2</v>
      </c>
      <c r="D4233" s="234">
        <v>27.43</v>
      </c>
    </row>
    <row r="4234" spans="1:4" ht="13.5">
      <c r="A4234" s="233">
        <v>96752</v>
      </c>
      <c r="B4234" s="231" t="s">
        <v>10239</v>
      </c>
      <c r="C4234" s="233" t="s">
        <v>2</v>
      </c>
      <c r="D4234" s="234">
        <v>36.51</v>
      </c>
    </row>
    <row r="4235" spans="1:4" ht="13.5">
      <c r="A4235" s="233">
        <v>96753</v>
      </c>
      <c r="B4235" s="231" t="s">
        <v>10240</v>
      </c>
      <c r="C4235" s="233" t="s">
        <v>2</v>
      </c>
      <c r="D4235" s="234">
        <v>84.08</v>
      </c>
    </row>
    <row r="4236" spans="1:4" ht="13.5">
      <c r="A4236" s="233">
        <v>96754</v>
      </c>
      <c r="B4236" s="231" t="s">
        <v>10241</v>
      </c>
      <c r="C4236" s="233" t="s">
        <v>2</v>
      </c>
      <c r="D4236" s="234">
        <v>120.04</v>
      </c>
    </row>
    <row r="4237" spans="1:4" ht="13.5">
      <c r="A4237" s="233">
        <v>96755</v>
      </c>
      <c r="B4237" s="231" t="s">
        <v>10242</v>
      </c>
      <c r="C4237" s="233" t="s">
        <v>2</v>
      </c>
      <c r="D4237" s="234">
        <v>181.11</v>
      </c>
    </row>
    <row r="4238" spans="1:4" ht="13.5">
      <c r="A4238" s="233">
        <v>96756</v>
      </c>
      <c r="B4238" s="231" t="s">
        <v>10243</v>
      </c>
      <c r="C4238" s="233" t="s">
        <v>2</v>
      </c>
      <c r="D4238" s="234">
        <v>13</v>
      </c>
    </row>
    <row r="4239" spans="1:4" ht="13.5">
      <c r="A4239" s="233">
        <v>96757</v>
      </c>
      <c r="B4239" s="231" t="s">
        <v>10244</v>
      </c>
      <c r="C4239" s="233" t="s">
        <v>2</v>
      </c>
      <c r="D4239" s="234">
        <v>12.44</v>
      </c>
    </row>
    <row r="4240" spans="1:4" ht="13.5">
      <c r="A4240" s="233">
        <v>96758</v>
      </c>
      <c r="B4240" s="231" t="s">
        <v>10245</v>
      </c>
      <c r="C4240" s="233" t="s">
        <v>2</v>
      </c>
      <c r="D4240" s="234">
        <v>14.47</v>
      </c>
    </row>
    <row r="4241" spans="1:4" ht="13.5">
      <c r="A4241" s="233">
        <v>96759</v>
      </c>
      <c r="B4241" s="231" t="s">
        <v>10246</v>
      </c>
      <c r="C4241" s="233" t="s">
        <v>2</v>
      </c>
      <c r="D4241" s="234">
        <v>22.34</v>
      </c>
    </row>
    <row r="4242" spans="1:4" ht="13.5">
      <c r="A4242" s="233">
        <v>96760</v>
      </c>
      <c r="B4242" s="231" t="s">
        <v>10247</v>
      </c>
      <c r="C4242" s="233" t="s">
        <v>2</v>
      </c>
      <c r="D4242" s="234">
        <v>31.44</v>
      </c>
    </row>
    <row r="4243" spans="1:4" ht="13.5">
      <c r="A4243" s="233">
        <v>96761</v>
      </c>
      <c r="B4243" s="231" t="s">
        <v>10248</v>
      </c>
      <c r="C4243" s="233" t="s">
        <v>2</v>
      </c>
      <c r="D4243" s="234">
        <v>45.95</v>
      </c>
    </row>
    <row r="4244" spans="1:4" ht="13.5">
      <c r="A4244" s="233">
        <v>96762</v>
      </c>
      <c r="B4244" s="231" t="s">
        <v>10249</v>
      </c>
      <c r="C4244" s="233" t="s">
        <v>2</v>
      </c>
      <c r="D4244" s="234">
        <v>90.52</v>
      </c>
    </row>
    <row r="4245" spans="1:4" ht="13.5">
      <c r="A4245" s="233">
        <v>96763</v>
      </c>
      <c r="B4245" s="231" t="s">
        <v>10250</v>
      </c>
      <c r="C4245" s="233" t="s">
        <v>2</v>
      </c>
      <c r="D4245" s="234">
        <v>127.25</v>
      </c>
    </row>
    <row r="4246" spans="1:4" ht="13.5">
      <c r="A4246" s="233">
        <v>96764</v>
      </c>
      <c r="B4246" s="231" t="s">
        <v>10251</v>
      </c>
      <c r="C4246" s="233" t="s">
        <v>2</v>
      </c>
      <c r="D4246" s="234">
        <v>203.01</v>
      </c>
    </row>
    <row r="4247" spans="1:4" ht="13.5">
      <c r="A4247" s="233">
        <v>96802</v>
      </c>
      <c r="B4247" s="231" t="s">
        <v>10252</v>
      </c>
      <c r="C4247" s="233" t="s">
        <v>2</v>
      </c>
      <c r="D4247" s="234">
        <v>281.87</v>
      </c>
    </row>
    <row r="4248" spans="1:4" ht="13.5">
      <c r="A4248" s="233">
        <v>96803</v>
      </c>
      <c r="B4248" s="231" t="s">
        <v>10253</v>
      </c>
      <c r="C4248" s="233" t="s">
        <v>2</v>
      </c>
      <c r="D4248" s="234">
        <v>143.83000000000001</v>
      </c>
    </row>
    <row r="4249" spans="1:4" ht="13.5">
      <c r="A4249" s="233">
        <v>96804</v>
      </c>
      <c r="B4249" s="231" t="s">
        <v>10254</v>
      </c>
      <c r="C4249" s="233" t="s">
        <v>2</v>
      </c>
      <c r="D4249" s="234">
        <v>254.9</v>
      </c>
    </row>
    <row r="4250" spans="1:4" ht="13.5">
      <c r="A4250" s="233">
        <v>96805</v>
      </c>
      <c r="B4250" s="231" t="s">
        <v>10255</v>
      </c>
      <c r="C4250" s="233" t="s">
        <v>2</v>
      </c>
      <c r="D4250" s="234">
        <v>289.29000000000002</v>
      </c>
    </row>
    <row r="4251" spans="1:4" ht="13.5">
      <c r="A4251" s="233">
        <v>96806</v>
      </c>
      <c r="B4251" s="231" t="s">
        <v>10256</v>
      </c>
      <c r="C4251" s="233" t="s">
        <v>2</v>
      </c>
      <c r="D4251" s="234">
        <v>138.43</v>
      </c>
    </row>
    <row r="4252" spans="1:4" ht="13.5">
      <c r="A4252" s="233">
        <v>96807</v>
      </c>
      <c r="B4252" s="231" t="s">
        <v>10257</v>
      </c>
      <c r="C4252" s="233" t="s">
        <v>2</v>
      </c>
      <c r="D4252" s="234">
        <v>229.23</v>
      </c>
    </row>
    <row r="4253" spans="1:4" ht="13.5">
      <c r="A4253" s="233">
        <v>96808</v>
      </c>
      <c r="B4253" s="231" t="s">
        <v>10258</v>
      </c>
      <c r="C4253" s="233" t="s">
        <v>2</v>
      </c>
      <c r="D4253" s="234">
        <v>12.27</v>
      </c>
    </row>
    <row r="4254" spans="1:4" ht="13.5">
      <c r="A4254" s="233">
        <v>96809</v>
      </c>
      <c r="B4254" s="231" t="s">
        <v>10259</v>
      </c>
      <c r="C4254" s="233" t="s">
        <v>2</v>
      </c>
      <c r="D4254" s="234">
        <v>14.2</v>
      </c>
    </row>
    <row r="4255" spans="1:4" ht="13.5">
      <c r="A4255" s="233">
        <v>96810</v>
      </c>
      <c r="B4255" s="231" t="s">
        <v>10260</v>
      </c>
      <c r="C4255" s="233" t="s">
        <v>2</v>
      </c>
      <c r="D4255" s="234">
        <v>15.5</v>
      </c>
    </row>
    <row r="4256" spans="1:4" ht="13.5">
      <c r="A4256" s="233">
        <v>96811</v>
      </c>
      <c r="B4256" s="231" t="s">
        <v>10261</v>
      </c>
      <c r="C4256" s="233" t="s">
        <v>2</v>
      </c>
      <c r="D4256" s="234">
        <v>16.57</v>
      </c>
    </row>
    <row r="4257" spans="1:4" ht="13.5">
      <c r="A4257" s="233">
        <v>96812</v>
      </c>
      <c r="B4257" s="231" t="s">
        <v>10262</v>
      </c>
      <c r="C4257" s="233" t="s">
        <v>2</v>
      </c>
      <c r="D4257" s="234">
        <v>15.88</v>
      </c>
    </row>
    <row r="4258" spans="1:4" ht="13.5">
      <c r="A4258" s="233">
        <v>96813</v>
      </c>
      <c r="B4258" s="231" t="s">
        <v>10263</v>
      </c>
      <c r="C4258" s="233" t="s">
        <v>2</v>
      </c>
      <c r="D4258" s="234">
        <v>18.46</v>
      </c>
    </row>
    <row r="4259" spans="1:4" ht="13.5">
      <c r="A4259" s="233">
        <v>96814</v>
      </c>
      <c r="B4259" s="231" t="s">
        <v>10264</v>
      </c>
      <c r="C4259" s="233" t="s">
        <v>2</v>
      </c>
      <c r="D4259" s="234">
        <v>15.44</v>
      </c>
    </row>
    <row r="4260" spans="1:4" ht="13.5">
      <c r="A4260" s="233">
        <v>96815</v>
      </c>
      <c r="B4260" s="231" t="s">
        <v>10265</v>
      </c>
      <c r="C4260" s="233" t="s">
        <v>2</v>
      </c>
      <c r="D4260" s="234">
        <v>26.55</v>
      </c>
    </row>
    <row r="4261" spans="1:4" ht="13.5">
      <c r="A4261" s="233">
        <v>96816</v>
      </c>
      <c r="B4261" s="231" t="s">
        <v>10266</v>
      </c>
      <c r="C4261" s="233" t="s">
        <v>2</v>
      </c>
      <c r="D4261" s="234">
        <v>21.63</v>
      </c>
    </row>
    <row r="4262" spans="1:4" ht="13.5">
      <c r="A4262" s="233">
        <v>96817</v>
      </c>
      <c r="B4262" s="231" t="s">
        <v>10267</v>
      </c>
      <c r="C4262" s="233" t="s">
        <v>2</v>
      </c>
      <c r="D4262" s="234">
        <v>24.76</v>
      </c>
    </row>
    <row r="4263" spans="1:4" ht="13.5">
      <c r="A4263" s="233">
        <v>96818</v>
      </c>
      <c r="B4263" s="231" t="s">
        <v>10268</v>
      </c>
      <c r="C4263" s="233" t="s">
        <v>2</v>
      </c>
      <c r="D4263" s="234">
        <v>22.98</v>
      </c>
    </row>
    <row r="4264" spans="1:4" ht="13.5">
      <c r="A4264" s="233">
        <v>96819</v>
      </c>
      <c r="B4264" s="231" t="s">
        <v>10269</v>
      </c>
      <c r="C4264" s="233" t="s">
        <v>2</v>
      </c>
      <c r="D4264" s="234">
        <v>22.98</v>
      </c>
    </row>
    <row r="4265" spans="1:4" ht="13.5">
      <c r="A4265" s="233">
        <v>96820</v>
      </c>
      <c r="B4265" s="231" t="s">
        <v>10270</v>
      </c>
      <c r="C4265" s="233" t="s">
        <v>2</v>
      </c>
      <c r="D4265" s="234">
        <v>42.53</v>
      </c>
    </row>
    <row r="4266" spans="1:4" ht="13.5">
      <c r="A4266" s="233">
        <v>96821</v>
      </c>
      <c r="B4266" s="231" t="s">
        <v>10271</v>
      </c>
      <c r="C4266" s="233" t="s">
        <v>2</v>
      </c>
      <c r="D4266" s="234">
        <v>36.01</v>
      </c>
    </row>
    <row r="4267" spans="1:4" ht="13.5">
      <c r="A4267" s="233">
        <v>96822</v>
      </c>
      <c r="B4267" s="231" t="s">
        <v>10272</v>
      </c>
      <c r="C4267" s="233" t="s">
        <v>2</v>
      </c>
      <c r="D4267" s="234">
        <v>36.51</v>
      </c>
    </row>
    <row r="4268" spans="1:4" ht="13.5">
      <c r="A4268" s="233">
        <v>96823</v>
      </c>
      <c r="B4268" s="231" t="s">
        <v>10273</v>
      </c>
      <c r="C4268" s="233" t="s">
        <v>2</v>
      </c>
      <c r="D4268" s="234">
        <v>15.01</v>
      </c>
    </row>
    <row r="4269" spans="1:4" ht="13.5">
      <c r="A4269" s="233">
        <v>96824</v>
      </c>
      <c r="B4269" s="231" t="s">
        <v>10274</v>
      </c>
      <c r="C4269" s="233" t="s">
        <v>2</v>
      </c>
      <c r="D4269" s="234">
        <v>17.03</v>
      </c>
    </row>
    <row r="4270" spans="1:4" ht="13.5">
      <c r="A4270" s="233">
        <v>96825</v>
      </c>
      <c r="B4270" s="231" t="s">
        <v>10275</v>
      </c>
      <c r="C4270" s="233" t="s">
        <v>2</v>
      </c>
      <c r="D4270" s="234">
        <v>23.3</v>
      </c>
    </row>
    <row r="4271" spans="1:4" ht="13.5">
      <c r="A4271" s="233">
        <v>96826</v>
      </c>
      <c r="B4271" s="231" t="s">
        <v>10276</v>
      </c>
      <c r="C4271" s="233" t="s">
        <v>2</v>
      </c>
      <c r="D4271" s="234">
        <v>20.96</v>
      </c>
    </row>
    <row r="4272" spans="1:4" ht="13.5">
      <c r="A4272" s="233">
        <v>96827</v>
      </c>
      <c r="B4272" s="231" t="s">
        <v>10277</v>
      </c>
      <c r="C4272" s="233" t="s">
        <v>2</v>
      </c>
      <c r="D4272" s="234">
        <v>21.77</v>
      </c>
    </row>
    <row r="4273" spans="1:4" ht="13.5">
      <c r="A4273" s="233">
        <v>96828</v>
      </c>
      <c r="B4273" s="231" t="s">
        <v>10278</v>
      </c>
      <c r="C4273" s="233" t="s">
        <v>2</v>
      </c>
      <c r="D4273" s="234">
        <v>27.52</v>
      </c>
    </row>
    <row r="4274" spans="1:4" ht="13.5">
      <c r="A4274" s="233">
        <v>96829</v>
      </c>
      <c r="B4274" s="231" t="s">
        <v>10279</v>
      </c>
      <c r="C4274" s="233" t="s">
        <v>2</v>
      </c>
      <c r="D4274" s="234">
        <v>20.92</v>
      </c>
    </row>
    <row r="4275" spans="1:4" ht="13.5">
      <c r="A4275" s="233">
        <v>96830</v>
      </c>
      <c r="B4275" s="231" t="s">
        <v>10280</v>
      </c>
      <c r="C4275" s="233" t="s">
        <v>2</v>
      </c>
      <c r="D4275" s="234">
        <v>30.6</v>
      </c>
    </row>
    <row r="4276" spans="1:4" ht="13.5">
      <c r="A4276" s="233">
        <v>96831</v>
      </c>
      <c r="B4276" s="231" t="s">
        <v>10281</v>
      </c>
      <c r="C4276" s="233" t="s">
        <v>2</v>
      </c>
      <c r="D4276" s="234">
        <v>24.78</v>
      </c>
    </row>
    <row r="4277" spans="1:4" ht="13.5">
      <c r="A4277" s="233">
        <v>96832</v>
      </c>
      <c r="B4277" s="231" t="s">
        <v>10282</v>
      </c>
      <c r="C4277" s="233" t="s">
        <v>2</v>
      </c>
      <c r="D4277" s="234">
        <v>28.79</v>
      </c>
    </row>
    <row r="4278" spans="1:4" ht="13.5">
      <c r="A4278" s="233">
        <v>96833</v>
      </c>
      <c r="B4278" s="231" t="s">
        <v>10283</v>
      </c>
      <c r="C4278" s="233" t="s">
        <v>2</v>
      </c>
      <c r="D4278" s="234">
        <v>26.9</v>
      </c>
    </row>
    <row r="4279" spans="1:4" ht="13.5">
      <c r="A4279" s="233">
        <v>96834</v>
      </c>
      <c r="B4279" s="231" t="s">
        <v>10284</v>
      </c>
      <c r="C4279" s="233" t="s">
        <v>2</v>
      </c>
      <c r="D4279" s="234">
        <v>44.81</v>
      </c>
    </row>
    <row r="4280" spans="1:4" ht="13.5">
      <c r="A4280" s="233">
        <v>96835</v>
      </c>
      <c r="B4280" s="231" t="s">
        <v>10285</v>
      </c>
      <c r="C4280" s="233" t="s">
        <v>2</v>
      </c>
      <c r="D4280" s="234">
        <v>38.590000000000003</v>
      </c>
    </row>
    <row r="4281" spans="1:4" ht="13.5">
      <c r="A4281" s="233">
        <v>96836</v>
      </c>
      <c r="B4281" s="231" t="s">
        <v>10286</v>
      </c>
      <c r="C4281" s="233" t="s">
        <v>2</v>
      </c>
      <c r="D4281" s="234">
        <v>41.18</v>
      </c>
    </row>
    <row r="4282" spans="1:4" ht="13.5">
      <c r="A4282" s="233">
        <v>96837</v>
      </c>
      <c r="B4282" s="231" t="s">
        <v>10287</v>
      </c>
      <c r="C4282" s="233" t="s">
        <v>2</v>
      </c>
      <c r="D4282" s="234">
        <v>21.67</v>
      </c>
    </row>
    <row r="4283" spans="1:4" ht="13.5">
      <c r="A4283" s="233">
        <v>96838</v>
      </c>
      <c r="B4283" s="231" t="s">
        <v>10288</v>
      </c>
      <c r="C4283" s="233" t="s">
        <v>2</v>
      </c>
      <c r="D4283" s="234">
        <v>19.809999999999999</v>
      </c>
    </row>
    <row r="4284" spans="1:4" ht="13.5">
      <c r="A4284" s="233">
        <v>96839</v>
      </c>
      <c r="B4284" s="231" t="s">
        <v>10289</v>
      </c>
      <c r="C4284" s="233" t="s">
        <v>2</v>
      </c>
      <c r="D4284" s="234">
        <v>19.48</v>
      </c>
    </row>
    <row r="4285" spans="1:4" ht="13.5">
      <c r="A4285" s="233">
        <v>96840</v>
      </c>
      <c r="B4285" s="231" t="s">
        <v>10290</v>
      </c>
      <c r="C4285" s="233" t="s">
        <v>2</v>
      </c>
      <c r="D4285" s="234">
        <v>25.31</v>
      </c>
    </row>
    <row r="4286" spans="1:4" ht="13.5">
      <c r="A4286" s="233">
        <v>96841</v>
      </c>
      <c r="B4286" s="231" t="s">
        <v>10291</v>
      </c>
      <c r="C4286" s="233" t="s">
        <v>2</v>
      </c>
      <c r="D4286" s="234">
        <v>21.97</v>
      </c>
    </row>
    <row r="4287" spans="1:4" ht="13.5">
      <c r="A4287" s="233">
        <v>96842</v>
      </c>
      <c r="B4287" s="231" t="s">
        <v>10292</v>
      </c>
      <c r="C4287" s="233" t="s">
        <v>2</v>
      </c>
      <c r="D4287" s="234">
        <v>28.37</v>
      </c>
    </row>
    <row r="4288" spans="1:4" ht="13.5">
      <c r="A4288" s="233">
        <v>96843</v>
      </c>
      <c r="B4288" s="231" t="s">
        <v>10293</v>
      </c>
      <c r="C4288" s="233" t="s">
        <v>2</v>
      </c>
      <c r="D4288" s="234">
        <v>27.22</v>
      </c>
    </row>
    <row r="4289" spans="1:4" ht="13.5">
      <c r="A4289" s="233">
        <v>96844</v>
      </c>
      <c r="B4289" s="231" t="s">
        <v>10294</v>
      </c>
      <c r="C4289" s="233" t="s">
        <v>2</v>
      </c>
      <c r="D4289" s="234">
        <v>37.659999999999997</v>
      </c>
    </row>
    <row r="4290" spans="1:4" ht="13.5">
      <c r="A4290" s="233">
        <v>96845</v>
      </c>
      <c r="B4290" s="231" t="s">
        <v>10295</v>
      </c>
      <c r="C4290" s="233" t="s">
        <v>2</v>
      </c>
      <c r="D4290" s="234">
        <v>40.130000000000003</v>
      </c>
    </row>
    <row r="4291" spans="1:4" ht="13.5">
      <c r="A4291" s="233">
        <v>96846</v>
      </c>
      <c r="B4291" s="231" t="s">
        <v>10296</v>
      </c>
      <c r="C4291" s="233" t="s">
        <v>2</v>
      </c>
      <c r="D4291" s="234">
        <v>31.21</v>
      </c>
    </row>
    <row r="4292" spans="1:4" ht="13.5">
      <c r="A4292" s="233">
        <v>96847</v>
      </c>
      <c r="B4292" s="231" t="s">
        <v>10297</v>
      </c>
      <c r="C4292" s="233" t="s">
        <v>2</v>
      </c>
      <c r="D4292" s="234">
        <v>34.479999999999997</v>
      </c>
    </row>
    <row r="4293" spans="1:4" ht="13.5">
      <c r="A4293" s="233">
        <v>96848</v>
      </c>
      <c r="B4293" s="231" t="s">
        <v>10298</v>
      </c>
      <c r="C4293" s="233" t="s">
        <v>2</v>
      </c>
      <c r="D4293" s="234">
        <v>52.17</v>
      </c>
    </row>
    <row r="4294" spans="1:4" ht="13.5">
      <c r="A4294" s="233">
        <v>96849</v>
      </c>
      <c r="B4294" s="231" t="s">
        <v>10299</v>
      </c>
      <c r="C4294" s="233" t="s">
        <v>2</v>
      </c>
      <c r="D4294" s="234">
        <v>18.760000000000002</v>
      </c>
    </row>
    <row r="4295" spans="1:4" ht="13.5">
      <c r="A4295" s="233">
        <v>96850</v>
      </c>
      <c r="B4295" s="231" t="s">
        <v>10300</v>
      </c>
      <c r="C4295" s="233" t="s">
        <v>2</v>
      </c>
      <c r="D4295" s="234">
        <v>22.1</v>
      </c>
    </row>
    <row r="4296" spans="1:4" ht="13.5">
      <c r="A4296" s="233">
        <v>96851</v>
      </c>
      <c r="B4296" s="231" t="s">
        <v>10301</v>
      </c>
      <c r="C4296" s="233" t="s">
        <v>2</v>
      </c>
      <c r="D4296" s="234">
        <v>29.57</v>
      </c>
    </row>
    <row r="4297" spans="1:4" ht="13.5">
      <c r="A4297" s="233">
        <v>96852</v>
      </c>
      <c r="B4297" s="231" t="s">
        <v>10302</v>
      </c>
      <c r="C4297" s="233" t="s">
        <v>2</v>
      </c>
      <c r="D4297" s="234">
        <v>25.1</v>
      </c>
    </row>
    <row r="4298" spans="1:4" ht="13.5">
      <c r="A4298" s="233">
        <v>96853</v>
      </c>
      <c r="B4298" s="231" t="s">
        <v>10303</v>
      </c>
      <c r="C4298" s="233" t="s">
        <v>2</v>
      </c>
      <c r="D4298" s="234">
        <v>28.37</v>
      </c>
    </row>
    <row r="4299" spans="1:4" ht="13.5">
      <c r="A4299" s="233">
        <v>96854</v>
      </c>
      <c r="B4299" s="231" t="s">
        <v>10304</v>
      </c>
      <c r="C4299" s="233" t="s">
        <v>2</v>
      </c>
      <c r="D4299" s="234">
        <v>34.15</v>
      </c>
    </row>
    <row r="4300" spans="1:4" ht="13.5">
      <c r="A4300" s="233">
        <v>96855</v>
      </c>
      <c r="B4300" s="231" t="s">
        <v>10305</v>
      </c>
      <c r="C4300" s="233" t="s">
        <v>2</v>
      </c>
      <c r="D4300" s="234">
        <v>31.23</v>
      </c>
    </row>
    <row r="4301" spans="1:4" ht="13.5">
      <c r="A4301" s="233">
        <v>96856</v>
      </c>
      <c r="B4301" s="231" t="s">
        <v>10306</v>
      </c>
      <c r="C4301" s="233" t="s">
        <v>2</v>
      </c>
      <c r="D4301" s="234">
        <v>31.7</v>
      </c>
    </row>
    <row r="4302" spans="1:4" ht="13.5">
      <c r="A4302" s="233">
        <v>96857</v>
      </c>
      <c r="B4302" s="231" t="s">
        <v>10307</v>
      </c>
      <c r="C4302" s="233" t="s">
        <v>2</v>
      </c>
      <c r="D4302" s="234">
        <v>51.26</v>
      </c>
    </row>
    <row r="4303" spans="1:4" ht="13.5">
      <c r="A4303" s="233">
        <v>96858</v>
      </c>
      <c r="B4303" s="231" t="s">
        <v>10308</v>
      </c>
      <c r="C4303" s="233" t="s">
        <v>2</v>
      </c>
      <c r="D4303" s="234">
        <v>51.54</v>
      </c>
    </row>
    <row r="4304" spans="1:4" ht="13.5">
      <c r="A4304" s="233">
        <v>96859</v>
      </c>
      <c r="B4304" s="231" t="s">
        <v>10309</v>
      </c>
      <c r="C4304" s="233" t="s">
        <v>2</v>
      </c>
      <c r="D4304" s="234">
        <v>64.239999999999995</v>
      </c>
    </row>
    <row r="4305" spans="1:4" ht="13.5">
      <c r="A4305" s="233">
        <v>96860</v>
      </c>
      <c r="B4305" s="231" t="s">
        <v>10310</v>
      </c>
      <c r="C4305" s="233" t="s">
        <v>2</v>
      </c>
      <c r="D4305" s="234">
        <v>24.95</v>
      </c>
    </row>
    <row r="4306" spans="1:4" ht="13.5">
      <c r="A4306" s="233">
        <v>96861</v>
      </c>
      <c r="B4306" s="231" t="s">
        <v>10311</v>
      </c>
      <c r="C4306" s="233" t="s">
        <v>2</v>
      </c>
      <c r="D4306" s="234">
        <v>27.06</v>
      </c>
    </row>
    <row r="4307" spans="1:4" ht="13.5">
      <c r="A4307" s="233">
        <v>96862</v>
      </c>
      <c r="B4307" s="231" t="s">
        <v>10312</v>
      </c>
      <c r="C4307" s="233" t="s">
        <v>2</v>
      </c>
      <c r="D4307" s="234">
        <v>30.1</v>
      </c>
    </row>
    <row r="4308" spans="1:4" ht="13.5">
      <c r="A4308" s="233">
        <v>96863</v>
      </c>
      <c r="B4308" s="231" t="s">
        <v>10313</v>
      </c>
      <c r="C4308" s="233" t="s">
        <v>2</v>
      </c>
      <c r="D4308" s="234">
        <v>29.75</v>
      </c>
    </row>
    <row r="4309" spans="1:4" ht="13.5">
      <c r="A4309" s="233">
        <v>96864</v>
      </c>
      <c r="B4309" s="231" t="s">
        <v>10314</v>
      </c>
      <c r="C4309" s="233" t="s">
        <v>2</v>
      </c>
      <c r="D4309" s="234">
        <v>47.83</v>
      </c>
    </row>
    <row r="4310" spans="1:4" ht="13.5">
      <c r="A4310" s="233">
        <v>96865</v>
      </c>
      <c r="B4310" s="231" t="s">
        <v>10315</v>
      </c>
      <c r="C4310" s="233" t="s">
        <v>2</v>
      </c>
      <c r="D4310" s="234">
        <v>46.8</v>
      </c>
    </row>
    <row r="4311" spans="1:4" ht="13.5">
      <c r="A4311" s="233">
        <v>96866</v>
      </c>
      <c r="B4311" s="231" t="s">
        <v>10316</v>
      </c>
      <c r="C4311" s="233" t="s">
        <v>2</v>
      </c>
      <c r="D4311" s="234">
        <v>63.07</v>
      </c>
    </row>
    <row r="4312" spans="1:4" ht="13.5">
      <c r="A4312" s="233">
        <v>96867</v>
      </c>
      <c r="B4312" s="231" t="s">
        <v>10317</v>
      </c>
      <c r="C4312" s="233" t="s">
        <v>2</v>
      </c>
      <c r="D4312" s="234">
        <v>73.739999999999995</v>
      </c>
    </row>
    <row r="4313" spans="1:4" ht="13.5">
      <c r="A4313" s="233">
        <v>96868</v>
      </c>
      <c r="B4313" s="231" t="s">
        <v>10318</v>
      </c>
      <c r="C4313" s="233" t="s">
        <v>2</v>
      </c>
      <c r="D4313" s="234">
        <v>29.28</v>
      </c>
    </row>
    <row r="4314" spans="1:4" ht="13.5">
      <c r="A4314" s="233">
        <v>96869</v>
      </c>
      <c r="B4314" s="231" t="s">
        <v>10319</v>
      </c>
      <c r="C4314" s="233" t="s">
        <v>2</v>
      </c>
      <c r="D4314" s="234">
        <v>34.99</v>
      </c>
    </row>
    <row r="4315" spans="1:4" ht="13.5">
      <c r="A4315" s="233">
        <v>96870</v>
      </c>
      <c r="B4315" s="231" t="s">
        <v>10320</v>
      </c>
      <c r="C4315" s="233" t="s">
        <v>2</v>
      </c>
      <c r="D4315" s="234">
        <v>55.82</v>
      </c>
    </row>
    <row r="4316" spans="1:4" ht="13.5">
      <c r="A4316" s="233">
        <v>96871</v>
      </c>
      <c r="B4316" s="231" t="s">
        <v>10321</v>
      </c>
      <c r="C4316" s="233" t="s">
        <v>2</v>
      </c>
      <c r="D4316" s="234">
        <v>81.28</v>
      </c>
    </row>
    <row r="4317" spans="1:4" ht="13.5">
      <c r="A4317" s="233">
        <v>96872</v>
      </c>
      <c r="B4317" s="231" t="s">
        <v>10322</v>
      </c>
      <c r="C4317" s="233" t="s">
        <v>2</v>
      </c>
      <c r="D4317" s="234">
        <v>73.27</v>
      </c>
    </row>
    <row r="4318" spans="1:4" ht="13.5">
      <c r="A4318" s="233">
        <v>96873</v>
      </c>
      <c r="B4318" s="231" t="s">
        <v>10323</v>
      </c>
      <c r="C4318" s="233" t="s">
        <v>2</v>
      </c>
      <c r="D4318" s="234">
        <v>85.04</v>
      </c>
    </row>
    <row r="4319" spans="1:4" ht="13.5">
      <c r="A4319" s="233">
        <v>96874</v>
      </c>
      <c r="B4319" s="231" t="s">
        <v>10324</v>
      </c>
      <c r="C4319" s="233" t="s">
        <v>2</v>
      </c>
      <c r="D4319" s="234">
        <v>88.89</v>
      </c>
    </row>
    <row r="4320" spans="1:4" ht="13.5">
      <c r="A4320" s="233">
        <v>96875</v>
      </c>
      <c r="B4320" s="231" t="s">
        <v>10325</v>
      </c>
      <c r="C4320" s="233" t="s">
        <v>2</v>
      </c>
      <c r="D4320" s="234">
        <v>107.82</v>
      </c>
    </row>
    <row r="4321" spans="1:4" ht="13.5">
      <c r="A4321" s="233">
        <v>96876</v>
      </c>
      <c r="B4321" s="231" t="s">
        <v>10326</v>
      </c>
      <c r="C4321" s="233" t="s">
        <v>2</v>
      </c>
      <c r="D4321" s="234">
        <v>195.46</v>
      </c>
    </row>
    <row r="4322" spans="1:4" ht="13.5">
      <c r="A4322" s="233">
        <v>96877</v>
      </c>
      <c r="B4322" s="231" t="s">
        <v>10327</v>
      </c>
      <c r="C4322" s="233" t="s">
        <v>2</v>
      </c>
      <c r="D4322" s="234">
        <v>209.19</v>
      </c>
    </row>
    <row r="4323" spans="1:4" ht="13.5">
      <c r="A4323" s="233">
        <v>96878</v>
      </c>
      <c r="B4323" s="231" t="s">
        <v>10328</v>
      </c>
      <c r="C4323" s="233" t="s">
        <v>2</v>
      </c>
      <c r="D4323" s="234">
        <v>211.76</v>
      </c>
    </row>
    <row r="4324" spans="1:4" ht="13.5">
      <c r="A4324" s="233">
        <v>96879</v>
      </c>
      <c r="B4324" s="231" t="s">
        <v>10329</v>
      </c>
      <c r="C4324" s="233" t="s">
        <v>2</v>
      </c>
      <c r="D4324" s="234">
        <v>211.83</v>
      </c>
    </row>
    <row r="4325" spans="1:4" ht="13.5">
      <c r="A4325" s="233">
        <v>96880</v>
      </c>
      <c r="B4325" s="231" t="s">
        <v>10330</v>
      </c>
      <c r="C4325" s="233" t="s">
        <v>2</v>
      </c>
      <c r="D4325" s="234">
        <v>242.58</v>
      </c>
    </row>
    <row r="4326" spans="1:4" ht="13.5">
      <c r="A4326" s="233">
        <v>96881</v>
      </c>
      <c r="B4326" s="231" t="s">
        <v>10331</v>
      </c>
      <c r="C4326" s="233" t="s">
        <v>2</v>
      </c>
      <c r="D4326" s="234">
        <v>256.52</v>
      </c>
    </row>
    <row r="4327" spans="1:4" ht="13.5">
      <c r="A4327" s="233">
        <v>97425</v>
      </c>
      <c r="B4327" s="231" t="s">
        <v>10332</v>
      </c>
      <c r="C4327" s="233" t="s">
        <v>2</v>
      </c>
      <c r="D4327" s="234">
        <v>24.06</v>
      </c>
    </row>
    <row r="4328" spans="1:4" ht="13.5">
      <c r="A4328" s="233">
        <v>97426</v>
      </c>
      <c r="B4328" s="231" t="s">
        <v>10333</v>
      </c>
      <c r="C4328" s="233" t="s">
        <v>2</v>
      </c>
      <c r="D4328" s="234">
        <v>29.2</v>
      </c>
    </row>
    <row r="4329" spans="1:4" ht="13.5">
      <c r="A4329" s="233">
        <v>97427</v>
      </c>
      <c r="B4329" s="231" t="s">
        <v>10334</v>
      </c>
      <c r="C4329" s="233" t="s">
        <v>2</v>
      </c>
      <c r="D4329" s="234">
        <v>33.090000000000003</v>
      </c>
    </row>
    <row r="4330" spans="1:4" ht="13.5">
      <c r="A4330" s="233">
        <v>97428</v>
      </c>
      <c r="B4330" s="231" t="s">
        <v>10335</v>
      </c>
      <c r="C4330" s="233" t="s">
        <v>2</v>
      </c>
      <c r="D4330" s="234">
        <v>42.12</v>
      </c>
    </row>
    <row r="4331" spans="1:4" ht="13.5">
      <c r="A4331" s="233">
        <v>97429</v>
      </c>
      <c r="B4331" s="231" t="s">
        <v>10336</v>
      </c>
      <c r="C4331" s="233" t="s">
        <v>2</v>
      </c>
      <c r="D4331" s="234">
        <v>50.43</v>
      </c>
    </row>
    <row r="4332" spans="1:4" ht="13.5">
      <c r="A4332" s="233">
        <v>97430</v>
      </c>
      <c r="B4332" s="231" t="s">
        <v>25285</v>
      </c>
      <c r="C4332" s="233" t="s">
        <v>2</v>
      </c>
      <c r="D4332" s="234">
        <v>33.43</v>
      </c>
    </row>
    <row r="4333" spans="1:4" ht="13.5">
      <c r="A4333" s="233">
        <v>97431</v>
      </c>
      <c r="B4333" s="231" t="s">
        <v>25286</v>
      </c>
      <c r="C4333" s="233" t="s">
        <v>2</v>
      </c>
      <c r="D4333" s="234">
        <v>37.229999999999997</v>
      </c>
    </row>
    <row r="4334" spans="1:4" ht="13.5">
      <c r="A4334" s="233">
        <v>97432</v>
      </c>
      <c r="B4334" s="231" t="s">
        <v>25287</v>
      </c>
      <c r="C4334" s="233" t="s">
        <v>2</v>
      </c>
      <c r="D4334" s="234">
        <v>41.99</v>
      </c>
    </row>
    <row r="4335" spans="1:4" ht="13.5">
      <c r="A4335" s="233">
        <v>97433</v>
      </c>
      <c r="B4335" s="231" t="s">
        <v>25288</v>
      </c>
      <c r="C4335" s="233" t="s">
        <v>2</v>
      </c>
      <c r="D4335" s="234">
        <v>77.62</v>
      </c>
    </row>
    <row r="4336" spans="1:4" ht="13.5">
      <c r="A4336" s="233">
        <v>97434</v>
      </c>
      <c r="B4336" s="231" t="s">
        <v>25289</v>
      </c>
      <c r="C4336" s="233" t="s">
        <v>2</v>
      </c>
      <c r="D4336" s="234">
        <v>79.12</v>
      </c>
    </row>
    <row r="4337" spans="1:4" ht="13.5">
      <c r="A4337" s="233">
        <v>97435</v>
      </c>
      <c r="B4337" s="231" t="s">
        <v>25290</v>
      </c>
      <c r="C4337" s="233" t="s">
        <v>2</v>
      </c>
      <c r="D4337" s="234">
        <v>90.86</v>
      </c>
    </row>
    <row r="4338" spans="1:4" ht="13.5">
      <c r="A4338" s="233">
        <v>97436</v>
      </c>
      <c r="B4338" s="231" t="s">
        <v>25291</v>
      </c>
      <c r="C4338" s="233" t="s">
        <v>2</v>
      </c>
      <c r="D4338" s="234">
        <v>93.75</v>
      </c>
    </row>
    <row r="4339" spans="1:4" ht="13.5">
      <c r="A4339" s="233">
        <v>97437</v>
      </c>
      <c r="B4339" s="231" t="s">
        <v>25292</v>
      </c>
      <c r="C4339" s="233" t="s">
        <v>2</v>
      </c>
      <c r="D4339" s="234">
        <v>104.02</v>
      </c>
    </row>
    <row r="4340" spans="1:4" ht="13.5">
      <c r="A4340" s="233">
        <v>97438</v>
      </c>
      <c r="B4340" s="231" t="s">
        <v>25293</v>
      </c>
      <c r="C4340" s="233" t="s">
        <v>2</v>
      </c>
      <c r="D4340" s="234">
        <v>107.11</v>
      </c>
    </row>
    <row r="4341" spans="1:4" ht="13.5">
      <c r="A4341" s="233">
        <v>97439</v>
      </c>
      <c r="B4341" s="231" t="s">
        <v>25294</v>
      </c>
      <c r="C4341" s="233" t="s">
        <v>2</v>
      </c>
      <c r="D4341" s="234">
        <v>117.93</v>
      </c>
    </row>
    <row r="4342" spans="1:4" ht="13.5">
      <c r="A4342" s="233">
        <v>97440</v>
      </c>
      <c r="B4342" s="231" t="s">
        <v>25295</v>
      </c>
      <c r="C4342" s="233" t="s">
        <v>2</v>
      </c>
      <c r="D4342" s="234">
        <v>141.55000000000001</v>
      </c>
    </row>
    <row r="4343" spans="1:4" ht="13.5">
      <c r="A4343" s="233">
        <v>97442</v>
      </c>
      <c r="B4343" s="231" t="s">
        <v>25296</v>
      </c>
      <c r="C4343" s="233" t="s">
        <v>2</v>
      </c>
      <c r="D4343" s="234">
        <v>156.21</v>
      </c>
    </row>
    <row r="4344" spans="1:4" ht="13.5">
      <c r="A4344" s="233">
        <v>97443</v>
      </c>
      <c r="B4344" s="231" t="s">
        <v>25297</v>
      </c>
      <c r="C4344" s="233" t="s">
        <v>2</v>
      </c>
      <c r="D4344" s="234">
        <v>119.4</v>
      </c>
    </row>
    <row r="4345" spans="1:4" ht="13.5">
      <c r="A4345" s="233">
        <v>97444</v>
      </c>
      <c r="B4345" s="231" t="s">
        <v>25298</v>
      </c>
      <c r="C4345" s="233" t="s">
        <v>2</v>
      </c>
      <c r="D4345" s="234">
        <v>143.91</v>
      </c>
    </row>
    <row r="4346" spans="1:4" ht="13.5">
      <c r="A4346" s="233">
        <v>97446</v>
      </c>
      <c r="B4346" s="231" t="s">
        <v>25299</v>
      </c>
      <c r="C4346" s="233" t="s">
        <v>2</v>
      </c>
      <c r="D4346" s="234">
        <v>260.38</v>
      </c>
    </row>
    <row r="4347" spans="1:4" ht="13.5">
      <c r="A4347" s="233">
        <v>97447</v>
      </c>
      <c r="B4347" s="231" t="s">
        <v>25300</v>
      </c>
      <c r="C4347" s="233" t="s">
        <v>2</v>
      </c>
      <c r="D4347" s="234">
        <v>260.38</v>
      </c>
    </row>
    <row r="4348" spans="1:4" ht="13.5">
      <c r="A4348" s="233">
        <v>97449</v>
      </c>
      <c r="B4348" s="231" t="s">
        <v>25301</v>
      </c>
      <c r="C4348" s="233" t="s">
        <v>2</v>
      </c>
      <c r="D4348" s="234">
        <v>276.32</v>
      </c>
    </row>
    <row r="4349" spans="1:4" ht="13.5">
      <c r="A4349" s="233">
        <v>97450</v>
      </c>
      <c r="B4349" s="231" t="s">
        <v>25302</v>
      </c>
      <c r="C4349" s="233" t="s">
        <v>2</v>
      </c>
      <c r="D4349" s="234">
        <v>343.06</v>
      </c>
    </row>
    <row r="4350" spans="1:4" ht="13.5">
      <c r="A4350" s="233">
        <v>97452</v>
      </c>
      <c r="B4350" s="231" t="s">
        <v>25303</v>
      </c>
      <c r="C4350" s="233" t="s">
        <v>2</v>
      </c>
      <c r="D4350" s="234">
        <v>199.56</v>
      </c>
    </row>
    <row r="4351" spans="1:4" ht="13.5">
      <c r="A4351" s="233">
        <v>97453</v>
      </c>
      <c r="B4351" s="231" t="s">
        <v>25304</v>
      </c>
      <c r="C4351" s="233" t="s">
        <v>2</v>
      </c>
      <c r="D4351" s="234">
        <v>213.55</v>
      </c>
    </row>
    <row r="4352" spans="1:4" ht="13.5">
      <c r="A4352" s="233">
        <v>97454</v>
      </c>
      <c r="B4352" s="231" t="s">
        <v>25305</v>
      </c>
      <c r="C4352" s="233" t="s">
        <v>2</v>
      </c>
      <c r="D4352" s="234">
        <v>355.84</v>
      </c>
    </row>
    <row r="4353" spans="1:4" ht="13.5">
      <c r="A4353" s="233">
        <v>97455</v>
      </c>
      <c r="B4353" s="231" t="s">
        <v>25306</v>
      </c>
      <c r="C4353" s="233" t="s">
        <v>2</v>
      </c>
      <c r="D4353" s="234">
        <v>378.22</v>
      </c>
    </row>
    <row r="4354" spans="1:4" ht="13.5">
      <c r="A4354" s="233">
        <v>97456</v>
      </c>
      <c r="B4354" s="231" t="s">
        <v>25307</v>
      </c>
      <c r="C4354" s="233" t="s">
        <v>2</v>
      </c>
      <c r="D4354" s="234">
        <v>842.33</v>
      </c>
    </row>
    <row r="4355" spans="1:4" ht="13.5">
      <c r="A4355" s="233">
        <v>97457</v>
      </c>
      <c r="B4355" s="231" t="s">
        <v>25308</v>
      </c>
      <c r="C4355" s="233" t="s">
        <v>2</v>
      </c>
      <c r="D4355" s="234">
        <v>741.95</v>
      </c>
    </row>
    <row r="4356" spans="1:4" ht="13.5">
      <c r="A4356" s="233">
        <v>97458</v>
      </c>
      <c r="B4356" s="231" t="s">
        <v>25309</v>
      </c>
      <c r="C4356" s="233" t="s">
        <v>2</v>
      </c>
      <c r="D4356" s="234">
        <v>322.12</v>
      </c>
    </row>
    <row r="4357" spans="1:4" ht="13.5">
      <c r="A4357" s="233">
        <v>97459</v>
      </c>
      <c r="B4357" s="231" t="s">
        <v>25310</v>
      </c>
      <c r="C4357" s="233" t="s">
        <v>2</v>
      </c>
      <c r="D4357" s="234">
        <v>574.70000000000005</v>
      </c>
    </row>
    <row r="4358" spans="1:4" ht="13.5">
      <c r="A4358" s="233">
        <v>97460</v>
      </c>
      <c r="B4358" s="231" t="s">
        <v>25311</v>
      </c>
      <c r="C4358" s="233" t="s">
        <v>2</v>
      </c>
      <c r="D4358" s="234">
        <v>901.4</v>
      </c>
    </row>
    <row r="4359" spans="1:4" ht="13.5">
      <c r="A4359" s="233">
        <v>97461</v>
      </c>
      <c r="B4359" s="231" t="s">
        <v>25312</v>
      </c>
      <c r="C4359" s="233" t="s">
        <v>2</v>
      </c>
      <c r="D4359" s="234">
        <v>37.93</v>
      </c>
    </row>
    <row r="4360" spans="1:4" ht="13.5">
      <c r="A4360" s="233">
        <v>97462</v>
      </c>
      <c r="B4360" s="231" t="s">
        <v>25313</v>
      </c>
      <c r="C4360" s="233" t="s">
        <v>2</v>
      </c>
      <c r="D4360" s="234">
        <v>30.75</v>
      </c>
    </row>
    <row r="4361" spans="1:4" ht="13.5">
      <c r="A4361" s="233">
        <v>97464</v>
      </c>
      <c r="B4361" s="231" t="s">
        <v>25314</v>
      </c>
      <c r="C4361" s="233" t="s">
        <v>2</v>
      </c>
      <c r="D4361" s="234">
        <v>55.5</v>
      </c>
    </row>
    <row r="4362" spans="1:4" ht="13.5">
      <c r="A4362" s="233">
        <v>97465</v>
      </c>
      <c r="B4362" s="231" t="s">
        <v>25315</v>
      </c>
      <c r="C4362" s="233" t="s">
        <v>2</v>
      </c>
      <c r="D4362" s="234">
        <v>67.61</v>
      </c>
    </row>
    <row r="4363" spans="1:4" ht="13.5">
      <c r="A4363" s="233">
        <v>97467</v>
      </c>
      <c r="B4363" s="231" t="s">
        <v>25316</v>
      </c>
      <c r="C4363" s="233" t="s">
        <v>2</v>
      </c>
      <c r="D4363" s="234">
        <v>70.59</v>
      </c>
    </row>
    <row r="4364" spans="1:4" ht="13.5">
      <c r="A4364" s="233">
        <v>97468</v>
      </c>
      <c r="B4364" s="231" t="s">
        <v>25317</v>
      </c>
      <c r="C4364" s="233" t="s">
        <v>2</v>
      </c>
      <c r="D4364" s="234">
        <v>86.09</v>
      </c>
    </row>
    <row r="4365" spans="1:4" ht="13.5">
      <c r="A4365" s="233">
        <v>97470</v>
      </c>
      <c r="B4365" s="231" t="s">
        <v>25318</v>
      </c>
      <c r="C4365" s="233" t="s">
        <v>2</v>
      </c>
      <c r="D4365" s="234">
        <v>106.22</v>
      </c>
    </row>
    <row r="4366" spans="1:4" ht="13.5">
      <c r="A4366" s="233">
        <v>97471</v>
      </c>
      <c r="B4366" s="231" t="s">
        <v>25319</v>
      </c>
      <c r="C4366" s="233" t="s">
        <v>2</v>
      </c>
      <c r="D4366" s="234">
        <v>130.72999999999999</v>
      </c>
    </row>
    <row r="4367" spans="1:4" ht="13.5">
      <c r="A4367" s="233">
        <v>97474</v>
      </c>
      <c r="B4367" s="231" t="s">
        <v>25320</v>
      </c>
      <c r="C4367" s="233" t="s">
        <v>2</v>
      </c>
      <c r="D4367" s="234">
        <v>199.9</v>
      </c>
    </row>
    <row r="4368" spans="1:4" ht="13.5">
      <c r="A4368" s="233">
        <v>97475</v>
      </c>
      <c r="B4368" s="231" t="s">
        <v>25321</v>
      </c>
      <c r="C4368" s="233" t="s">
        <v>2</v>
      </c>
      <c r="D4368" s="234">
        <v>249.45</v>
      </c>
    </row>
    <row r="4369" spans="1:4" ht="13.5">
      <c r="A4369" s="233">
        <v>97477</v>
      </c>
      <c r="B4369" s="231" t="s">
        <v>25322</v>
      </c>
      <c r="C4369" s="233" t="s">
        <v>2</v>
      </c>
      <c r="D4369" s="234">
        <v>267.64</v>
      </c>
    </row>
    <row r="4370" spans="1:4" ht="13.5">
      <c r="A4370" s="233">
        <v>97478</v>
      </c>
      <c r="B4370" s="231" t="s">
        <v>25323</v>
      </c>
      <c r="C4370" s="233" t="s">
        <v>2</v>
      </c>
      <c r="D4370" s="234">
        <v>334.38</v>
      </c>
    </row>
    <row r="4371" spans="1:4" ht="13.5">
      <c r="A4371" s="233">
        <v>97479</v>
      </c>
      <c r="B4371" s="231" t="s">
        <v>25324</v>
      </c>
      <c r="C4371" s="233" t="s">
        <v>2</v>
      </c>
      <c r="D4371" s="234">
        <v>61.96</v>
      </c>
    </row>
    <row r="4372" spans="1:4" ht="13.5">
      <c r="A4372" s="233">
        <v>97480</v>
      </c>
      <c r="B4372" s="231" t="s">
        <v>25325</v>
      </c>
      <c r="C4372" s="233" t="s">
        <v>2</v>
      </c>
      <c r="D4372" s="234">
        <v>61.96</v>
      </c>
    </row>
    <row r="4373" spans="1:4" ht="13.5">
      <c r="A4373" s="233">
        <v>97481</v>
      </c>
      <c r="B4373" s="231" t="s">
        <v>25326</v>
      </c>
      <c r="C4373" s="233" t="s">
        <v>2</v>
      </c>
      <c r="D4373" s="234">
        <v>91.14</v>
      </c>
    </row>
    <row r="4374" spans="1:4" ht="13.5">
      <c r="A4374" s="233">
        <v>97482</v>
      </c>
      <c r="B4374" s="231" t="s">
        <v>25327</v>
      </c>
      <c r="C4374" s="233" t="s">
        <v>2</v>
      </c>
      <c r="D4374" s="234">
        <v>91.14</v>
      </c>
    </row>
    <row r="4375" spans="1:4" ht="13.5">
      <c r="A4375" s="233">
        <v>97483</v>
      </c>
      <c r="B4375" s="231" t="s">
        <v>25328</v>
      </c>
      <c r="C4375" s="233" t="s">
        <v>2</v>
      </c>
      <c r="D4375" s="234">
        <v>129.22</v>
      </c>
    </row>
    <row r="4376" spans="1:4" ht="13.5">
      <c r="A4376" s="233">
        <v>97484</v>
      </c>
      <c r="B4376" s="231" t="s">
        <v>25329</v>
      </c>
      <c r="C4376" s="233" t="s">
        <v>2</v>
      </c>
      <c r="D4376" s="234">
        <v>129.22</v>
      </c>
    </row>
    <row r="4377" spans="1:4" ht="13.5">
      <c r="A4377" s="233">
        <v>97485</v>
      </c>
      <c r="B4377" s="231" t="s">
        <v>25330</v>
      </c>
      <c r="C4377" s="233" t="s">
        <v>2</v>
      </c>
      <c r="D4377" s="234">
        <v>179.81</v>
      </c>
    </row>
    <row r="4378" spans="1:4" ht="13.5">
      <c r="A4378" s="233">
        <v>97486</v>
      </c>
      <c r="B4378" s="231" t="s">
        <v>25331</v>
      </c>
      <c r="C4378" s="233" t="s">
        <v>2</v>
      </c>
      <c r="D4378" s="234">
        <v>193.8</v>
      </c>
    </row>
    <row r="4379" spans="1:4" ht="13.5">
      <c r="A4379" s="233">
        <v>97487</v>
      </c>
      <c r="B4379" s="231" t="s">
        <v>25332</v>
      </c>
      <c r="C4379" s="233" t="s">
        <v>2</v>
      </c>
      <c r="D4379" s="234">
        <v>339.46</v>
      </c>
    </row>
    <row r="4380" spans="1:4" ht="13.5">
      <c r="A4380" s="233">
        <v>97488</v>
      </c>
      <c r="B4380" s="231" t="s">
        <v>25333</v>
      </c>
      <c r="C4380" s="233" t="s">
        <v>2</v>
      </c>
      <c r="D4380" s="234">
        <v>361.84</v>
      </c>
    </row>
    <row r="4381" spans="1:4" ht="13.5">
      <c r="A4381" s="233">
        <v>97489</v>
      </c>
      <c r="B4381" s="231" t="s">
        <v>25334</v>
      </c>
      <c r="C4381" s="233" t="s">
        <v>2</v>
      </c>
      <c r="D4381" s="234">
        <v>829.27</v>
      </c>
    </row>
    <row r="4382" spans="1:4" ht="13.5">
      <c r="A4382" s="233">
        <v>97490</v>
      </c>
      <c r="B4382" s="231" t="s">
        <v>25335</v>
      </c>
      <c r="C4382" s="233" t="s">
        <v>2</v>
      </c>
      <c r="D4382" s="234">
        <v>728.89</v>
      </c>
    </row>
    <row r="4383" spans="1:4" ht="13.5">
      <c r="A4383" s="233">
        <v>97491</v>
      </c>
      <c r="B4383" s="231" t="s">
        <v>25336</v>
      </c>
      <c r="C4383" s="233" t="s">
        <v>2</v>
      </c>
      <c r="D4383" s="234">
        <v>97.41</v>
      </c>
    </row>
    <row r="4384" spans="1:4" ht="13.5">
      <c r="A4384" s="233">
        <v>97492</v>
      </c>
      <c r="B4384" s="231" t="s">
        <v>25337</v>
      </c>
      <c r="C4384" s="233" t="s">
        <v>2</v>
      </c>
      <c r="D4384" s="234">
        <v>144.83000000000001</v>
      </c>
    </row>
    <row r="4385" spans="1:4" ht="13.5">
      <c r="A4385" s="233">
        <v>97493</v>
      </c>
      <c r="B4385" s="231" t="s">
        <v>25338</v>
      </c>
      <c r="C4385" s="233" t="s">
        <v>2</v>
      </c>
      <c r="D4385" s="234">
        <v>187.36</v>
      </c>
    </row>
    <row r="4386" spans="1:4" ht="13.5">
      <c r="A4386" s="233">
        <v>97494</v>
      </c>
      <c r="B4386" s="231" t="s">
        <v>25339</v>
      </c>
      <c r="C4386" s="233" t="s">
        <v>2</v>
      </c>
      <c r="D4386" s="234">
        <v>295.76</v>
      </c>
    </row>
    <row r="4387" spans="1:4" ht="13.5">
      <c r="A4387" s="233">
        <v>97495</v>
      </c>
      <c r="B4387" s="231" t="s">
        <v>25340</v>
      </c>
      <c r="C4387" s="233" t="s">
        <v>2</v>
      </c>
      <c r="D4387" s="234">
        <v>552.84</v>
      </c>
    </row>
    <row r="4388" spans="1:4" ht="13.5">
      <c r="A4388" s="233">
        <v>97496</v>
      </c>
      <c r="B4388" s="231" t="s">
        <v>25341</v>
      </c>
      <c r="C4388" s="233" t="s">
        <v>2</v>
      </c>
      <c r="D4388" s="234">
        <v>884.04</v>
      </c>
    </row>
    <row r="4389" spans="1:4" ht="13.5">
      <c r="A4389" s="233">
        <v>97499</v>
      </c>
      <c r="B4389" s="231" t="s">
        <v>25342</v>
      </c>
      <c r="C4389" s="233" t="s">
        <v>2</v>
      </c>
      <c r="D4389" s="234">
        <v>35.81</v>
      </c>
    </row>
    <row r="4390" spans="1:4" ht="13.5">
      <c r="A4390" s="233">
        <v>97500</v>
      </c>
      <c r="B4390" s="231" t="s">
        <v>25343</v>
      </c>
      <c r="C4390" s="233" t="s">
        <v>2</v>
      </c>
      <c r="D4390" s="234">
        <v>28.63</v>
      </c>
    </row>
    <row r="4391" spans="1:4" ht="13.5">
      <c r="A4391" s="233">
        <v>97502</v>
      </c>
      <c r="B4391" s="231" t="s">
        <v>25344</v>
      </c>
      <c r="C4391" s="233" t="s">
        <v>2</v>
      </c>
      <c r="D4391" s="234">
        <v>51.57</v>
      </c>
    </row>
    <row r="4392" spans="1:4" ht="13.5">
      <c r="A4392" s="233">
        <v>97503</v>
      </c>
      <c r="B4392" s="231" t="s">
        <v>25345</v>
      </c>
      <c r="C4392" s="233" t="s">
        <v>2</v>
      </c>
      <c r="D4392" s="234">
        <v>63.86</v>
      </c>
    </row>
    <row r="4393" spans="1:4" ht="13.5">
      <c r="A4393" s="233">
        <v>97505</v>
      </c>
      <c r="B4393" s="231" t="s">
        <v>25346</v>
      </c>
      <c r="C4393" s="233" t="s">
        <v>2</v>
      </c>
      <c r="D4393" s="234">
        <v>65.03</v>
      </c>
    </row>
    <row r="4394" spans="1:4" ht="13.5">
      <c r="A4394" s="233">
        <v>97506</v>
      </c>
      <c r="B4394" s="231" t="s">
        <v>25347</v>
      </c>
      <c r="C4394" s="233" t="s">
        <v>2</v>
      </c>
      <c r="D4394" s="234">
        <v>80.53</v>
      </c>
    </row>
    <row r="4395" spans="1:4" ht="13.5">
      <c r="A4395" s="233">
        <v>97508</v>
      </c>
      <c r="B4395" s="231" t="s">
        <v>25348</v>
      </c>
      <c r="C4395" s="233" t="s">
        <v>2</v>
      </c>
      <c r="D4395" s="234">
        <v>98.34</v>
      </c>
    </row>
    <row r="4396" spans="1:4" ht="13.5">
      <c r="A4396" s="233">
        <v>97509</v>
      </c>
      <c r="B4396" s="231" t="s">
        <v>25349</v>
      </c>
      <c r="C4396" s="233" t="s">
        <v>2</v>
      </c>
      <c r="D4396" s="234">
        <v>122.85</v>
      </c>
    </row>
    <row r="4397" spans="1:4" ht="13.5">
      <c r="A4397" s="233">
        <v>97511</v>
      </c>
      <c r="B4397" s="231" t="s">
        <v>25350</v>
      </c>
      <c r="C4397" s="233" t="s">
        <v>2</v>
      </c>
      <c r="D4397" s="234">
        <v>188.59</v>
      </c>
    </row>
    <row r="4398" spans="1:4" ht="13.5">
      <c r="A4398" s="233">
        <v>97512</v>
      </c>
      <c r="B4398" s="231" t="s">
        <v>25351</v>
      </c>
      <c r="C4398" s="233" t="s">
        <v>2</v>
      </c>
      <c r="D4398" s="234">
        <v>238.14</v>
      </c>
    </row>
    <row r="4399" spans="1:4" ht="13.5">
      <c r="A4399" s="233">
        <v>97514</v>
      </c>
      <c r="B4399" s="231" t="s">
        <v>25352</v>
      </c>
      <c r="C4399" s="233" t="s">
        <v>2</v>
      </c>
      <c r="D4399" s="234">
        <v>252.77</v>
      </c>
    </row>
    <row r="4400" spans="1:4" ht="13.5">
      <c r="A4400" s="233">
        <v>97515</v>
      </c>
      <c r="B4400" s="231" t="s">
        <v>25353</v>
      </c>
      <c r="C4400" s="233" t="s">
        <v>2</v>
      </c>
      <c r="D4400" s="234">
        <v>319.51</v>
      </c>
    </row>
    <row r="4401" spans="1:4" ht="13.5">
      <c r="A4401" s="233">
        <v>97517</v>
      </c>
      <c r="B4401" s="231" t="s">
        <v>25354</v>
      </c>
      <c r="C4401" s="233" t="s">
        <v>2</v>
      </c>
      <c r="D4401" s="234">
        <v>58.77</v>
      </c>
    </row>
    <row r="4402" spans="1:4" ht="13.5">
      <c r="A4402" s="233">
        <v>97518</v>
      </c>
      <c r="B4402" s="231" t="s">
        <v>25355</v>
      </c>
      <c r="C4402" s="233" t="s">
        <v>2</v>
      </c>
      <c r="D4402" s="234">
        <v>58.77</v>
      </c>
    </row>
    <row r="4403" spans="1:4" ht="13.5">
      <c r="A4403" s="233">
        <v>97519</v>
      </c>
      <c r="B4403" s="231" t="s">
        <v>25356</v>
      </c>
      <c r="C4403" s="233" t="s">
        <v>2</v>
      </c>
      <c r="D4403" s="234">
        <v>85.52</v>
      </c>
    </row>
    <row r="4404" spans="1:4" ht="13.5">
      <c r="A4404" s="233">
        <v>97520</v>
      </c>
      <c r="B4404" s="231" t="s">
        <v>25357</v>
      </c>
      <c r="C4404" s="233" t="s">
        <v>2</v>
      </c>
      <c r="D4404" s="234">
        <v>85.52</v>
      </c>
    </row>
    <row r="4405" spans="1:4" ht="13.5">
      <c r="A4405" s="233">
        <v>97521</v>
      </c>
      <c r="B4405" s="231" t="s">
        <v>25358</v>
      </c>
      <c r="C4405" s="233" t="s">
        <v>2</v>
      </c>
      <c r="D4405" s="234">
        <v>120.84</v>
      </c>
    </row>
    <row r="4406" spans="1:4" ht="13.5">
      <c r="A4406" s="233">
        <v>97522</v>
      </c>
      <c r="B4406" s="231" t="s">
        <v>25359</v>
      </c>
      <c r="C4406" s="233" t="s">
        <v>2</v>
      </c>
      <c r="D4406" s="234">
        <v>120.84</v>
      </c>
    </row>
    <row r="4407" spans="1:4" ht="13.5">
      <c r="A4407" s="233">
        <v>97523</v>
      </c>
      <c r="B4407" s="231" t="s">
        <v>25360</v>
      </c>
      <c r="C4407" s="233" t="s">
        <v>2</v>
      </c>
      <c r="D4407" s="234">
        <v>168</v>
      </c>
    </row>
    <row r="4408" spans="1:4" ht="13.5">
      <c r="A4408" s="233">
        <v>97524</v>
      </c>
      <c r="B4408" s="231" t="s">
        <v>25361</v>
      </c>
      <c r="C4408" s="233" t="s">
        <v>2</v>
      </c>
      <c r="D4408" s="234">
        <v>181.99</v>
      </c>
    </row>
    <row r="4409" spans="1:4" ht="13.5">
      <c r="A4409" s="233">
        <v>97525</v>
      </c>
      <c r="B4409" s="231" t="s">
        <v>25362</v>
      </c>
      <c r="C4409" s="233" t="s">
        <v>2</v>
      </c>
      <c r="D4409" s="234">
        <v>322.41000000000003</v>
      </c>
    </row>
    <row r="4410" spans="1:4" ht="13.5">
      <c r="A4410" s="233">
        <v>97526</v>
      </c>
      <c r="B4410" s="231" t="s">
        <v>25363</v>
      </c>
      <c r="C4410" s="233" t="s">
        <v>2</v>
      </c>
      <c r="D4410" s="234">
        <v>344.79</v>
      </c>
    </row>
    <row r="4411" spans="1:4" ht="13.5">
      <c r="A4411" s="233">
        <v>97527</v>
      </c>
      <c r="B4411" s="231" t="s">
        <v>25364</v>
      </c>
      <c r="C4411" s="233" t="s">
        <v>2</v>
      </c>
      <c r="D4411" s="234">
        <v>807.04</v>
      </c>
    </row>
    <row r="4412" spans="1:4" ht="13.5">
      <c r="A4412" s="233">
        <v>97528</v>
      </c>
      <c r="B4412" s="231" t="s">
        <v>25365</v>
      </c>
      <c r="C4412" s="233" t="s">
        <v>2</v>
      </c>
      <c r="D4412" s="234">
        <v>706.66</v>
      </c>
    </row>
    <row r="4413" spans="1:4" ht="13.5">
      <c r="A4413" s="233">
        <v>97529</v>
      </c>
      <c r="B4413" s="231" t="s">
        <v>25366</v>
      </c>
      <c r="C4413" s="233" t="s">
        <v>2</v>
      </c>
      <c r="D4413" s="234">
        <v>93.22</v>
      </c>
    </row>
    <row r="4414" spans="1:4" ht="13.5">
      <c r="A4414" s="233">
        <v>97530</v>
      </c>
      <c r="B4414" s="231" t="s">
        <v>25367</v>
      </c>
      <c r="C4414" s="233" t="s">
        <v>2</v>
      </c>
      <c r="D4414" s="234">
        <v>137.33000000000001</v>
      </c>
    </row>
    <row r="4415" spans="1:4" ht="13.5">
      <c r="A4415" s="233">
        <v>97531</v>
      </c>
      <c r="B4415" s="231" t="s">
        <v>25368</v>
      </c>
      <c r="C4415" s="233" t="s">
        <v>2</v>
      </c>
      <c r="D4415" s="234">
        <v>176.17</v>
      </c>
    </row>
    <row r="4416" spans="1:4" ht="13.5">
      <c r="A4416" s="233">
        <v>97532</v>
      </c>
      <c r="B4416" s="231" t="s">
        <v>25369</v>
      </c>
      <c r="C4416" s="233" t="s">
        <v>2</v>
      </c>
      <c r="D4416" s="234">
        <v>280.02</v>
      </c>
    </row>
    <row r="4417" spans="1:4" ht="13.5">
      <c r="A4417" s="233">
        <v>97533</v>
      </c>
      <c r="B4417" s="231" t="s">
        <v>25370</v>
      </c>
      <c r="C4417" s="233" t="s">
        <v>2</v>
      </c>
      <c r="D4417" s="234">
        <v>533.49</v>
      </c>
    </row>
    <row r="4418" spans="1:4" ht="13.5">
      <c r="A4418" s="233">
        <v>97534</v>
      </c>
      <c r="B4418" s="231" t="s">
        <v>25371</v>
      </c>
      <c r="C4418" s="233" t="s">
        <v>2</v>
      </c>
      <c r="D4418" s="234">
        <v>854.36</v>
      </c>
    </row>
    <row r="4419" spans="1:4" ht="13.5">
      <c r="A4419" s="233">
        <v>97537</v>
      </c>
      <c r="B4419" s="231" t="s">
        <v>25372</v>
      </c>
      <c r="C4419" s="233" t="s">
        <v>2</v>
      </c>
      <c r="D4419" s="234">
        <v>26.01</v>
      </c>
    </row>
    <row r="4420" spans="1:4" ht="13.5">
      <c r="A4420" s="233">
        <v>97540</v>
      </c>
      <c r="B4420" s="231" t="s">
        <v>25373</v>
      </c>
      <c r="C4420" s="233" t="s">
        <v>2</v>
      </c>
      <c r="D4420" s="234">
        <v>33.5</v>
      </c>
    </row>
    <row r="4421" spans="1:4" ht="13.5">
      <c r="A4421" s="233">
        <v>97541</v>
      </c>
      <c r="B4421" s="231" t="s">
        <v>25374</v>
      </c>
      <c r="C4421" s="233" t="s">
        <v>2</v>
      </c>
      <c r="D4421" s="234">
        <v>27.54</v>
      </c>
    </row>
    <row r="4422" spans="1:4" ht="13.5">
      <c r="A4422" s="233">
        <v>97543</v>
      </c>
      <c r="B4422" s="231" t="s">
        <v>25375</v>
      </c>
      <c r="C4422" s="233" t="s">
        <v>2</v>
      </c>
      <c r="D4422" s="234">
        <v>52.36</v>
      </c>
    </row>
    <row r="4423" spans="1:4" ht="13.5">
      <c r="A4423" s="233">
        <v>97544</v>
      </c>
      <c r="B4423" s="231" t="s">
        <v>25376</v>
      </c>
      <c r="C4423" s="233" t="s">
        <v>2</v>
      </c>
      <c r="D4423" s="234">
        <v>45.18</v>
      </c>
    </row>
    <row r="4424" spans="1:4" ht="13.5">
      <c r="A4424" s="233">
        <v>97546</v>
      </c>
      <c r="B4424" s="231" t="s">
        <v>25377</v>
      </c>
      <c r="C4424" s="233" t="s">
        <v>2</v>
      </c>
      <c r="D4424" s="234">
        <v>36.020000000000003</v>
      </c>
    </row>
    <row r="4425" spans="1:4" ht="13.5">
      <c r="A4425" s="233">
        <v>97547</v>
      </c>
      <c r="B4425" s="231" t="s">
        <v>25378</v>
      </c>
      <c r="C4425" s="233" t="s">
        <v>2</v>
      </c>
      <c r="D4425" s="234">
        <v>36.020000000000003</v>
      </c>
    </row>
    <row r="4426" spans="1:4" ht="13.5">
      <c r="A4426" s="233">
        <v>97548</v>
      </c>
      <c r="B4426" s="231" t="s">
        <v>25379</v>
      </c>
      <c r="C4426" s="233" t="s">
        <v>2</v>
      </c>
      <c r="D4426" s="234">
        <v>52.09</v>
      </c>
    </row>
    <row r="4427" spans="1:4" ht="13.5">
      <c r="A4427" s="233">
        <v>97549</v>
      </c>
      <c r="B4427" s="231" t="s">
        <v>25380</v>
      </c>
      <c r="C4427" s="233" t="s">
        <v>2</v>
      </c>
      <c r="D4427" s="234">
        <v>52.09</v>
      </c>
    </row>
    <row r="4428" spans="1:4" ht="13.5">
      <c r="A4428" s="233">
        <v>97550</v>
      </c>
      <c r="B4428" s="231" t="s">
        <v>25381</v>
      </c>
      <c r="C4428" s="233" t="s">
        <v>2</v>
      </c>
      <c r="D4428" s="234">
        <v>83.63</v>
      </c>
    </row>
    <row r="4429" spans="1:4" ht="13.5">
      <c r="A4429" s="233">
        <v>97551</v>
      </c>
      <c r="B4429" s="231" t="s">
        <v>25382</v>
      </c>
      <c r="C4429" s="233" t="s">
        <v>2</v>
      </c>
      <c r="D4429" s="234">
        <v>83.63</v>
      </c>
    </row>
    <row r="4430" spans="1:4" ht="13.5">
      <c r="A4430" s="233">
        <v>97552</v>
      </c>
      <c r="B4430" s="231" t="s">
        <v>25383</v>
      </c>
      <c r="C4430" s="233" t="s">
        <v>2</v>
      </c>
      <c r="D4430" s="234">
        <v>53.22</v>
      </c>
    </row>
    <row r="4431" spans="1:4" ht="13.5">
      <c r="A4431" s="233">
        <v>97553</v>
      </c>
      <c r="B4431" s="231" t="s">
        <v>25384</v>
      </c>
      <c r="C4431" s="233" t="s">
        <v>2</v>
      </c>
      <c r="D4431" s="234">
        <v>74.62</v>
      </c>
    </row>
    <row r="4432" spans="1:4" ht="13.5">
      <c r="A4432" s="233">
        <v>97554</v>
      </c>
      <c r="B4432" s="231" t="s">
        <v>25385</v>
      </c>
      <c r="C4432" s="233" t="s">
        <v>2</v>
      </c>
      <c r="D4432" s="234">
        <v>126.39</v>
      </c>
    </row>
    <row r="4433" spans="1:4" ht="13.5">
      <c r="A4433" s="233">
        <v>98602</v>
      </c>
      <c r="B4433" s="231" t="s">
        <v>10337</v>
      </c>
      <c r="C4433" s="233" t="s">
        <v>2</v>
      </c>
      <c r="D4433" s="234">
        <v>13.73</v>
      </c>
    </row>
    <row r="4434" spans="1:4" ht="13.5">
      <c r="A4434" s="233">
        <v>88503</v>
      </c>
      <c r="B4434" s="231" t="s">
        <v>10338</v>
      </c>
      <c r="C4434" s="233" t="s">
        <v>2</v>
      </c>
      <c r="D4434" s="234">
        <v>868.61</v>
      </c>
    </row>
    <row r="4435" spans="1:4" ht="13.5">
      <c r="A4435" s="233">
        <v>88504</v>
      </c>
      <c r="B4435" s="231" t="s">
        <v>10339</v>
      </c>
      <c r="C4435" s="233" t="s">
        <v>2</v>
      </c>
      <c r="D4435" s="234">
        <v>696.14</v>
      </c>
    </row>
    <row r="4436" spans="1:4" ht="13.5">
      <c r="A4436" s="233">
        <v>97895</v>
      </c>
      <c r="B4436" s="231" t="s">
        <v>25995</v>
      </c>
      <c r="C4436" s="233" t="s">
        <v>2</v>
      </c>
      <c r="D4436" s="234">
        <v>123.85</v>
      </c>
    </row>
    <row r="4437" spans="1:4" ht="13.5">
      <c r="A4437" s="233">
        <v>97896</v>
      </c>
      <c r="B4437" s="231" t="s">
        <v>25996</v>
      </c>
      <c r="C4437" s="233" t="s">
        <v>2</v>
      </c>
      <c r="D4437" s="234">
        <v>217.89</v>
      </c>
    </row>
    <row r="4438" spans="1:4" ht="13.5">
      <c r="A4438" s="233">
        <v>97897</v>
      </c>
      <c r="B4438" s="231" t="s">
        <v>25997</v>
      </c>
      <c r="C4438" s="233" t="s">
        <v>2</v>
      </c>
      <c r="D4438" s="234">
        <v>303.16000000000003</v>
      </c>
    </row>
    <row r="4439" spans="1:4" ht="13.5">
      <c r="A4439" s="233">
        <v>97898</v>
      </c>
      <c r="B4439" s="231" t="s">
        <v>25998</v>
      </c>
      <c r="C4439" s="233" t="s">
        <v>2</v>
      </c>
      <c r="D4439" s="234">
        <v>500.15</v>
      </c>
    </row>
    <row r="4440" spans="1:4" ht="13.5">
      <c r="A4440" s="233">
        <v>97900</v>
      </c>
      <c r="B4440" s="231" t="s">
        <v>25999</v>
      </c>
      <c r="C4440" s="233" t="s">
        <v>2</v>
      </c>
      <c r="D4440" s="234">
        <v>156.68</v>
      </c>
    </row>
    <row r="4441" spans="1:4" ht="13.5">
      <c r="A4441" s="233">
        <v>97901</v>
      </c>
      <c r="B4441" s="231" t="s">
        <v>26000</v>
      </c>
      <c r="C4441" s="233" t="s">
        <v>2</v>
      </c>
      <c r="D4441" s="234">
        <v>248.8</v>
      </c>
    </row>
    <row r="4442" spans="1:4" ht="13.5">
      <c r="A4442" s="233">
        <v>97902</v>
      </c>
      <c r="B4442" s="231" t="s">
        <v>26001</v>
      </c>
      <c r="C4442" s="233" t="s">
        <v>2</v>
      </c>
      <c r="D4442" s="234">
        <v>491.28</v>
      </c>
    </row>
    <row r="4443" spans="1:4" ht="13.5">
      <c r="A4443" s="233">
        <v>97903</v>
      </c>
      <c r="B4443" s="231" t="s">
        <v>26002</v>
      </c>
      <c r="C4443" s="233" t="s">
        <v>2</v>
      </c>
      <c r="D4443" s="234">
        <v>677.49</v>
      </c>
    </row>
    <row r="4444" spans="1:4" ht="13.5">
      <c r="A4444" s="233">
        <v>97904</v>
      </c>
      <c r="B4444" s="231" t="s">
        <v>26003</v>
      </c>
      <c r="C4444" s="233" t="s">
        <v>2</v>
      </c>
      <c r="D4444" s="234">
        <v>798.49</v>
      </c>
    </row>
    <row r="4445" spans="1:4" ht="13.5">
      <c r="A4445" s="233">
        <v>97905</v>
      </c>
      <c r="B4445" s="231" t="s">
        <v>26004</v>
      </c>
      <c r="C4445" s="233" t="s">
        <v>2</v>
      </c>
      <c r="D4445" s="234">
        <v>196.8</v>
      </c>
    </row>
    <row r="4446" spans="1:4" ht="13.5">
      <c r="A4446" s="233">
        <v>97906</v>
      </c>
      <c r="B4446" s="231" t="s">
        <v>26005</v>
      </c>
      <c r="C4446" s="233" t="s">
        <v>2</v>
      </c>
      <c r="D4446" s="234">
        <v>367.12</v>
      </c>
    </row>
    <row r="4447" spans="1:4" ht="13.5">
      <c r="A4447" s="233">
        <v>97907</v>
      </c>
      <c r="B4447" s="231" t="s">
        <v>26006</v>
      </c>
      <c r="C4447" s="233" t="s">
        <v>2</v>
      </c>
      <c r="D4447" s="234">
        <v>519.04999999999995</v>
      </c>
    </row>
    <row r="4448" spans="1:4" ht="13.5">
      <c r="A4448" s="233">
        <v>97908</v>
      </c>
      <c r="B4448" s="231" t="s">
        <v>26007</v>
      </c>
      <c r="C4448" s="233" t="s">
        <v>2</v>
      </c>
      <c r="D4448" s="234">
        <v>611.02</v>
      </c>
    </row>
    <row r="4449" spans="1:4" ht="13.5">
      <c r="A4449" s="233">
        <v>98102</v>
      </c>
      <c r="B4449" s="231" t="s">
        <v>26008</v>
      </c>
      <c r="C4449" s="233" t="s">
        <v>2</v>
      </c>
      <c r="D4449" s="234">
        <v>94.86</v>
      </c>
    </row>
    <row r="4450" spans="1:4" ht="13.5">
      <c r="A4450" s="233">
        <v>98104</v>
      </c>
      <c r="B4450" s="231" t="s">
        <v>26009</v>
      </c>
      <c r="C4450" s="233" t="s">
        <v>2</v>
      </c>
      <c r="D4450" s="234">
        <v>331.86</v>
      </c>
    </row>
    <row r="4451" spans="1:4" ht="13.5">
      <c r="A4451" s="233">
        <v>98105</v>
      </c>
      <c r="B4451" s="231" t="s">
        <v>26010</v>
      </c>
      <c r="C4451" s="233" t="s">
        <v>2</v>
      </c>
      <c r="D4451" s="234">
        <v>573.5</v>
      </c>
    </row>
    <row r="4452" spans="1:4" ht="13.5">
      <c r="A4452" s="233">
        <v>98106</v>
      </c>
      <c r="B4452" s="231" t="s">
        <v>26011</v>
      </c>
      <c r="C4452" s="233" t="s">
        <v>2</v>
      </c>
      <c r="D4452" s="234">
        <v>948.66</v>
      </c>
    </row>
    <row r="4453" spans="1:4" ht="13.5">
      <c r="A4453" s="233">
        <v>98107</v>
      </c>
      <c r="B4453" s="231" t="s">
        <v>26012</v>
      </c>
      <c r="C4453" s="233" t="s">
        <v>2</v>
      </c>
      <c r="D4453" s="234">
        <v>235.24</v>
      </c>
    </row>
    <row r="4454" spans="1:4" ht="13.5">
      <c r="A4454" s="233">
        <v>98108</v>
      </c>
      <c r="B4454" s="231" t="s">
        <v>26013</v>
      </c>
      <c r="C4454" s="233" t="s">
        <v>2</v>
      </c>
      <c r="D4454" s="234">
        <v>417.74</v>
      </c>
    </row>
    <row r="4455" spans="1:4" ht="13.5">
      <c r="A4455" s="233">
        <v>99250</v>
      </c>
      <c r="B4455" s="231" t="s">
        <v>26014</v>
      </c>
      <c r="C4455" s="233" t="s">
        <v>2</v>
      </c>
      <c r="D4455" s="234">
        <v>153.25</v>
      </c>
    </row>
    <row r="4456" spans="1:4" ht="13.5">
      <c r="A4456" s="233">
        <v>99251</v>
      </c>
      <c r="B4456" s="231" t="s">
        <v>26015</v>
      </c>
      <c r="C4456" s="233" t="s">
        <v>2</v>
      </c>
      <c r="D4456" s="234">
        <v>242.92</v>
      </c>
    </row>
    <row r="4457" spans="1:4" ht="13.5">
      <c r="A4457" s="233">
        <v>99253</v>
      </c>
      <c r="B4457" s="231" t="s">
        <v>26016</v>
      </c>
      <c r="C4457" s="233" t="s">
        <v>2</v>
      </c>
      <c r="D4457" s="234">
        <v>478.07</v>
      </c>
    </row>
    <row r="4458" spans="1:4" ht="13.5">
      <c r="A4458" s="233">
        <v>99255</v>
      </c>
      <c r="B4458" s="231" t="s">
        <v>26017</v>
      </c>
      <c r="C4458" s="233" t="s">
        <v>2</v>
      </c>
      <c r="D4458" s="234">
        <v>659.37</v>
      </c>
    </row>
    <row r="4459" spans="1:4" ht="13.5">
      <c r="A4459" s="233">
        <v>99257</v>
      </c>
      <c r="B4459" s="231" t="s">
        <v>26018</v>
      </c>
      <c r="C4459" s="233" t="s">
        <v>2</v>
      </c>
      <c r="D4459" s="234">
        <v>775.06</v>
      </c>
    </row>
    <row r="4460" spans="1:4" ht="13.5">
      <c r="A4460" s="233">
        <v>99258</v>
      </c>
      <c r="B4460" s="231" t="s">
        <v>26019</v>
      </c>
      <c r="C4460" s="233" t="s">
        <v>2</v>
      </c>
      <c r="D4460" s="234">
        <v>191.95</v>
      </c>
    </row>
    <row r="4461" spans="1:4" ht="13.5">
      <c r="A4461" s="233">
        <v>99260</v>
      </c>
      <c r="B4461" s="231" t="s">
        <v>26020</v>
      </c>
      <c r="C4461" s="233" t="s">
        <v>2</v>
      </c>
      <c r="D4461" s="234">
        <v>358.8</v>
      </c>
    </row>
    <row r="4462" spans="1:4" ht="13.5">
      <c r="A4462" s="233">
        <v>99262</v>
      </c>
      <c r="B4462" s="231" t="s">
        <v>26021</v>
      </c>
      <c r="C4462" s="233" t="s">
        <v>2</v>
      </c>
      <c r="D4462" s="234">
        <v>507.18</v>
      </c>
    </row>
    <row r="4463" spans="1:4" ht="13.5">
      <c r="A4463" s="233">
        <v>99264</v>
      </c>
      <c r="B4463" s="231" t="s">
        <v>26022</v>
      </c>
      <c r="C4463" s="233" t="s">
        <v>2</v>
      </c>
      <c r="D4463" s="234">
        <v>594.97</v>
      </c>
    </row>
    <row r="4464" spans="1:4" ht="13.5">
      <c r="A4464" s="233">
        <v>89482</v>
      </c>
      <c r="B4464" s="231" t="s">
        <v>10340</v>
      </c>
      <c r="C4464" s="233" t="s">
        <v>2</v>
      </c>
      <c r="D4464" s="234">
        <v>25.26</v>
      </c>
    </row>
    <row r="4465" spans="1:4" ht="13.5">
      <c r="A4465" s="233">
        <v>89491</v>
      </c>
      <c r="B4465" s="231" t="s">
        <v>10341</v>
      </c>
      <c r="C4465" s="233" t="s">
        <v>2</v>
      </c>
      <c r="D4465" s="234">
        <v>63.63</v>
      </c>
    </row>
    <row r="4466" spans="1:4" ht="13.5">
      <c r="A4466" s="233">
        <v>89495</v>
      </c>
      <c r="B4466" s="231" t="s">
        <v>10342</v>
      </c>
      <c r="C4466" s="233" t="s">
        <v>2</v>
      </c>
      <c r="D4466" s="234">
        <v>10.29</v>
      </c>
    </row>
    <row r="4467" spans="1:4" ht="13.5">
      <c r="A4467" s="233">
        <v>89707</v>
      </c>
      <c r="B4467" s="231" t="s">
        <v>10343</v>
      </c>
      <c r="C4467" s="233" t="s">
        <v>2</v>
      </c>
      <c r="D4467" s="234">
        <v>29.76</v>
      </c>
    </row>
    <row r="4468" spans="1:4" ht="13.5">
      <c r="A4468" s="233">
        <v>89708</v>
      </c>
      <c r="B4468" s="231" t="s">
        <v>10344</v>
      </c>
      <c r="C4468" s="233" t="s">
        <v>2</v>
      </c>
      <c r="D4468" s="234">
        <v>69.680000000000007</v>
      </c>
    </row>
    <row r="4469" spans="1:4" ht="13.5">
      <c r="A4469" s="233">
        <v>89709</v>
      </c>
      <c r="B4469" s="231" t="s">
        <v>10345</v>
      </c>
      <c r="C4469" s="233" t="s">
        <v>2</v>
      </c>
      <c r="D4469" s="234">
        <v>11.59</v>
      </c>
    </row>
    <row r="4470" spans="1:4" ht="13.5">
      <c r="A4470" s="233">
        <v>89710</v>
      </c>
      <c r="B4470" s="231" t="s">
        <v>10346</v>
      </c>
      <c r="C4470" s="233" t="s">
        <v>2</v>
      </c>
      <c r="D4470" s="234">
        <v>11.34</v>
      </c>
    </row>
    <row r="4471" spans="1:4" ht="13.5">
      <c r="A4471" s="233">
        <v>86872</v>
      </c>
      <c r="B4471" s="231" t="s">
        <v>10347</v>
      </c>
      <c r="C4471" s="233" t="s">
        <v>2</v>
      </c>
      <c r="D4471" s="234">
        <v>624.89</v>
      </c>
    </row>
    <row r="4472" spans="1:4" ht="13.5">
      <c r="A4472" s="233">
        <v>86874</v>
      </c>
      <c r="B4472" s="231" t="s">
        <v>10348</v>
      </c>
      <c r="C4472" s="233" t="s">
        <v>2</v>
      </c>
      <c r="D4472" s="234">
        <v>382.16</v>
      </c>
    </row>
    <row r="4473" spans="1:4" ht="13.5">
      <c r="A4473" s="233">
        <v>86875</v>
      </c>
      <c r="B4473" s="231" t="s">
        <v>10349</v>
      </c>
      <c r="C4473" s="233" t="s">
        <v>2</v>
      </c>
      <c r="D4473" s="234">
        <v>285.88</v>
      </c>
    </row>
    <row r="4474" spans="1:4" ht="13.5">
      <c r="A4474" s="233">
        <v>86876</v>
      </c>
      <c r="B4474" s="231" t="s">
        <v>10350</v>
      </c>
      <c r="C4474" s="233" t="s">
        <v>2</v>
      </c>
      <c r="D4474" s="234">
        <v>164.23</v>
      </c>
    </row>
    <row r="4475" spans="1:4" ht="13.5">
      <c r="A4475" s="233">
        <v>86877</v>
      </c>
      <c r="B4475" s="231" t="s">
        <v>10351</v>
      </c>
      <c r="C4475" s="233" t="s">
        <v>2</v>
      </c>
      <c r="D4475" s="234">
        <v>24.63</v>
      </c>
    </row>
    <row r="4476" spans="1:4" ht="13.5">
      <c r="A4476" s="233">
        <v>86878</v>
      </c>
      <c r="B4476" s="231" t="s">
        <v>10352</v>
      </c>
      <c r="C4476" s="233" t="s">
        <v>2</v>
      </c>
      <c r="D4476" s="234">
        <v>48.8</v>
      </c>
    </row>
    <row r="4477" spans="1:4" ht="13.5">
      <c r="A4477" s="233">
        <v>86879</v>
      </c>
      <c r="B4477" s="231" t="s">
        <v>10353</v>
      </c>
      <c r="C4477" s="233" t="s">
        <v>2</v>
      </c>
      <c r="D4477" s="234">
        <v>6.01</v>
      </c>
    </row>
    <row r="4478" spans="1:4" ht="13.5">
      <c r="A4478" s="233">
        <v>86880</v>
      </c>
      <c r="B4478" s="231" t="s">
        <v>10354</v>
      </c>
      <c r="C4478" s="233" t="s">
        <v>2</v>
      </c>
      <c r="D4478" s="234">
        <v>16.54</v>
      </c>
    </row>
    <row r="4479" spans="1:4" ht="13.5">
      <c r="A4479" s="233">
        <v>86881</v>
      </c>
      <c r="B4479" s="231" t="s">
        <v>10355</v>
      </c>
      <c r="C4479" s="233" t="s">
        <v>2</v>
      </c>
      <c r="D4479" s="234">
        <v>136.28</v>
      </c>
    </row>
    <row r="4480" spans="1:4" ht="13.5">
      <c r="A4480" s="233">
        <v>86882</v>
      </c>
      <c r="B4480" s="231" t="s">
        <v>10356</v>
      </c>
      <c r="C4480" s="233" t="s">
        <v>2</v>
      </c>
      <c r="D4480" s="234">
        <v>16.96</v>
      </c>
    </row>
    <row r="4481" spans="1:4" ht="13.5">
      <c r="A4481" s="233">
        <v>86883</v>
      </c>
      <c r="B4481" s="231" t="s">
        <v>10357</v>
      </c>
      <c r="C4481" s="233" t="s">
        <v>2</v>
      </c>
      <c r="D4481" s="234">
        <v>9.6999999999999993</v>
      </c>
    </row>
    <row r="4482" spans="1:4" ht="13.5">
      <c r="A4482" s="233">
        <v>86884</v>
      </c>
      <c r="B4482" s="231" t="s">
        <v>10358</v>
      </c>
      <c r="C4482" s="233" t="s">
        <v>2</v>
      </c>
      <c r="D4482" s="234">
        <v>7.37</v>
      </c>
    </row>
    <row r="4483" spans="1:4" ht="13.5">
      <c r="A4483" s="233">
        <v>86885</v>
      </c>
      <c r="B4483" s="231" t="s">
        <v>10359</v>
      </c>
      <c r="C4483" s="233" t="s">
        <v>2</v>
      </c>
      <c r="D4483" s="234">
        <v>10.28</v>
      </c>
    </row>
    <row r="4484" spans="1:4" ht="13.5">
      <c r="A4484" s="233">
        <v>86886</v>
      </c>
      <c r="B4484" s="231" t="s">
        <v>10360</v>
      </c>
      <c r="C4484" s="233" t="s">
        <v>2</v>
      </c>
      <c r="D4484" s="234">
        <v>33.64</v>
      </c>
    </row>
    <row r="4485" spans="1:4" ht="13.5">
      <c r="A4485" s="233">
        <v>86887</v>
      </c>
      <c r="B4485" s="231" t="s">
        <v>10361</v>
      </c>
      <c r="C4485" s="233" t="s">
        <v>2</v>
      </c>
      <c r="D4485" s="234">
        <v>36.44</v>
      </c>
    </row>
    <row r="4486" spans="1:4" ht="13.5">
      <c r="A4486" s="233">
        <v>86888</v>
      </c>
      <c r="B4486" s="231" t="s">
        <v>10362</v>
      </c>
      <c r="C4486" s="233" t="s">
        <v>2</v>
      </c>
      <c r="D4486" s="234">
        <v>373.1</v>
      </c>
    </row>
    <row r="4487" spans="1:4" ht="13.5">
      <c r="A4487" s="233">
        <v>86889</v>
      </c>
      <c r="B4487" s="231" t="s">
        <v>24030</v>
      </c>
      <c r="C4487" s="233" t="s">
        <v>2</v>
      </c>
      <c r="D4487" s="234">
        <v>344.05</v>
      </c>
    </row>
    <row r="4488" spans="1:4" ht="13.5">
      <c r="A4488" s="233">
        <v>86893</v>
      </c>
      <c r="B4488" s="231" t="s">
        <v>24031</v>
      </c>
      <c r="C4488" s="233" t="s">
        <v>2</v>
      </c>
      <c r="D4488" s="234">
        <v>520.76</v>
      </c>
    </row>
    <row r="4489" spans="1:4" ht="13.5">
      <c r="A4489" s="233">
        <v>86894</v>
      </c>
      <c r="B4489" s="231" t="s">
        <v>24032</v>
      </c>
      <c r="C4489" s="233" t="s">
        <v>2</v>
      </c>
      <c r="D4489" s="234">
        <v>203.81</v>
      </c>
    </row>
    <row r="4490" spans="1:4" ht="13.5">
      <c r="A4490" s="233">
        <v>86895</v>
      </c>
      <c r="B4490" s="231" t="s">
        <v>24033</v>
      </c>
      <c r="C4490" s="233" t="s">
        <v>2</v>
      </c>
      <c r="D4490" s="234">
        <v>205.3</v>
      </c>
    </row>
    <row r="4491" spans="1:4" ht="13.5">
      <c r="A4491" s="233">
        <v>86899</v>
      </c>
      <c r="B4491" s="231" t="s">
        <v>24034</v>
      </c>
      <c r="C4491" s="233" t="s">
        <v>2</v>
      </c>
      <c r="D4491" s="234">
        <v>271.58999999999997</v>
      </c>
    </row>
    <row r="4492" spans="1:4" ht="13.5">
      <c r="A4492" s="233">
        <v>86900</v>
      </c>
      <c r="B4492" s="231" t="s">
        <v>10363</v>
      </c>
      <c r="C4492" s="233" t="s">
        <v>2</v>
      </c>
      <c r="D4492" s="234">
        <v>182.97</v>
      </c>
    </row>
    <row r="4493" spans="1:4" ht="13.5">
      <c r="A4493" s="233">
        <v>86901</v>
      </c>
      <c r="B4493" s="231" t="s">
        <v>10364</v>
      </c>
      <c r="C4493" s="233" t="s">
        <v>2</v>
      </c>
      <c r="D4493" s="234">
        <v>118.28</v>
      </c>
    </row>
    <row r="4494" spans="1:4" ht="13.5">
      <c r="A4494" s="233">
        <v>86902</v>
      </c>
      <c r="B4494" s="231" t="s">
        <v>10365</v>
      </c>
      <c r="C4494" s="233" t="s">
        <v>2</v>
      </c>
      <c r="D4494" s="234">
        <v>202.39</v>
      </c>
    </row>
    <row r="4495" spans="1:4" ht="13.5">
      <c r="A4495" s="233">
        <v>86903</v>
      </c>
      <c r="B4495" s="231" t="s">
        <v>10366</v>
      </c>
      <c r="C4495" s="233" t="s">
        <v>2</v>
      </c>
      <c r="D4495" s="234">
        <v>273.01</v>
      </c>
    </row>
    <row r="4496" spans="1:4" ht="13.5">
      <c r="A4496" s="233">
        <v>86904</v>
      </c>
      <c r="B4496" s="231" t="s">
        <v>10367</v>
      </c>
      <c r="C4496" s="233" t="s">
        <v>2</v>
      </c>
      <c r="D4496" s="234">
        <v>107.56</v>
      </c>
    </row>
    <row r="4497" spans="1:4" ht="13.5">
      <c r="A4497" s="233">
        <v>86905</v>
      </c>
      <c r="B4497" s="231" t="s">
        <v>10368</v>
      </c>
      <c r="C4497" s="233" t="s">
        <v>2</v>
      </c>
      <c r="D4497" s="234">
        <v>199.7</v>
      </c>
    </row>
    <row r="4498" spans="1:4" ht="13.5">
      <c r="A4498" s="233">
        <v>86906</v>
      </c>
      <c r="B4498" s="231" t="s">
        <v>10369</v>
      </c>
      <c r="C4498" s="233" t="s">
        <v>2</v>
      </c>
      <c r="D4498" s="234">
        <v>46.58</v>
      </c>
    </row>
    <row r="4499" spans="1:4" ht="13.5">
      <c r="A4499" s="233">
        <v>86908</v>
      </c>
      <c r="B4499" s="231" t="s">
        <v>10370</v>
      </c>
      <c r="C4499" s="233" t="s">
        <v>2</v>
      </c>
      <c r="D4499" s="234">
        <v>238.55</v>
      </c>
    </row>
    <row r="4500" spans="1:4" ht="13.5">
      <c r="A4500" s="233">
        <v>86909</v>
      </c>
      <c r="B4500" s="231" t="s">
        <v>10371</v>
      </c>
      <c r="C4500" s="233" t="s">
        <v>2</v>
      </c>
      <c r="D4500" s="234">
        <v>93.15</v>
      </c>
    </row>
    <row r="4501" spans="1:4" ht="13.5">
      <c r="A4501" s="233">
        <v>86910</v>
      </c>
      <c r="B4501" s="231" t="s">
        <v>10372</v>
      </c>
      <c r="C4501" s="233" t="s">
        <v>2</v>
      </c>
      <c r="D4501" s="234">
        <v>87.82</v>
      </c>
    </row>
    <row r="4502" spans="1:4" ht="13.5">
      <c r="A4502" s="233">
        <v>86911</v>
      </c>
      <c r="B4502" s="231" t="s">
        <v>10373</v>
      </c>
      <c r="C4502" s="233" t="s">
        <v>2</v>
      </c>
      <c r="D4502" s="234">
        <v>39.56</v>
      </c>
    </row>
    <row r="4503" spans="1:4" ht="13.5">
      <c r="A4503" s="233">
        <v>86913</v>
      </c>
      <c r="B4503" s="231" t="s">
        <v>10374</v>
      </c>
      <c r="C4503" s="233" t="s">
        <v>2</v>
      </c>
      <c r="D4503" s="234">
        <v>17.98</v>
      </c>
    </row>
    <row r="4504" spans="1:4" ht="13.5">
      <c r="A4504" s="233">
        <v>86914</v>
      </c>
      <c r="B4504" s="231" t="s">
        <v>10375</v>
      </c>
      <c r="C4504" s="233" t="s">
        <v>2</v>
      </c>
      <c r="D4504" s="234">
        <v>36.200000000000003</v>
      </c>
    </row>
    <row r="4505" spans="1:4" ht="13.5">
      <c r="A4505" s="233">
        <v>86915</v>
      </c>
      <c r="B4505" s="231" t="s">
        <v>10376</v>
      </c>
      <c r="C4505" s="233" t="s">
        <v>2</v>
      </c>
      <c r="D4505" s="234">
        <v>78.27</v>
      </c>
    </row>
    <row r="4506" spans="1:4" ht="13.5">
      <c r="A4506" s="233">
        <v>86916</v>
      </c>
      <c r="B4506" s="231" t="s">
        <v>10377</v>
      </c>
      <c r="C4506" s="233" t="s">
        <v>2</v>
      </c>
      <c r="D4506" s="234">
        <v>31.7</v>
      </c>
    </row>
    <row r="4507" spans="1:4" ht="13.5">
      <c r="A4507" s="233">
        <v>86919</v>
      </c>
      <c r="B4507" s="231" t="s">
        <v>10378</v>
      </c>
      <c r="C4507" s="233" t="s">
        <v>2</v>
      </c>
      <c r="D4507" s="234">
        <v>695.42</v>
      </c>
    </row>
    <row r="4508" spans="1:4" ht="13.5">
      <c r="A4508" s="233">
        <v>86920</v>
      </c>
      <c r="B4508" s="231" t="s">
        <v>10379</v>
      </c>
      <c r="C4508" s="233" t="s">
        <v>2</v>
      </c>
      <c r="D4508" s="234">
        <v>658.58</v>
      </c>
    </row>
    <row r="4509" spans="1:4" ht="13.5">
      <c r="A4509" s="233">
        <v>86921</v>
      </c>
      <c r="B4509" s="231" t="s">
        <v>10380</v>
      </c>
      <c r="C4509" s="233" t="s">
        <v>2</v>
      </c>
      <c r="D4509" s="234">
        <v>672.3</v>
      </c>
    </row>
    <row r="4510" spans="1:4" ht="13.5">
      <c r="A4510" s="233">
        <v>86922</v>
      </c>
      <c r="B4510" s="231" t="s">
        <v>10381</v>
      </c>
      <c r="C4510" s="233" t="s">
        <v>2</v>
      </c>
      <c r="D4510" s="234">
        <v>579.27</v>
      </c>
    </row>
    <row r="4511" spans="1:4" ht="13.5">
      <c r="A4511" s="233">
        <v>86923</v>
      </c>
      <c r="B4511" s="231" t="s">
        <v>10382</v>
      </c>
      <c r="C4511" s="233" t="s">
        <v>2</v>
      </c>
      <c r="D4511" s="234">
        <v>423.11</v>
      </c>
    </row>
    <row r="4512" spans="1:4" ht="13.5">
      <c r="A4512" s="233">
        <v>86924</v>
      </c>
      <c r="B4512" s="231" t="s">
        <v>10383</v>
      </c>
      <c r="C4512" s="233" t="s">
        <v>2</v>
      </c>
      <c r="D4512" s="234">
        <v>436.83</v>
      </c>
    </row>
    <row r="4513" spans="1:4" ht="13.5">
      <c r="A4513" s="233">
        <v>86925</v>
      </c>
      <c r="B4513" s="231" t="s">
        <v>10384</v>
      </c>
      <c r="C4513" s="233" t="s">
        <v>2</v>
      </c>
      <c r="D4513" s="234">
        <v>319.57</v>
      </c>
    </row>
    <row r="4514" spans="1:4" ht="13.5">
      <c r="A4514" s="233">
        <v>86926</v>
      </c>
      <c r="B4514" s="231" t="s">
        <v>10385</v>
      </c>
      <c r="C4514" s="233" t="s">
        <v>2</v>
      </c>
      <c r="D4514" s="234">
        <v>333.29</v>
      </c>
    </row>
    <row r="4515" spans="1:4" ht="13.5">
      <c r="A4515" s="233">
        <v>86927</v>
      </c>
      <c r="B4515" s="231" t="s">
        <v>10386</v>
      </c>
      <c r="C4515" s="233" t="s">
        <v>2</v>
      </c>
      <c r="D4515" s="234">
        <v>205.18</v>
      </c>
    </row>
    <row r="4516" spans="1:4" ht="13.5">
      <c r="A4516" s="233">
        <v>86928</v>
      </c>
      <c r="B4516" s="231" t="s">
        <v>10387</v>
      </c>
      <c r="C4516" s="233" t="s">
        <v>2</v>
      </c>
      <c r="D4516" s="234">
        <v>218.9</v>
      </c>
    </row>
    <row r="4517" spans="1:4" ht="13.5">
      <c r="A4517" s="233">
        <v>86929</v>
      </c>
      <c r="B4517" s="231" t="s">
        <v>10388</v>
      </c>
      <c r="C4517" s="233" t="s">
        <v>2</v>
      </c>
      <c r="D4517" s="234">
        <v>197.92</v>
      </c>
    </row>
    <row r="4518" spans="1:4" ht="13.5">
      <c r="A4518" s="233">
        <v>86930</v>
      </c>
      <c r="B4518" s="231" t="s">
        <v>10389</v>
      </c>
      <c r="C4518" s="233" t="s">
        <v>2</v>
      </c>
      <c r="D4518" s="234">
        <v>211.64</v>
      </c>
    </row>
    <row r="4519" spans="1:4" ht="13.5">
      <c r="A4519" s="233">
        <v>86931</v>
      </c>
      <c r="B4519" s="231" t="s">
        <v>10390</v>
      </c>
      <c r="C4519" s="233" t="s">
        <v>2</v>
      </c>
      <c r="D4519" s="234">
        <v>383.38</v>
      </c>
    </row>
    <row r="4520" spans="1:4" ht="13.5">
      <c r="A4520" s="233">
        <v>86932</v>
      </c>
      <c r="B4520" s="231" t="s">
        <v>10391</v>
      </c>
      <c r="C4520" s="233" t="s">
        <v>2</v>
      </c>
      <c r="D4520" s="234">
        <v>409.54</v>
      </c>
    </row>
    <row r="4521" spans="1:4" ht="13.5">
      <c r="A4521" s="233">
        <v>86933</v>
      </c>
      <c r="B4521" s="231" t="s">
        <v>10392</v>
      </c>
      <c r="C4521" s="233" t="s">
        <v>2</v>
      </c>
      <c r="D4521" s="234">
        <v>276.87</v>
      </c>
    </row>
    <row r="4522" spans="1:4" ht="13.5">
      <c r="A4522" s="233">
        <v>86934</v>
      </c>
      <c r="B4522" s="231" t="s">
        <v>10393</v>
      </c>
      <c r="C4522" s="233" t="s">
        <v>2</v>
      </c>
      <c r="D4522" s="234">
        <v>269.61</v>
      </c>
    </row>
    <row r="4523" spans="1:4" ht="13.5">
      <c r="A4523" s="233">
        <v>86935</v>
      </c>
      <c r="B4523" s="231" t="s">
        <v>10394</v>
      </c>
      <c r="C4523" s="233" t="s">
        <v>2</v>
      </c>
      <c r="D4523" s="234">
        <v>241.47</v>
      </c>
    </row>
    <row r="4524" spans="1:4" ht="13.5">
      <c r="A4524" s="233">
        <v>86936</v>
      </c>
      <c r="B4524" s="231" t="s">
        <v>10395</v>
      </c>
      <c r="C4524" s="233" t="s">
        <v>2</v>
      </c>
      <c r="D4524" s="234">
        <v>368.05</v>
      </c>
    </row>
    <row r="4525" spans="1:4" ht="13.5">
      <c r="A4525" s="233">
        <v>86937</v>
      </c>
      <c r="B4525" s="231" t="s">
        <v>10396</v>
      </c>
      <c r="C4525" s="233" t="s">
        <v>2</v>
      </c>
      <c r="D4525" s="234">
        <v>152.61000000000001</v>
      </c>
    </row>
    <row r="4526" spans="1:4" ht="13.5">
      <c r="A4526" s="233">
        <v>86938</v>
      </c>
      <c r="B4526" s="231" t="s">
        <v>10397</v>
      </c>
      <c r="C4526" s="233" t="s">
        <v>2</v>
      </c>
      <c r="D4526" s="234">
        <v>279.19</v>
      </c>
    </row>
    <row r="4527" spans="1:4" ht="13.5">
      <c r="A4527" s="233">
        <v>86939</v>
      </c>
      <c r="B4527" s="231" t="s">
        <v>10398</v>
      </c>
      <c r="C4527" s="233" t="s">
        <v>2</v>
      </c>
      <c r="D4527" s="234">
        <v>272.05</v>
      </c>
    </row>
    <row r="4528" spans="1:4" ht="13.5">
      <c r="A4528" s="233">
        <v>86940</v>
      </c>
      <c r="B4528" s="231" t="s">
        <v>10399</v>
      </c>
      <c r="C4528" s="233" t="s">
        <v>2</v>
      </c>
      <c r="D4528" s="234">
        <v>706.5</v>
      </c>
    </row>
    <row r="4529" spans="1:4" ht="13.5">
      <c r="A4529" s="233">
        <v>86941</v>
      </c>
      <c r="B4529" s="231" t="s">
        <v>10400</v>
      </c>
      <c r="C4529" s="233" t="s">
        <v>2</v>
      </c>
      <c r="D4529" s="234">
        <v>548.63</v>
      </c>
    </row>
    <row r="4530" spans="1:4" ht="13.5">
      <c r="A4530" s="233">
        <v>86942</v>
      </c>
      <c r="B4530" s="231" t="s">
        <v>10401</v>
      </c>
      <c r="C4530" s="233" t="s">
        <v>2</v>
      </c>
      <c r="D4530" s="234">
        <v>184.48</v>
      </c>
    </row>
    <row r="4531" spans="1:4" ht="13.5">
      <c r="A4531" s="233">
        <v>86943</v>
      </c>
      <c r="B4531" s="231" t="s">
        <v>10402</v>
      </c>
      <c r="C4531" s="233" t="s">
        <v>2</v>
      </c>
      <c r="D4531" s="234">
        <v>177.22</v>
      </c>
    </row>
    <row r="4532" spans="1:4" ht="13.5">
      <c r="A4532" s="233">
        <v>86947</v>
      </c>
      <c r="B4532" s="231" t="s">
        <v>10403</v>
      </c>
      <c r="C4532" s="233" t="s">
        <v>2</v>
      </c>
      <c r="D4532" s="234">
        <v>823.36</v>
      </c>
    </row>
    <row r="4533" spans="1:4" ht="13.5">
      <c r="A4533" s="233">
        <v>93396</v>
      </c>
      <c r="B4533" s="231" t="s">
        <v>10404</v>
      </c>
      <c r="C4533" s="233" t="s">
        <v>2</v>
      </c>
      <c r="D4533" s="234">
        <v>411.86</v>
      </c>
    </row>
    <row r="4534" spans="1:4" ht="13.5">
      <c r="A4534" s="233">
        <v>93441</v>
      </c>
      <c r="B4534" s="231" t="s">
        <v>10405</v>
      </c>
      <c r="C4534" s="233" t="s">
        <v>2</v>
      </c>
      <c r="D4534" s="234">
        <v>632.45000000000005</v>
      </c>
    </row>
    <row r="4535" spans="1:4" ht="13.5">
      <c r="A4535" s="233">
        <v>93442</v>
      </c>
      <c r="B4535" s="231" t="s">
        <v>10406</v>
      </c>
      <c r="C4535" s="233" t="s">
        <v>2</v>
      </c>
      <c r="D4535" s="234">
        <v>989.33</v>
      </c>
    </row>
    <row r="4536" spans="1:4" ht="13.5">
      <c r="A4536" s="233">
        <v>95469</v>
      </c>
      <c r="B4536" s="231" t="s">
        <v>10407</v>
      </c>
      <c r="C4536" s="233" t="s">
        <v>2</v>
      </c>
      <c r="D4536" s="234">
        <v>166.15</v>
      </c>
    </row>
    <row r="4537" spans="1:4" ht="13.5">
      <c r="A4537" s="233">
        <v>95470</v>
      </c>
      <c r="B4537" s="231" t="s">
        <v>10408</v>
      </c>
      <c r="C4537" s="233" t="s">
        <v>2</v>
      </c>
      <c r="D4537" s="234">
        <v>174.26</v>
      </c>
    </row>
    <row r="4538" spans="1:4" ht="13.5">
      <c r="A4538" s="233">
        <v>95471</v>
      </c>
      <c r="B4538" s="231" t="s">
        <v>10409</v>
      </c>
      <c r="C4538" s="233" t="s">
        <v>2</v>
      </c>
      <c r="D4538" s="234">
        <v>660.26</v>
      </c>
    </row>
    <row r="4539" spans="1:4" ht="13.5">
      <c r="A4539" s="233">
        <v>95472</v>
      </c>
      <c r="B4539" s="231" t="s">
        <v>10410</v>
      </c>
      <c r="C4539" s="233" t="s">
        <v>2</v>
      </c>
      <c r="D4539" s="234">
        <v>668.37</v>
      </c>
    </row>
    <row r="4540" spans="1:4" ht="13.5">
      <c r="A4540" s="233">
        <v>95542</v>
      </c>
      <c r="B4540" s="231" t="s">
        <v>10411</v>
      </c>
      <c r="C4540" s="233" t="s">
        <v>2</v>
      </c>
      <c r="D4540" s="234">
        <v>26.29</v>
      </c>
    </row>
    <row r="4541" spans="1:4" ht="13.5">
      <c r="A4541" s="233">
        <v>95543</v>
      </c>
      <c r="B4541" s="231" t="s">
        <v>10412</v>
      </c>
      <c r="C4541" s="233" t="s">
        <v>2</v>
      </c>
      <c r="D4541" s="234">
        <v>44.6</v>
      </c>
    </row>
    <row r="4542" spans="1:4" ht="13.5">
      <c r="A4542" s="233">
        <v>95544</v>
      </c>
      <c r="B4542" s="231" t="s">
        <v>10413</v>
      </c>
      <c r="C4542" s="233" t="s">
        <v>2</v>
      </c>
      <c r="D4542" s="234">
        <v>31.86</v>
      </c>
    </row>
    <row r="4543" spans="1:4" ht="13.5">
      <c r="A4543" s="233">
        <v>95545</v>
      </c>
      <c r="B4543" s="231" t="s">
        <v>10414</v>
      </c>
      <c r="C4543" s="233" t="s">
        <v>2</v>
      </c>
      <c r="D4543" s="234">
        <v>31.27</v>
      </c>
    </row>
    <row r="4544" spans="1:4" ht="13.5">
      <c r="A4544" s="233">
        <v>95546</v>
      </c>
      <c r="B4544" s="231" t="s">
        <v>10415</v>
      </c>
      <c r="C4544" s="233" t="s">
        <v>2</v>
      </c>
      <c r="D4544" s="234">
        <v>110.28</v>
      </c>
    </row>
    <row r="4545" spans="1:4" ht="13.5">
      <c r="A4545" s="233">
        <v>95547</v>
      </c>
      <c r="B4545" s="231" t="s">
        <v>10416</v>
      </c>
      <c r="C4545" s="233" t="s">
        <v>2</v>
      </c>
      <c r="D4545" s="234">
        <v>67.22</v>
      </c>
    </row>
    <row r="4546" spans="1:4" ht="13.5">
      <c r="A4546" s="233">
        <v>100848</v>
      </c>
      <c r="B4546" s="231" t="s">
        <v>10417</v>
      </c>
      <c r="C4546" s="233" t="s">
        <v>2</v>
      </c>
      <c r="D4546" s="234">
        <v>316.13</v>
      </c>
    </row>
    <row r="4547" spans="1:4" ht="13.5">
      <c r="A4547" s="233">
        <v>100849</v>
      </c>
      <c r="B4547" s="231" t="s">
        <v>10418</v>
      </c>
      <c r="C4547" s="233" t="s">
        <v>2</v>
      </c>
      <c r="D4547" s="234">
        <v>33.99</v>
      </c>
    </row>
    <row r="4548" spans="1:4" ht="13.5">
      <c r="A4548" s="233">
        <v>100851</v>
      </c>
      <c r="B4548" s="231" t="s">
        <v>10419</v>
      </c>
      <c r="C4548" s="233" t="s">
        <v>2</v>
      </c>
      <c r="D4548" s="234">
        <v>67.81</v>
      </c>
    </row>
    <row r="4549" spans="1:4" ht="13.5">
      <c r="A4549" s="233">
        <v>100852</v>
      </c>
      <c r="B4549" s="231" t="s">
        <v>10420</v>
      </c>
      <c r="C4549" s="233" t="s">
        <v>2</v>
      </c>
      <c r="D4549" s="234">
        <v>200.38</v>
      </c>
    </row>
    <row r="4550" spans="1:4" ht="13.5">
      <c r="A4550" s="233">
        <v>100854</v>
      </c>
      <c r="B4550" s="231" t="s">
        <v>10421</v>
      </c>
      <c r="C4550" s="233" t="s">
        <v>2</v>
      </c>
      <c r="D4550" s="234">
        <v>587.57000000000005</v>
      </c>
    </row>
    <row r="4551" spans="1:4" ht="13.5">
      <c r="A4551" s="233">
        <v>100855</v>
      </c>
      <c r="B4551" s="231" t="s">
        <v>10422</v>
      </c>
      <c r="C4551" s="233" t="s">
        <v>2</v>
      </c>
      <c r="D4551" s="234">
        <v>31.27</v>
      </c>
    </row>
    <row r="4552" spans="1:4" ht="13.5">
      <c r="A4552" s="233">
        <v>100856</v>
      </c>
      <c r="B4552" s="231" t="s">
        <v>10423</v>
      </c>
      <c r="C4552" s="233" t="s">
        <v>2</v>
      </c>
      <c r="D4552" s="234">
        <v>22.37</v>
      </c>
    </row>
    <row r="4553" spans="1:4" ht="13.5">
      <c r="A4553" s="233">
        <v>100857</v>
      </c>
      <c r="B4553" s="231" t="s">
        <v>10424</v>
      </c>
      <c r="C4553" s="233" t="s">
        <v>2</v>
      </c>
      <c r="D4553" s="234">
        <v>220.44</v>
      </c>
    </row>
    <row r="4554" spans="1:4" ht="13.5">
      <c r="A4554" s="233">
        <v>100858</v>
      </c>
      <c r="B4554" s="231" t="s">
        <v>10425</v>
      </c>
      <c r="C4554" s="233" t="s">
        <v>2</v>
      </c>
      <c r="D4554" s="234">
        <v>494.16</v>
      </c>
    </row>
    <row r="4555" spans="1:4" ht="13.5">
      <c r="A4555" s="233">
        <v>100860</v>
      </c>
      <c r="B4555" s="231" t="s">
        <v>10426</v>
      </c>
      <c r="C4555" s="233" t="s">
        <v>2</v>
      </c>
      <c r="D4555" s="234">
        <v>78.17</v>
      </c>
    </row>
    <row r="4556" spans="1:4" ht="13.5">
      <c r="A4556" s="233">
        <v>100861</v>
      </c>
      <c r="B4556" s="231" t="s">
        <v>10427</v>
      </c>
      <c r="C4556" s="233" t="s">
        <v>2</v>
      </c>
      <c r="D4556" s="234">
        <v>36.64</v>
      </c>
    </row>
    <row r="4557" spans="1:4" ht="13.5">
      <c r="A4557" s="233">
        <v>100862</v>
      </c>
      <c r="B4557" s="231" t="s">
        <v>10428</v>
      </c>
      <c r="C4557" s="233" t="s">
        <v>2</v>
      </c>
      <c r="D4557" s="234">
        <v>41.24</v>
      </c>
    </row>
    <row r="4558" spans="1:4" ht="13.5">
      <c r="A4558" s="233">
        <v>100863</v>
      </c>
      <c r="B4558" s="231" t="s">
        <v>10429</v>
      </c>
      <c r="C4558" s="233" t="s">
        <v>2</v>
      </c>
      <c r="D4558" s="234">
        <v>466.53</v>
      </c>
    </row>
    <row r="4559" spans="1:4" ht="13.5">
      <c r="A4559" s="233">
        <v>100864</v>
      </c>
      <c r="B4559" s="231" t="s">
        <v>10430</v>
      </c>
      <c r="C4559" s="233" t="s">
        <v>2</v>
      </c>
      <c r="D4559" s="234">
        <v>519.17999999999995</v>
      </c>
    </row>
    <row r="4560" spans="1:4" ht="13.5">
      <c r="A4560" s="233">
        <v>100865</v>
      </c>
      <c r="B4560" s="231" t="s">
        <v>10431</v>
      </c>
      <c r="C4560" s="233" t="s">
        <v>2</v>
      </c>
      <c r="D4560" s="234">
        <v>491.62</v>
      </c>
    </row>
    <row r="4561" spans="1:4" ht="13.5">
      <c r="A4561" s="233">
        <v>100866</v>
      </c>
      <c r="B4561" s="231" t="s">
        <v>10432</v>
      </c>
      <c r="C4561" s="233" t="s">
        <v>2</v>
      </c>
      <c r="D4561" s="234">
        <v>230.29</v>
      </c>
    </row>
    <row r="4562" spans="1:4" ht="13.5">
      <c r="A4562" s="233">
        <v>100867</v>
      </c>
      <c r="B4562" s="231" t="s">
        <v>10433</v>
      </c>
      <c r="C4562" s="233" t="s">
        <v>2</v>
      </c>
      <c r="D4562" s="234">
        <v>247.65</v>
      </c>
    </row>
    <row r="4563" spans="1:4" ht="13.5">
      <c r="A4563" s="233">
        <v>100868</v>
      </c>
      <c r="B4563" s="231" t="s">
        <v>10434</v>
      </c>
      <c r="C4563" s="233" t="s">
        <v>2</v>
      </c>
      <c r="D4563" s="234">
        <v>259.2</v>
      </c>
    </row>
    <row r="4564" spans="1:4" ht="13.5">
      <c r="A4564" s="233">
        <v>100869</v>
      </c>
      <c r="B4564" s="231" t="s">
        <v>10435</v>
      </c>
      <c r="C4564" s="233" t="s">
        <v>2</v>
      </c>
      <c r="D4564" s="234">
        <v>268.06</v>
      </c>
    </row>
    <row r="4565" spans="1:4" ht="13.5">
      <c r="A4565" s="233">
        <v>100870</v>
      </c>
      <c r="B4565" s="231" t="s">
        <v>10436</v>
      </c>
      <c r="C4565" s="233" t="s">
        <v>2</v>
      </c>
      <c r="D4565" s="234">
        <v>195.29</v>
      </c>
    </row>
    <row r="4566" spans="1:4" ht="13.5">
      <c r="A4566" s="233">
        <v>100871</v>
      </c>
      <c r="B4566" s="231" t="s">
        <v>10437</v>
      </c>
      <c r="C4566" s="233" t="s">
        <v>2</v>
      </c>
      <c r="D4566" s="234">
        <v>213.19</v>
      </c>
    </row>
    <row r="4567" spans="1:4" ht="13.5">
      <c r="A4567" s="233">
        <v>100872</v>
      </c>
      <c r="B4567" s="231" t="s">
        <v>10438</v>
      </c>
      <c r="C4567" s="233" t="s">
        <v>2</v>
      </c>
      <c r="D4567" s="234">
        <v>224.61</v>
      </c>
    </row>
    <row r="4568" spans="1:4" ht="13.5">
      <c r="A4568" s="233">
        <v>100873</v>
      </c>
      <c r="B4568" s="231" t="s">
        <v>10439</v>
      </c>
      <c r="C4568" s="233" t="s">
        <v>2</v>
      </c>
      <c r="D4568" s="234">
        <v>231.74</v>
      </c>
    </row>
    <row r="4569" spans="1:4" ht="13.5">
      <c r="A4569" s="233">
        <v>100874</v>
      </c>
      <c r="B4569" s="231" t="s">
        <v>10440</v>
      </c>
      <c r="C4569" s="233" t="s">
        <v>2</v>
      </c>
      <c r="D4569" s="234">
        <v>230.29</v>
      </c>
    </row>
    <row r="4570" spans="1:4" ht="13.5">
      <c r="A4570" s="233">
        <v>100875</v>
      </c>
      <c r="B4570" s="231" t="s">
        <v>10441</v>
      </c>
      <c r="C4570" s="233" t="s">
        <v>2</v>
      </c>
      <c r="D4570" s="234">
        <v>902.77</v>
      </c>
    </row>
    <row r="4571" spans="1:4" ht="13.5">
      <c r="A4571" s="233">
        <v>98052</v>
      </c>
      <c r="B4571" s="231" t="s">
        <v>26023</v>
      </c>
      <c r="C4571" s="233" t="s">
        <v>2</v>
      </c>
      <c r="D4571" s="234">
        <v>1336.5</v>
      </c>
    </row>
    <row r="4572" spans="1:4" ht="13.5">
      <c r="A4572" s="233">
        <v>98053</v>
      </c>
      <c r="B4572" s="231" t="s">
        <v>26024</v>
      </c>
      <c r="C4572" s="233" t="s">
        <v>2</v>
      </c>
      <c r="D4572" s="234">
        <v>1820.58</v>
      </c>
    </row>
    <row r="4573" spans="1:4" ht="13.5">
      <c r="A4573" s="233">
        <v>98054</v>
      </c>
      <c r="B4573" s="231" t="s">
        <v>26025</v>
      </c>
      <c r="C4573" s="233" t="s">
        <v>2</v>
      </c>
      <c r="D4573" s="234">
        <v>2851.38</v>
      </c>
    </row>
    <row r="4574" spans="1:4" ht="13.5">
      <c r="A4574" s="233">
        <v>98055</v>
      </c>
      <c r="B4574" s="231" t="s">
        <v>26026</v>
      </c>
      <c r="C4574" s="233" t="s">
        <v>2</v>
      </c>
      <c r="D4574" s="234">
        <v>3857.34</v>
      </c>
    </row>
    <row r="4575" spans="1:4" ht="13.5">
      <c r="A4575" s="233">
        <v>98056</v>
      </c>
      <c r="B4575" s="231" t="s">
        <v>26027</v>
      </c>
      <c r="C4575" s="233" t="s">
        <v>2</v>
      </c>
      <c r="D4575" s="234">
        <v>4473.74</v>
      </c>
    </row>
    <row r="4576" spans="1:4" ht="13.5">
      <c r="A4576" s="233">
        <v>98057</v>
      </c>
      <c r="B4576" s="231" t="s">
        <v>26028</v>
      </c>
      <c r="C4576" s="233" t="s">
        <v>2</v>
      </c>
      <c r="D4576" s="234">
        <v>5284.35</v>
      </c>
    </row>
    <row r="4577" spans="1:4" ht="13.5">
      <c r="A4577" s="233">
        <v>98058</v>
      </c>
      <c r="B4577" s="231" t="s">
        <v>26029</v>
      </c>
      <c r="C4577" s="233" t="s">
        <v>2</v>
      </c>
      <c r="D4577" s="234">
        <v>1194.0899999999999</v>
      </c>
    </row>
    <row r="4578" spans="1:4" ht="13.5">
      <c r="A4578" s="233">
        <v>98059</v>
      </c>
      <c r="B4578" s="231" t="s">
        <v>26030</v>
      </c>
      <c r="C4578" s="233" t="s">
        <v>2</v>
      </c>
      <c r="D4578" s="234">
        <v>2499.65</v>
      </c>
    </row>
    <row r="4579" spans="1:4" ht="13.5">
      <c r="A4579" s="233">
        <v>98060</v>
      </c>
      <c r="B4579" s="231" t="s">
        <v>26031</v>
      </c>
      <c r="C4579" s="233" t="s">
        <v>2</v>
      </c>
      <c r="D4579" s="234">
        <v>3498.94</v>
      </c>
    </row>
    <row r="4580" spans="1:4" ht="13.5">
      <c r="A4580" s="233">
        <v>98061</v>
      </c>
      <c r="B4580" s="231" t="s">
        <v>26032</v>
      </c>
      <c r="C4580" s="233" t="s">
        <v>2</v>
      </c>
      <c r="D4580" s="234">
        <v>4840.91</v>
      </c>
    </row>
    <row r="4581" spans="1:4" ht="13.5">
      <c r="A4581" s="233">
        <v>98062</v>
      </c>
      <c r="B4581" s="231" t="s">
        <v>26033</v>
      </c>
      <c r="C4581" s="233" t="s">
        <v>2</v>
      </c>
      <c r="D4581" s="234">
        <v>1811.76</v>
      </c>
    </row>
    <row r="4582" spans="1:4" ht="13.5">
      <c r="A4582" s="233">
        <v>98063</v>
      </c>
      <c r="B4582" s="231" t="s">
        <v>26034</v>
      </c>
      <c r="C4582" s="233" t="s">
        <v>2</v>
      </c>
      <c r="D4582" s="234">
        <v>2752.97</v>
      </c>
    </row>
    <row r="4583" spans="1:4" ht="13.5">
      <c r="A4583" s="233">
        <v>98064</v>
      </c>
      <c r="B4583" s="231" t="s">
        <v>26035</v>
      </c>
      <c r="C4583" s="233" t="s">
        <v>2</v>
      </c>
      <c r="D4583" s="234">
        <v>3151.6</v>
      </c>
    </row>
    <row r="4584" spans="1:4" ht="13.5">
      <c r="A4584" s="233">
        <v>98065</v>
      </c>
      <c r="B4584" s="231" t="s">
        <v>26036</v>
      </c>
      <c r="C4584" s="233" t="s">
        <v>2</v>
      </c>
      <c r="D4584" s="234">
        <v>4346.72</v>
      </c>
    </row>
    <row r="4585" spans="1:4" ht="13.5">
      <c r="A4585" s="233">
        <v>98066</v>
      </c>
      <c r="B4585" s="231" t="s">
        <v>26037</v>
      </c>
      <c r="C4585" s="233" t="s">
        <v>2</v>
      </c>
      <c r="D4585" s="234">
        <v>4276.22</v>
      </c>
    </row>
    <row r="4586" spans="1:4" ht="13.5">
      <c r="A4586" s="233">
        <v>98067</v>
      </c>
      <c r="B4586" s="231" t="s">
        <v>26038</v>
      </c>
      <c r="C4586" s="233" t="s">
        <v>2</v>
      </c>
      <c r="D4586" s="234">
        <v>5709.08</v>
      </c>
    </row>
    <row r="4587" spans="1:4" ht="13.5">
      <c r="A4587" s="233">
        <v>98068</v>
      </c>
      <c r="B4587" s="231" t="s">
        <v>26039</v>
      </c>
      <c r="C4587" s="233" t="s">
        <v>2</v>
      </c>
      <c r="D4587" s="234">
        <v>8066.38</v>
      </c>
    </row>
    <row r="4588" spans="1:4" ht="13.5">
      <c r="A4588" s="233">
        <v>98069</v>
      </c>
      <c r="B4588" s="231" t="s">
        <v>26040</v>
      </c>
      <c r="C4588" s="233" t="s">
        <v>2</v>
      </c>
      <c r="D4588" s="234">
        <v>10802.49</v>
      </c>
    </row>
    <row r="4589" spans="1:4" ht="13.5">
      <c r="A4589" s="233">
        <v>98070</v>
      </c>
      <c r="B4589" s="231" t="s">
        <v>26041</v>
      </c>
      <c r="C4589" s="233" t="s">
        <v>2</v>
      </c>
      <c r="D4589" s="234">
        <v>12381.34</v>
      </c>
    </row>
    <row r="4590" spans="1:4" ht="13.5">
      <c r="A4590" s="233">
        <v>98071</v>
      </c>
      <c r="B4590" s="231" t="s">
        <v>26042</v>
      </c>
      <c r="C4590" s="233" t="s">
        <v>2</v>
      </c>
      <c r="D4590" s="234">
        <v>13596.21</v>
      </c>
    </row>
    <row r="4591" spans="1:4" ht="13.5">
      <c r="A4591" s="233">
        <v>98072</v>
      </c>
      <c r="B4591" s="231" t="s">
        <v>26043</v>
      </c>
      <c r="C4591" s="233" t="s">
        <v>2</v>
      </c>
      <c r="D4591" s="234">
        <v>3572.13</v>
      </c>
    </row>
    <row r="4592" spans="1:4" ht="13.5">
      <c r="A4592" s="233">
        <v>98073</v>
      </c>
      <c r="B4592" s="231" t="s">
        <v>26044</v>
      </c>
      <c r="C4592" s="233" t="s">
        <v>2</v>
      </c>
      <c r="D4592" s="234">
        <v>5552.87</v>
      </c>
    </row>
    <row r="4593" spans="1:4" ht="13.5">
      <c r="A4593" s="233">
        <v>98074</v>
      </c>
      <c r="B4593" s="231" t="s">
        <v>26045</v>
      </c>
      <c r="C4593" s="233" t="s">
        <v>2</v>
      </c>
      <c r="D4593" s="234">
        <v>8578.43</v>
      </c>
    </row>
    <row r="4594" spans="1:4" ht="13.5">
      <c r="A4594" s="233">
        <v>98075</v>
      </c>
      <c r="B4594" s="231" t="s">
        <v>26046</v>
      </c>
      <c r="C4594" s="233" t="s">
        <v>2</v>
      </c>
      <c r="D4594" s="234">
        <v>11131.53</v>
      </c>
    </row>
    <row r="4595" spans="1:4" ht="13.5">
      <c r="A4595" s="233">
        <v>98076</v>
      </c>
      <c r="B4595" s="231" t="s">
        <v>26047</v>
      </c>
      <c r="C4595" s="233" t="s">
        <v>2</v>
      </c>
      <c r="D4595" s="234">
        <v>12801.22</v>
      </c>
    </row>
    <row r="4596" spans="1:4" ht="13.5">
      <c r="A4596" s="233">
        <v>98077</v>
      </c>
      <c r="B4596" s="231" t="s">
        <v>26048</v>
      </c>
      <c r="C4596" s="233" t="s">
        <v>2</v>
      </c>
      <c r="D4596" s="234">
        <v>15054.82</v>
      </c>
    </row>
    <row r="4597" spans="1:4" ht="13.5">
      <c r="A4597" s="233">
        <v>98078</v>
      </c>
      <c r="B4597" s="231" t="s">
        <v>26049</v>
      </c>
      <c r="C4597" s="233" t="s">
        <v>2</v>
      </c>
      <c r="D4597" s="234">
        <v>3621.4</v>
      </c>
    </row>
    <row r="4598" spans="1:4" ht="13.5">
      <c r="A4598" s="233">
        <v>98079</v>
      </c>
      <c r="B4598" s="231" t="s">
        <v>26050</v>
      </c>
      <c r="C4598" s="233" t="s">
        <v>2</v>
      </c>
      <c r="D4598" s="234">
        <v>6338.29</v>
      </c>
    </row>
    <row r="4599" spans="1:4" ht="13.5">
      <c r="A4599" s="233">
        <v>98080</v>
      </c>
      <c r="B4599" s="231" t="s">
        <v>26051</v>
      </c>
      <c r="C4599" s="233" t="s">
        <v>2</v>
      </c>
      <c r="D4599" s="234">
        <v>8138.99</v>
      </c>
    </row>
    <row r="4600" spans="1:4" ht="13.5">
      <c r="A4600" s="233">
        <v>98081</v>
      </c>
      <c r="B4600" s="231" t="s">
        <v>26052</v>
      </c>
      <c r="C4600" s="233" t="s">
        <v>2</v>
      </c>
      <c r="D4600" s="234">
        <v>12048.72</v>
      </c>
    </row>
    <row r="4601" spans="1:4" ht="13.5">
      <c r="A4601" s="233">
        <v>98082</v>
      </c>
      <c r="B4601" s="231" t="s">
        <v>26053</v>
      </c>
      <c r="C4601" s="233" t="s">
        <v>2</v>
      </c>
      <c r="D4601" s="234">
        <v>3219.77</v>
      </c>
    </row>
    <row r="4602" spans="1:4" ht="13.5">
      <c r="A4602" s="233">
        <v>98083</v>
      </c>
      <c r="B4602" s="231" t="s">
        <v>26054</v>
      </c>
      <c r="C4602" s="233" t="s">
        <v>2</v>
      </c>
      <c r="D4602" s="234">
        <v>4254.95</v>
      </c>
    </row>
    <row r="4603" spans="1:4" ht="13.5">
      <c r="A4603" s="233">
        <v>98084</v>
      </c>
      <c r="B4603" s="231" t="s">
        <v>26055</v>
      </c>
      <c r="C4603" s="233" t="s">
        <v>2</v>
      </c>
      <c r="D4603" s="234">
        <v>5975.03</v>
      </c>
    </row>
    <row r="4604" spans="1:4" ht="13.5">
      <c r="A4604" s="233">
        <v>98085</v>
      </c>
      <c r="B4604" s="231" t="s">
        <v>26056</v>
      </c>
      <c r="C4604" s="233" t="s">
        <v>2</v>
      </c>
      <c r="D4604" s="234">
        <v>8095.3</v>
      </c>
    </row>
    <row r="4605" spans="1:4" ht="13.5">
      <c r="A4605" s="233">
        <v>98086</v>
      </c>
      <c r="B4605" s="231" t="s">
        <v>26057</v>
      </c>
      <c r="C4605" s="233" t="s">
        <v>2</v>
      </c>
      <c r="D4605" s="234">
        <v>9154.11</v>
      </c>
    </row>
    <row r="4606" spans="1:4" ht="13.5">
      <c r="A4606" s="233">
        <v>98087</v>
      </c>
      <c r="B4606" s="231" t="s">
        <v>26058</v>
      </c>
      <c r="C4606" s="233" t="s">
        <v>2</v>
      </c>
      <c r="D4606" s="234">
        <v>9801.91</v>
      </c>
    </row>
    <row r="4607" spans="1:4" ht="13.5">
      <c r="A4607" s="233">
        <v>98088</v>
      </c>
      <c r="B4607" s="231" t="s">
        <v>26059</v>
      </c>
      <c r="C4607" s="233" t="s">
        <v>2</v>
      </c>
      <c r="D4607" s="234">
        <v>2746.53</v>
      </c>
    </row>
    <row r="4608" spans="1:4" ht="13.5">
      <c r="A4608" s="233">
        <v>98089</v>
      </c>
      <c r="B4608" s="231" t="s">
        <v>26060</v>
      </c>
      <c r="C4608" s="233" t="s">
        <v>2</v>
      </c>
      <c r="D4608" s="234">
        <v>4333.5600000000004</v>
      </c>
    </row>
    <row r="4609" spans="1:4" ht="13.5">
      <c r="A4609" s="233">
        <v>98090</v>
      </c>
      <c r="B4609" s="231" t="s">
        <v>26061</v>
      </c>
      <c r="C4609" s="233" t="s">
        <v>2</v>
      </c>
      <c r="D4609" s="234">
        <v>6794.18</v>
      </c>
    </row>
    <row r="4610" spans="1:4" ht="13.5">
      <c r="A4610" s="233">
        <v>98091</v>
      </c>
      <c r="B4610" s="231" t="s">
        <v>26062</v>
      </c>
      <c r="C4610" s="233" t="s">
        <v>2</v>
      </c>
      <c r="D4610" s="234">
        <v>8754.33</v>
      </c>
    </row>
    <row r="4611" spans="1:4" ht="13.5">
      <c r="A4611" s="233">
        <v>98092</v>
      </c>
      <c r="B4611" s="231" t="s">
        <v>26063</v>
      </c>
      <c r="C4611" s="233" t="s">
        <v>2</v>
      </c>
      <c r="D4611" s="234">
        <v>10289.94</v>
      </c>
    </row>
    <row r="4612" spans="1:4" ht="13.5">
      <c r="A4612" s="233">
        <v>98093</v>
      </c>
      <c r="B4612" s="231" t="s">
        <v>26064</v>
      </c>
      <c r="C4612" s="233" t="s">
        <v>2</v>
      </c>
      <c r="D4612" s="234">
        <v>12141.38</v>
      </c>
    </row>
    <row r="4613" spans="1:4" ht="13.5">
      <c r="A4613" s="233">
        <v>98094</v>
      </c>
      <c r="B4613" s="231" t="s">
        <v>26065</v>
      </c>
      <c r="C4613" s="233" t="s">
        <v>2</v>
      </c>
      <c r="D4613" s="234">
        <v>2260.42</v>
      </c>
    </row>
    <row r="4614" spans="1:4" ht="13.5">
      <c r="A4614" s="233">
        <v>98099</v>
      </c>
      <c r="B4614" s="231" t="s">
        <v>26066</v>
      </c>
      <c r="C4614" s="233" t="s">
        <v>2</v>
      </c>
      <c r="D4614" s="234">
        <v>3872.61</v>
      </c>
    </row>
    <row r="4615" spans="1:4" ht="13.5">
      <c r="A4615" s="233">
        <v>98100</v>
      </c>
      <c r="B4615" s="231" t="s">
        <v>26067</v>
      </c>
      <c r="C4615" s="233" t="s">
        <v>2</v>
      </c>
      <c r="D4615" s="234">
        <v>5059.53</v>
      </c>
    </row>
    <row r="4616" spans="1:4" ht="13.5">
      <c r="A4616" s="233">
        <v>98101</v>
      </c>
      <c r="B4616" s="231" t="s">
        <v>26068</v>
      </c>
      <c r="C4616" s="233" t="s">
        <v>2</v>
      </c>
      <c r="D4616" s="234">
        <v>7481</v>
      </c>
    </row>
    <row r="4617" spans="1:4" ht="13.5">
      <c r="A4617" s="233">
        <v>98109</v>
      </c>
      <c r="B4617" s="231" t="s">
        <v>26069</v>
      </c>
      <c r="C4617" s="233" t="s">
        <v>2</v>
      </c>
      <c r="D4617" s="234">
        <v>679.91</v>
      </c>
    </row>
    <row r="4618" spans="1:4" ht="13.5">
      <c r="A4618" s="233">
        <v>98110</v>
      </c>
      <c r="B4618" s="231" t="s">
        <v>26070</v>
      </c>
      <c r="C4618" s="233" t="s">
        <v>2</v>
      </c>
      <c r="D4618" s="234">
        <v>539.20000000000005</v>
      </c>
    </row>
    <row r="4619" spans="1:4" ht="13.5">
      <c r="A4619" s="233">
        <v>98111</v>
      </c>
      <c r="B4619" s="231" t="s">
        <v>26071</v>
      </c>
      <c r="C4619" s="233" t="s">
        <v>2</v>
      </c>
      <c r="D4619" s="234">
        <v>25.83</v>
      </c>
    </row>
    <row r="4620" spans="1:4" ht="13.5">
      <c r="A4620" s="233">
        <v>98112</v>
      </c>
      <c r="B4620" s="231" t="s">
        <v>26072</v>
      </c>
      <c r="C4620" s="233" t="s">
        <v>2</v>
      </c>
      <c r="D4620" s="234">
        <v>104.46</v>
      </c>
    </row>
    <row r="4621" spans="1:4" ht="13.5">
      <c r="A4621" s="233">
        <v>98114</v>
      </c>
      <c r="B4621" s="231" t="s">
        <v>26073</v>
      </c>
      <c r="C4621" s="233" t="s">
        <v>2</v>
      </c>
      <c r="D4621" s="234">
        <v>560.21</v>
      </c>
    </row>
    <row r="4622" spans="1:4" ht="13.5">
      <c r="A4622" s="233">
        <v>98115</v>
      </c>
      <c r="B4622" s="231" t="s">
        <v>26074</v>
      </c>
      <c r="C4622" s="233" t="s">
        <v>2</v>
      </c>
      <c r="D4622" s="234">
        <v>95.59</v>
      </c>
    </row>
    <row r="4623" spans="1:4" ht="13.5">
      <c r="A4623" s="233">
        <v>89957</v>
      </c>
      <c r="B4623" s="231" t="s">
        <v>10442</v>
      </c>
      <c r="C4623" s="233" t="s">
        <v>2</v>
      </c>
      <c r="D4623" s="234">
        <v>119.33</v>
      </c>
    </row>
    <row r="4624" spans="1:4" ht="13.5">
      <c r="A4624" s="233">
        <v>89959</v>
      </c>
      <c r="B4624" s="231" t="s">
        <v>10443</v>
      </c>
      <c r="C4624" s="233" t="s">
        <v>2</v>
      </c>
      <c r="D4624" s="234">
        <v>194.23</v>
      </c>
    </row>
    <row r="4625" spans="1:4" ht="13.5">
      <c r="A4625" s="233">
        <v>89349</v>
      </c>
      <c r="B4625" s="231" t="s">
        <v>10444</v>
      </c>
      <c r="C4625" s="233" t="s">
        <v>2</v>
      </c>
      <c r="D4625" s="234">
        <v>26.03</v>
      </c>
    </row>
    <row r="4626" spans="1:4" ht="13.5">
      <c r="A4626" s="233">
        <v>89351</v>
      </c>
      <c r="B4626" s="231" t="s">
        <v>10445</v>
      </c>
      <c r="C4626" s="233" t="s">
        <v>2</v>
      </c>
      <c r="D4626" s="234">
        <v>29.6</v>
      </c>
    </row>
    <row r="4627" spans="1:4" ht="13.5">
      <c r="A4627" s="233">
        <v>89352</v>
      </c>
      <c r="B4627" s="231" t="s">
        <v>10446</v>
      </c>
      <c r="C4627" s="233" t="s">
        <v>2</v>
      </c>
      <c r="D4627" s="234">
        <v>33.6</v>
      </c>
    </row>
    <row r="4628" spans="1:4" ht="13.5">
      <c r="A4628" s="233">
        <v>89353</v>
      </c>
      <c r="B4628" s="231" t="s">
        <v>10447</v>
      </c>
      <c r="C4628" s="233" t="s">
        <v>2</v>
      </c>
      <c r="D4628" s="234">
        <v>35.020000000000003</v>
      </c>
    </row>
    <row r="4629" spans="1:4" ht="13.5">
      <c r="A4629" s="233">
        <v>89354</v>
      </c>
      <c r="B4629" s="231" t="s">
        <v>10448</v>
      </c>
      <c r="C4629" s="233" t="s">
        <v>2</v>
      </c>
      <c r="D4629" s="234">
        <v>226.64</v>
      </c>
    </row>
    <row r="4630" spans="1:4" ht="13.5">
      <c r="A4630" s="233">
        <v>89969</v>
      </c>
      <c r="B4630" s="231" t="s">
        <v>10449</v>
      </c>
      <c r="C4630" s="233" t="s">
        <v>2</v>
      </c>
      <c r="D4630" s="234">
        <v>40.090000000000003</v>
      </c>
    </row>
    <row r="4631" spans="1:4" ht="13.5">
      <c r="A4631" s="233">
        <v>89970</v>
      </c>
      <c r="B4631" s="231" t="s">
        <v>10450</v>
      </c>
      <c r="C4631" s="233" t="s">
        <v>2</v>
      </c>
      <c r="D4631" s="234">
        <v>42.24</v>
      </c>
    </row>
    <row r="4632" spans="1:4" ht="13.5">
      <c r="A4632" s="233">
        <v>89971</v>
      </c>
      <c r="B4632" s="231" t="s">
        <v>10451</v>
      </c>
      <c r="C4632" s="233" t="s">
        <v>2</v>
      </c>
      <c r="D4632" s="234">
        <v>43.44</v>
      </c>
    </row>
    <row r="4633" spans="1:4" ht="13.5">
      <c r="A4633" s="233">
        <v>89972</v>
      </c>
      <c r="B4633" s="231" t="s">
        <v>10452</v>
      </c>
      <c r="C4633" s="233" t="s">
        <v>2</v>
      </c>
      <c r="D4633" s="234">
        <v>46.72</v>
      </c>
    </row>
    <row r="4634" spans="1:4" ht="13.5">
      <c r="A4634" s="233">
        <v>89973</v>
      </c>
      <c r="B4634" s="231" t="s">
        <v>10453</v>
      </c>
      <c r="C4634" s="233" t="s">
        <v>2</v>
      </c>
      <c r="D4634" s="234">
        <v>415.49</v>
      </c>
    </row>
    <row r="4635" spans="1:4" ht="13.5">
      <c r="A4635" s="233">
        <v>89974</v>
      </c>
      <c r="B4635" s="231" t="s">
        <v>10454</v>
      </c>
      <c r="C4635" s="233" t="s">
        <v>2</v>
      </c>
      <c r="D4635" s="234">
        <v>264.17</v>
      </c>
    </row>
    <row r="4636" spans="1:4" ht="13.5">
      <c r="A4636" s="233">
        <v>89984</v>
      </c>
      <c r="B4636" s="231" t="s">
        <v>10455</v>
      </c>
      <c r="C4636" s="233" t="s">
        <v>2</v>
      </c>
      <c r="D4636" s="234">
        <v>71.180000000000007</v>
      </c>
    </row>
    <row r="4637" spans="1:4" ht="13.5">
      <c r="A4637" s="233">
        <v>89985</v>
      </c>
      <c r="B4637" s="231" t="s">
        <v>10456</v>
      </c>
      <c r="C4637" s="233" t="s">
        <v>2</v>
      </c>
      <c r="D4637" s="234">
        <v>73.23</v>
      </c>
    </row>
    <row r="4638" spans="1:4" ht="13.5">
      <c r="A4638" s="233">
        <v>89986</v>
      </c>
      <c r="B4638" s="231" t="s">
        <v>10457</v>
      </c>
      <c r="C4638" s="233" t="s">
        <v>2</v>
      </c>
      <c r="D4638" s="234">
        <v>69.44</v>
      </c>
    </row>
    <row r="4639" spans="1:4" ht="13.5">
      <c r="A4639" s="233">
        <v>89987</v>
      </c>
      <c r="B4639" s="231" t="s">
        <v>10458</v>
      </c>
      <c r="C4639" s="233" t="s">
        <v>2</v>
      </c>
      <c r="D4639" s="234">
        <v>77.03</v>
      </c>
    </row>
    <row r="4640" spans="1:4" ht="13.5">
      <c r="A4640" s="233">
        <v>90371</v>
      </c>
      <c r="B4640" s="231" t="s">
        <v>10459</v>
      </c>
      <c r="C4640" s="233" t="s">
        <v>2</v>
      </c>
      <c r="D4640" s="234">
        <v>30.56</v>
      </c>
    </row>
    <row r="4641" spans="1:4" ht="13.5">
      <c r="A4641" s="233">
        <v>94489</v>
      </c>
      <c r="B4641" s="231" t="s">
        <v>10460</v>
      </c>
      <c r="C4641" s="233" t="s">
        <v>2</v>
      </c>
      <c r="D4641" s="234">
        <v>27.37</v>
      </c>
    </row>
    <row r="4642" spans="1:4" ht="13.5">
      <c r="A4642" s="233">
        <v>94490</v>
      </c>
      <c r="B4642" s="231" t="s">
        <v>10461</v>
      </c>
      <c r="C4642" s="233" t="s">
        <v>2</v>
      </c>
      <c r="D4642" s="234">
        <v>45</v>
      </c>
    </row>
    <row r="4643" spans="1:4" ht="13.5">
      <c r="A4643" s="233">
        <v>94491</v>
      </c>
      <c r="B4643" s="231" t="s">
        <v>10462</v>
      </c>
      <c r="C4643" s="233" t="s">
        <v>2</v>
      </c>
      <c r="D4643" s="234">
        <v>61.8</v>
      </c>
    </row>
    <row r="4644" spans="1:4" ht="13.5">
      <c r="A4644" s="233">
        <v>94492</v>
      </c>
      <c r="B4644" s="231" t="s">
        <v>10463</v>
      </c>
      <c r="C4644" s="233" t="s">
        <v>2</v>
      </c>
      <c r="D4644" s="234">
        <v>63.42</v>
      </c>
    </row>
    <row r="4645" spans="1:4" ht="13.5">
      <c r="A4645" s="233">
        <v>94493</v>
      </c>
      <c r="B4645" s="231" t="s">
        <v>10464</v>
      </c>
      <c r="C4645" s="233" t="s">
        <v>2</v>
      </c>
      <c r="D4645" s="234">
        <v>115.89</v>
      </c>
    </row>
    <row r="4646" spans="1:4" ht="13.5">
      <c r="A4646" s="233">
        <v>94494</v>
      </c>
      <c r="B4646" s="231" t="s">
        <v>10465</v>
      </c>
      <c r="C4646" s="233" t="s">
        <v>2</v>
      </c>
      <c r="D4646" s="234">
        <v>56.39</v>
      </c>
    </row>
    <row r="4647" spans="1:4" ht="13.5">
      <c r="A4647" s="233">
        <v>94495</v>
      </c>
      <c r="B4647" s="231" t="s">
        <v>10466</v>
      </c>
      <c r="C4647" s="233" t="s">
        <v>2</v>
      </c>
      <c r="D4647" s="234">
        <v>72.23</v>
      </c>
    </row>
    <row r="4648" spans="1:4" ht="13.5">
      <c r="A4648" s="233">
        <v>94496</v>
      </c>
      <c r="B4648" s="231" t="s">
        <v>10467</v>
      </c>
      <c r="C4648" s="233" t="s">
        <v>2</v>
      </c>
      <c r="D4648" s="234">
        <v>88.6</v>
      </c>
    </row>
    <row r="4649" spans="1:4" ht="13.5">
      <c r="A4649" s="233">
        <v>94497</v>
      </c>
      <c r="B4649" s="231" t="s">
        <v>10468</v>
      </c>
      <c r="C4649" s="233" t="s">
        <v>2</v>
      </c>
      <c r="D4649" s="234">
        <v>104.06</v>
      </c>
    </row>
    <row r="4650" spans="1:4" ht="13.5">
      <c r="A4650" s="233">
        <v>94498</v>
      </c>
      <c r="B4650" s="231" t="s">
        <v>10469</v>
      </c>
      <c r="C4650" s="233" t="s">
        <v>2</v>
      </c>
      <c r="D4650" s="234">
        <v>134.66</v>
      </c>
    </row>
    <row r="4651" spans="1:4" ht="13.5">
      <c r="A4651" s="233">
        <v>94499</v>
      </c>
      <c r="B4651" s="231" t="s">
        <v>10470</v>
      </c>
      <c r="C4651" s="233" t="s">
        <v>2</v>
      </c>
      <c r="D4651" s="234">
        <v>245.9</v>
      </c>
    </row>
    <row r="4652" spans="1:4" ht="13.5">
      <c r="A4652" s="233">
        <v>94500</v>
      </c>
      <c r="B4652" s="231" t="s">
        <v>10471</v>
      </c>
      <c r="C4652" s="233" t="s">
        <v>2</v>
      </c>
      <c r="D4652" s="234">
        <v>292.52</v>
      </c>
    </row>
    <row r="4653" spans="1:4" ht="13.5">
      <c r="A4653" s="233">
        <v>94501</v>
      </c>
      <c r="B4653" s="231" t="s">
        <v>10472</v>
      </c>
      <c r="C4653" s="233" t="s">
        <v>2</v>
      </c>
      <c r="D4653" s="234">
        <v>574.36</v>
      </c>
    </row>
    <row r="4654" spans="1:4" ht="13.5">
      <c r="A4654" s="233">
        <v>94792</v>
      </c>
      <c r="B4654" s="231" t="s">
        <v>10473</v>
      </c>
      <c r="C4654" s="233" t="s">
        <v>2</v>
      </c>
      <c r="D4654" s="234">
        <v>110.78</v>
      </c>
    </row>
    <row r="4655" spans="1:4" ht="13.5">
      <c r="A4655" s="233">
        <v>94793</v>
      </c>
      <c r="B4655" s="231" t="s">
        <v>10474</v>
      </c>
      <c r="C4655" s="233" t="s">
        <v>2</v>
      </c>
      <c r="D4655" s="234">
        <v>143.38999999999999</v>
      </c>
    </row>
    <row r="4656" spans="1:4" ht="13.5">
      <c r="A4656" s="233">
        <v>94794</v>
      </c>
      <c r="B4656" s="231" t="s">
        <v>10475</v>
      </c>
      <c r="C4656" s="233" t="s">
        <v>2</v>
      </c>
      <c r="D4656" s="234">
        <v>148.61000000000001</v>
      </c>
    </row>
    <row r="4657" spans="1:4" ht="13.5">
      <c r="A4657" s="233">
        <v>94795</v>
      </c>
      <c r="B4657" s="231" t="s">
        <v>10476</v>
      </c>
      <c r="C4657" s="233" t="s">
        <v>2</v>
      </c>
      <c r="D4657" s="234">
        <v>20.58</v>
      </c>
    </row>
    <row r="4658" spans="1:4" ht="13.5">
      <c r="A4658" s="233">
        <v>94796</v>
      </c>
      <c r="B4658" s="231" t="s">
        <v>10477</v>
      </c>
      <c r="C4658" s="233" t="s">
        <v>2</v>
      </c>
      <c r="D4658" s="234">
        <v>24.37</v>
      </c>
    </row>
    <row r="4659" spans="1:4" ht="13.5">
      <c r="A4659" s="233">
        <v>94797</v>
      </c>
      <c r="B4659" s="231" t="s">
        <v>10478</v>
      </c>
      <c r="C4659" s="233" t="s">
        <v>2</v>
      </c>
      <c r="D4659" s="234">
        <v>36.76</v>
      </c>
    </row>
    <row r="4660" spans="1:4" ht="13.5">
      <c r="A4660" s="233">
        <v>94798</v>
      </c>
      <c r="B4660" s="231" t="s">
        <v>10479</v>
      </c>
      <c r="C4660" s="233" t="s">
        <v>2</v>
      </c>
      <c r="D4660" s="234">
        <v>77.400000000000006</v>
      </c>
    </row>
    <row r="4661" spans="1:4" ht="13.5">
      <c r="A4661" s="233">
        <v>94799</v>
      </c>
      <c r="B4661" s="231" t="s">
        <v>10480</v>
      </c>
      <c r="C4661" s="233" t="s">
        <v>2</v>
      </c>
      <c r="D4661" s="234">
        <v>75.81</v>
      </c>
    </row>
    <row r="4662" spans="1:4" ht="13.5">
      <c r="A4662" s="233">
        <v>94800</v>
      </c>
      <c r="B4662" s="231" t="s">
        <v>10481</v>
      </c>
      <c r="C4662" s="233" t="s">
        <v>2</v>
      </c>
      <c r="D4662" s="234">
        <v>127.72</v>
      </c>
    </row>
    <row r="4663" spans="1:4" ht="13.5">
      <c r="A4663" s="233">
        <v>95248</v>
      </c>
      <c r="B4663" s="231" t="s">
        <v>10482</v>
      </c>
      <c r="C4663" s="233" t="s">
        <v>2</v>
      </c>
      <c r="D4663" s="234">
        <v>67.92</v>
      </c>
    </row>
    <row r="4664" spans="1:4" ht="13.5">
      <c r="A4664" s="233">
        <v>95249</v>
      </c>
      <c r="B4664" s="231" t="s">
        <v>10483</v>
      </c>
      <c r="C4664" s="233" t="s">
        <v>2</v>
      </c>
      <c r="D4664" s="234">
        <v>73.92</v>
      </c>
    </row>
    <row r="4665" spans="1:4" ht="13.5">
      <c r="A4665" s="233">
        <v>95250</v>
      </c>
      <c r="B4665" s="231" t="s">
        <v>10484</v>
      </c>
      <c r="C4665" s="233" t="s">
        <v>2</v>
      </c>
      <c r="D4665" s="234">
        <v>89.65</v>
      </c>
    </row>
    <row r="4666" spans="1:4" ht="13.5">
      <c r="A4666" s="233">
        <v>95251</v>
      </c>
      <c r="B4666" s="231" t="s">
        <v>10485</v>
      </c>
      <c r="C4666" s="233" t="s">
        <v>2</v>
      </c>
      <c r="D4666" s="234">
        <v>120.08</v>
      </c>
    </row>
    <row r="4667" spans="1:4" ht="13.5">
      <c r="A4667" s="233">
        <v>95252</v>
      </c>
      <c r="B4667" s="231" t="s">
        <v>10486</v>
      </c>
      <c r="C4667" s="233" t="s">
        <v>2</v>
      </c>
      <c r="D4667" s="234">
        <v>138.61000000000001</v>
      </c>
    </row>
    <row r="4668" spans="1:4" ht="13.5">
      <c r="A4668" s="233">
        <v>95253</v>
      </c>
      <c r="B4668" s="231" t="s">
        <v>10487</v>
      </c>
      <c r="C4668" s="233" t="s">
        <v>2</v>
      </c>
      <c r="D4668" s="234">
        <v>199.02</v>
      </c>
    </row>
    <row r="4669" spans="1:4" ht="13.5">
      <c r="A4669" s="233">
        <v>99619</v>
      </c>
      <c r="B4669" s="231" t="s">
        <v>10488</v>
      </c>
      <c r="C4669" s="233" t="s">
        <v>2</v>
      </c>
      <c r="D4669" s="234">
        <v>73.97</v>
      </c>
    </row>
    <row r="4670" spans="1:4" ht="13.5">
      <c r="A4670" s="233">
        <v>99620</v>
      </c>
      <c r="B4670" s="231" t="s">
        <v>10489</v>
      </c>
      <c r="C4670" s="233" t="s">
        <v>2</v>
      </c>
      <c r="D4670" s="234">
        <v>119.16</v>
      </c>
    </row>
    <row r="4671" spans="1:4" ht="13.5">
      <c r="A4671" s="233">
        <v>99621</v>
      </c>
      <c r="B4671" s="231" t="s">
        <v>10490</v>
      </c>
      <c r="C4671" s="233" t="s">
        <v>2</v>
      </c>
      <c r="D4671" s="234">
        <v>164.66</v>
      </c>
    </row>
    <row r="4672" spans="1:4" ht="13.5">
      <c r="A4672" s="233">
        <v>99622</v>
      </c>
      <c r="B4672" s="231" t="s">
        <v>10491</v>
      </c>
      <c r="C4672" s="233" t="s">
        <v>2</v>
      </c>
      <c r="D4672" s="234">
        <v>180.53</v>
      </c>
    </row>
    <row r="4673" spans="1:4" ht="13.5">
      <c r="A4673" s="233">
        <v>99623</v>
      </c>
      <c r="B4673" s="231" t="s">
        <v>10492</v>
      </c>
      <c r="C4673" s="233" t="s">
        <v>2</v>
      </c>
      <c r="D4673" s="234">
        <v>242.39</v>
      </c>
    </row>
    <row r="4674" spans="1:4" ht="13.5">
      <c r="A4674" s="233">
        <v>99624</v>
      </c>
      <c r="B4674" s="231" t="s">
        <v>10493</v>
      </c>
      <c r="C4674" s="233" t="s">
        <v>2</v>
      </c>
      <c r="D4674" s="234">
        <v>333.26</v>
      </c>
    </row>
    <row r="4675" spans="1:4" ht="13.5">
      <c r="A4675" s="233">
        <v>99625</v>
      </c>
      <c r="B4675" s="231" t="s">
        <v>10494</v>
      </c>
      <c r="C4675" s="233" t="s">
        <v>2</v>
      </c>
      <c r="D4675" s="234">
        <v>449.83</v>
      </c>
    </row>
    <row r="4676" spans="1:4" ht="13.5">
      <c r="A4676" s="233">
        <v>99626</v>
      </c>
      <c r="B4676" s="231" t="s">
        <v>10495</v>
      </c>
      <c r="C4676" s="233" t="s">
        <v>2</v>
      </c>
      <c r="D4676" s="234">
        <v>679.8</v>
      </c>
    </row>
    <row r="4677" spans="1:4" ht="13.5">
      <c r="A4677" s="233">
        <v>99627</v>
      </c>
      <c r="B4677" s="231" t="s">
        <v>10496</v>
      </c>
      <c r="C4677" s="233" t="s">
        <v>2</v>
      </c>
      <c r="D4677" s="234">
        <v>69.540000000000006</v>
      </c>
    </row>
    <row r="4678" spans="1:4" ht="13.5">
      <c r="A4678" s="233">
        <v>99628</v>
      </c>
      <c r="B4678" s="231" t="s">
        <v>10497</v>
      </c>
      <c r="C4678" s="233" t="s">
        <v>2</v>
      </c>
      <c r="D4678" s="234">
        <v>50.16</v>
      </c>
    </row>
    <row r="4679" spans="1:4" ht="13.5">
      <c r="A4679" s="233">
        <v>99629</v>
      </c>
      <c r="B4679" s="231" t="s">
        <v>10498</v>
      </c>
      <c r="C4679" s="233" t="s">
        <v>2</v>
      </c>
      <c r="D4679" s="234">
        <v>75.47</v>
      </c>
    </row>
    <row r="4680" spans="1:4" ht="13.5">
      <c r="A4680" s="233">
        <v>99630</v>
      </c>
      <c r="B4680" s="231" t="s">
        <v>10499</v>
      </c>
      <c r="C4680" s="233" t="s">
        <v>2</v>
      </c>
      <c r="D4680" s="234">
        <v>99.4</v>
      </c>
    </row>
    <row r="4681" spans="1:4" ht="13.5">
      <c r="A4681" s="233">
        <v>99631</v>
      </c>
      <c r="B4681" s="231" t="s">
        <v>10500</v>
      </c>
      <c r="C4681" s="233" t="s">
        <v>2</v>
      </c>
      <c r="D4681" s="234">
        <v>109.99</v>
      </c>
    </row>
    <row r="4682" spans="1:4" ht="13.5">
      <c r="A4682" s="233">
        <v>99632</v>
      </c>
      <c r="B4682" s="231" t="s">
        <v>10501</v>
      </c>
      <c r="C4682" s="233" t="s">
        <v>2</v>
      </c>
      <c r="D4682" s="234">
        <v>148.07</v>
      </c>
    </row>
    <row r="4683" spans="1:4" ht="13.5">
      <c r="A4683" s="233">
        <v>99633</v>
      </c>
      <c r="B4683" s="231" t="s">
        <v>10502</v>
      </c>
      <c r="C4683" s="233" t="s">
        <v>2</v>
      </c>
      <c r="D4683" s="234">
        <v>288.45999999999998</v>
      </c>
    </row>
    <row r="4684" spans="1:4" ht="13.5">
      <c r="A4684" s="233">
        <v>99634</v>
      </c>
      <c r="B4684" s="231" t="s">
        <v>10503</v>
      </c>
      <c r="C4684" s="233" t="s">
        <v>2</v>
      </c>
      <c r="D4684" s="234">
        <v>476.77</v>
      </c>
    </row>
    <row r="4685" spans="1:4" ht="13.5">
      <c r="A4685" s="233">
        <v>99635</v>
      </c>
      <c r="B4685" s="231" t="s">
        <v>10504</v>
      </c>
      <c r="C4685" s="233" t="s">
        <v>2</v>
      </c>
      <c r="D4685" s="234">
        <v>228.45</v>
      </c>
    </row>
    <row r="4686" spans="1:4" ht="13.5">
      <c r="A4686" s="233">
        <v>95634</v>
      </c>
      <c r="B4686" s="231" t="s">
        <v>10505</v>
      </c>
      <c r="C4686" s="233" t="s">
        <v>2</v>
      </c>
      <c r="D4686" s="234">
        <v>161.4</v>
      </c>
    </row>
    <row r="4687" spans="1:4" ht="13.5">
      <c r="A4687" s="233">
        <v>95635</v>
      </c>
      <c r="B4687" s="231" t="s">
        <v>10506</v>
      </c>
      <c r="C4687" s="233" t="s">
        <v>2</v>
      </c>
      <c r="D4687" s="234">
        <v>172.18</v>
      </c>
    </row>
    <row r="4688" spans="1:4" ht="13.5">
      <c r="A4688" s="233">
        <v>95637</v>
      </c>
      <c r="B4688" s="231" t="s">
        <v>10507</v>
      </c>
      <c r="C4688" s="233" t="s">
        <v>2</v>
      </c>
      <c r="D4688" s="234">
        <v>452.92</v>
      </c>
    </row>
    <row r="4689" spans="1:4" ht="13.5">
      <c r="A4689" s="233">
        <v>95638</v>
      </c>
      <c r="B4689" s="231" t="s">
        <v>10508</v>
      </c>
      <c r="C4689" s="233" t="s">
        <v>2</v>
      </c>
      <c r="D4689" s="234">
        <v>549.91999999999996</v>
      </c>
    </row>
    <row r="4690" spans="1:4" ht="13.5">
      <c r="A4690" s="233">
        <v>95639</v>
      </c>
      <c r="B4690" s="231" t="s">
        <v>10509</v>
      </c>
      <c r="C4690" s="233" t="s">
        <v>2</v>
      </c>
      <c r="D4690" s="234">
        <v>706.67</v>
      </c>
    </row>
    <row r="4691" spans="1:4" ht="13.5">
      <c r="A4691" s="233">
        <v>95641</v>
      </c>
      <c r="B4691" s="231" t="s">
        <v>10510</v>
      </c>
      <c r="C4691" s="233" t="s">
        <v>2</v>
      </c>
      <c r="D4691" s="234">
        <v>271.33</v>
      </c>
    </row>
    <row r="4692" spans="1:4" ht="13.5">
      <c r="A4692" s="233">
        <v>95642</v>
      </c>
      <c r="B4692" s="231" t="s">
        <v>10511</v>
      </c>
      <c r="C4692" s="233" t="s">
        <v>2</v>
      </c>
      <c r="D4692" s="234">
        <v>400.67</v>
      </c>
    </row>
    <row r="4693" spans="1:4" ht="13.5">
      <c r="A4693" s="233">
        <v>95643</v>
      </c>
      <c r="B4693" s="231" t="s">
        <v>10512</v>
      </c>
      <c r="C4693" s="233" t="s">
        <v>2</v>
      </c>
      <c r="D4693" s="234">
        <v>524.1</v>
      </c>
    </row>
    <row r="4694" spans="1:4" ht="13.5">
      <c r="A4694" s="233">
        <v>95644</v>
      </c>
      <c r="B4694" s="231" t="s">
        <v>10513</v>
      </c>
      <c r="C4694" s="233" t="s">
        <v>2</v>
      </c>
      <c r="D4694" s="234">
        <v>201.77</v>
      </c>
    </row>
    <row r="4695" spans="1:4" ht="13.5">
      <c r="A4695" s="233">
        <v>95645</v>
      </c>
      <c r="B4695" s="231" t="s">
        <v>10514</v>
      </c>
      <c r="C4695" s="233" t="s">
        <v>2</v>
      </c>
      <c r="D4695" s="234">
        <v>368.76</v>
      </c>
    </row>
    <row r="4696" spans="1:4" ht="13.5">
      <c r="A4696" s="233">
        <v>95646</v>
      </c>
      <c r="B4696" s="231" t="s">
        <v>10515</v>
      </c>
      <c r="C4696" s="233" t="s">
        <v>2</v>
      </c>
      <c r="D4696" s="234">
        <v>549.54999999999995</v>
      </c>
    </row>
    <row r="4697" spans="1:4" ht="13.5">
      <c r="A4697" s="233">
        <v>95647</v>
      </c>
      <c r="B4697" s="231" t="s">
        <v>10516</v>
      </c>
      <c r="C4697" s="233" t="s">
        <v>2</v>
      </c>
      <c r="D4697" s="234">
        <v>720.42</v>
      </c>
    </row>
    <row r="4698" spans="1:4" ht="13.5">
      <c r="A4698" s="233">
        <v>95673</v>
      </c>
      <c r="B4698" s="231" t="s">
        <v>10517</v>
      </c>
      <c r="C4698" s="233" t="s">
        <v>2</v>
      </c>
      <c r="D4698" s="234">
        <v>101.5</v>
      </c>
    </row>
    <row r="4699" spans="1:4" ht="13.5">
      <c r="A4699" s="233">
        <v>95674</v>
      </c>
      <c r="B4699" s="231" t="s">
        <v>10518</v>
      </c>
      <c r="C4699" s="233" t="s">
        <v>2</v>
      </c>
      <c r="D4699" s="234">
        <v>107.69</v>
      </c>
    </row>
    <row r="4700" spans="1:4" ht="13.5">
      <c r="A4700" s="233">
        <v>95675</v>
      </c>
      <c r="B4700" s="231" t="s">
        <v>10519</v>
      </c>
      <c r="C4700" s="233" t="s">
        <v>2</v>
      </c>
      <c r="D4700" s="234">
        <v>131.49</v>
      </c>
    </row>
    <row r="4701" spans="1:4" ht="13.5">
      <c r="A4701" s="233">
        <v>95676</v>
      </c>
      <c r="B4701" s="231" t="s">
        <v>10520</v>
      </c>
      <c r="C4701" s="233" t="s">
        <v>2</v>
      </c>
      <c r="D4701" s="234">
        <v>69.59</v>
      </c>
    </row>
    <row r="4702" spans="1:4" ht="13.5">
      <c r="A4702" s="233">
        <v>97741</v>
      </c>
      <c r="B4702" s="231" t="s">
        <v>10521</v>
      </c>
      <c r="C4702" s="233" t="s">
        <v>2</v>
      </c>
      <c r="D4702" s="234">
        <v>152.47999999999999</v>
      </c>
    </row>
    <row r="4703" spans="1:4" ht="13.5">
      <c r="A4703" s="233">
        <v>90436</v>
      </c>
      <c r="B4703" s="231" t="s">
        <v>10522</v>
      </c>
      <c r="C4703" s="233" t="s">
        <v>2</v>
      </c>
      <c r="D4703" s="234">
        <v>11.61</v>
      </c>
    </row>
    <row r="4704" spans="1:4" ht="13.5">
      <c r="A4704" s="233">
        <v>90437</v>
      </c>
      <c r="B4704" s="231" t="s">
        <v>10523</v>
      </c>
      <c r="C4704" s="233" t="s">
        <v>2</v>
      </c>
      <c r="D4704" s="234">
        <v>28.21</v>
      </c>
    </row>
    <row r="4705" spans="1:4" ht="13.5">
      <c r="A4705" s="233">
        <v>90438</v>
      </c>
      <c r="B4705" s="231" t="s">
        <v>10524</v>
      </c>
      <c r="C4705" s="233" t="s">
        <v>2</v>
      </c>
      <c r="D4705" s="234">
        <v>40.44</v>
      </c>
    </row>
    <row r="4706" spans="1:4" ht="13.5">
      <c r="A4706" s="233">
        <v>90439</v>
      </c>
      <c r="B4706" s="231" t="s">
        <v>10525</v>
      </c>
      <c r="C4706" s="233" t="s">
        <v>2</v>
      </c>
      <c r="D4706" s="234">
        <v>46.87</v>
      </c>
    </row>
    <row r="4707" spans="1:4" ht="13.5">
      <c r="A4707" s="233">
        <v>90440</v>
      </c>
      <c r="B4707" s="231" t="s">
        <v>10526</v>
      </c>
      <c r="C4707" s="233" t="s">
        <v>2</v>
      </c>
      <c r="D4707" s="234">
        <v>75.069999999999993</v>
      </c>
    </row>
    <row r="4708" spans="1:4" ht="13.5">
      <c r="A4708" s="233">
        <v>90441</v>
      </c>
      <c r="B4708" s="231" t="s">
        <v>10527</v>
      </c>
      <c r="C4708" s="233" t="s">
        <v>2</v>
      </c>
      <c r="D4708" s="234">
        <v>95.9</v>
      </c>
    </row>
    <row r="4709" spans="1:4" ht="13.5">
      <c r="A4709" s="233">
        <v>90443</v>
      </c>
      <c r="B4709" s="231" t="s">
        <v>10528</v>
      </c>
      <c r="C4709" s="233" t="s">
        <v>1</v>
      </c>
      <c r="D4709" s="234">
        <v>10.56</v>
      </c>
    </row>
    <row r="4710" spans="1:4" ht="13.5">
      <c r="A4710" s="233">
        <v>90444</v>
      </c>
      <c r="B4710" s="231" t="s">
        <v>10529</v>
      </c>
      <c r="C4710" s="233" t="s">
        <v>1</v>
      </c>
      <c r="D4710" s="234">
        <v>20.12</v>
      </c>
    </row>
    <row r="4711" spans="1:4" ht="13.5">
      <c r="A4711" s="233">
        <v>90445</v>
      </c>
      <c r="B4711" s="231" t="s">
        <v>10530</v>
      </c>
      <c r="C4711" s="233" t="s">
        <v>1</v>
      </c>
      <c r="D4711" s="234">
        <v>21.48</v>
      </c>
    </row>
    <row r="4712" spans="1:4" ht="13.5">
      <c r="A4712" s="233">
        <v>90446</v>
      </c>
      <c r="B4712" s="231" t="s">
        <v>10531</v>
      </c>
      <c r="C4712" s="233" t="s">
        <v>1</v>
      </c>
      <c r="D4712" s="234">
        <v>23.33</v>
      </c>
    </row>
    <row r="4713" spans="1:4" ht="13.5">
      <c r="A4713" s="233">
        <v>90447</v>
      </c>
      <c r="B4713" s="231" t="s">
        <v>10532</v>
      </c>
      <c r="C4713" s="233" t="s">
        <v>1</v>
      </c>
      <c r="D4713" s="234">
        <v>6.1</v>
      </c>
    </row>
    <row r="4714" spans="1:4" ht="13.5">
      <c r="A4714" s="233">
        <v>90451</v>
      </c>
      <c r="B4714" s="231" t="s">
        <v>10533</v>
      </c>
      <c r="C4714" s="233" t="s">
        <v>2</v>
      </c>
      <c r="D4714" s="234">
        <v>3.4</v>
      </c>
    </row>
    <row r="4715" spans="1:4" ht="13.5">
      <c r="A4715" s="233">
        <v>90452</v>
      </c>
      <c r="B4715" s="231" t="s">
        <v>10534</v>
      </c>
      <c r="C4715" s="233" t="s">
        <v>2</v>
      </c>
      <c r="D4715" s="234">
        <v>11.81</v>
      </c>
    </row>
    <row r="4716" spans="1:4" ht="13.5">
      <c r="A4716" s="233">
        <v>90453</v>
      </c>
      <c r="B4716" s="231" t="s">
        <v>10535</v>
      </c>
      <c r="C4716" s="233" t="s">
        <v>2</v>
      </c>
      <c r="D4716" s="234">
        <v>2.5299999999999998</v>
      </c>
    </row>
    <row r="4717" spans="1:4" ht="13.5">
      <c r="A4717" s="233">
        <v>90454</v>
      </c>
      <c r="B4717" s="231" t="s">
        <v>10536</v>
      </c>
      <c r="C4717" s="233" t="s">
        <v>2</v>
      </c>
      <c r="D4717" s="234">
        <v>4.6500000000000004</v>
      </c>
    </row>
    <row r="4718" spans="1:4" ht="13.5">
      <c r="A4718" s="233">
        <v>90455</v>
      </c>
      <c r="B4718" s="231" t="s">
        <v>10537</v>
      </c>
      <c r="C4718" s="233" t="s">
        <v>2</v>
      </c>
      <c r="D4718" s="234">
        <v>6</v>
      </c>
    </row>
    <row r="4719" spans="1:4" ht="13.5">
      <c r="A4719" s="233">
        <v>90456</v>
      </c>
      <c r="B4719" s="231" t="s">
        <v>10538</v>
      </c>
      <c r="C4719" s="233" t="s">
        <v>2</v>
      </c>
      <c r="D4719" s="234">
        <v>3.39</v>
      </c>
    </row>
    <row r="4720" spans="1:4" ht="13.5">
      <c r="A4720" s="233">
        <v>90457</v>
      </c>
      <c r="B4720" s="231" t="s">
        <v>10539</v>
      </c>
      <c r="C4720" s="233" t="s">
        <v>2</v>
      </c>
      <c r="D4720" s="234">
        <v>7.73</v>
      </c>
    </row>
    <row r="4721" spans="1:4" ht="13.5">
      <c r="A4721" s="233">
        <v>90458</v>
      </c>
      <c r="B4721" s="231" t="s">
        <v>10540</v>
      </c>
      <c r="C4721" s="233" t="s">
        <v>2</v>
      </c>
      <c r="D4721" s="234">
        <v>21.93</v>
      </c>
    </row>
    <row r="4722" spans="1:4" ht="13.5">
      <c r="A4722" s="233">
        <v>90459</v>
      </c>
      <c r="B4722" s="231" t="s">
        <v>10541</v>
      </c>
      <c r="C4722" s="233" t="s">
        <v>2</v>
      </c>
      <c r="D4722" s="234">
        <v>30.92</v>
      </c>
    </row>
    <row r="4723" spans="1:4" ht="13.5">
      <c r="A4723" s="233">
        <v>90460</v>
      </c>
      <c r="B4723" s="231" t="s">
        <v>24035</v>
      </c>
      <c r="C4723" s="233" t="s">
        <v>1</v>
      </c>
      <c r="D4723" s="234">
        <v>7.72</v>
      </c>
    </row>
    <row r="4724" spans="1:4" ht="13.5">
      <c r="A4724" s="233">
        <v>90461</v>
      </c>
      <c r="B4724" s="231" t="s">
        <v>24036</v>
      </c>
      <c r="C4724" s="233" t="s">
        <v>1</v>
      </c>
      <c r="D4724" s="234">
        <v>5.12</v>
      </c>
    </row>
    <row r="4725" spans="1:4" ht="13.5">
      <c r="A4725" s="233">
        <v>90462</v>
      </c>
      <c r="B4725" s="231" t="s">
        <v>24037</v>
      </c>
      <c r="C4725" s="233" t="s">
        <v>1</v>
      </c>
      <c r="D4725" s="234">
        <v>1.06</v>
      </c>
    </row>
    <row r="4726" spans="1:4" ht="13.5">
      <c r="A4726" s="233">
        <v>90463</v>
      </c>
      <c r="B4726" s="231" t="s">
        <v>24038</v>
      </c>
      <c r="C4726" s="233" t="s">
        <v>1</v>
      </c>
      <c r="D4726" s="234">
        <v>0.93</v>
      </c>
    </row>
    <row r="4727" spans="1:4" ht="13.5">
      <c r="A4727" s="233">
        <v>90466</v>
      </c>
      <c r="B4727" s="231" t="s">
        <v>10542</v>
      </c>
      <c r="C4727" s="233" t="s">
        <v>1</v>
      </c>
      <c r="D4727" s="234">
        <v>10.44</v>
      </c>
    </row>
    <row r="4728" spans="1:4" ht="13.5">
      <c r="A4728" s="233">
        <v>90467</v>
      </c>
      <c r="B4728" s="231" t="s">
        <v>10543</v>
      </c>
      <c r="C4728" s="233" t="s">
        <v>1</v>
      </c>
      <c r="D4728" s="234">
        <v>16.52</v>
      </c>
    </row>
    <row r="4729" spans="1:4" ht="13.5">
      <c r="A4729" s="233">
        <v>90468</v>
      </c>
      <c r="B4729" s="231" t="s">
        <v>10544</v>
      </c>
      <c r="C4729" s="233" t="s">
        <v>1</v>
      </c>
      <c r="D4729" s="234">
        <v>4.5199999999999996</v>
      </c>
    </row>
    <row r="4730" spans="1:4" ht="13.5">
      <c r="A4730" s="233">
        <v>90469</v>
      </c>
      <c r="B4730" s="231" t="s">
        <v>10545</v>
      </c>
      <c r="C4730" s="233" t="s">
        <v>1</v>
      </c>
      <c r="D4730" s="234">
        <v>7.25</v>
      </c>
    </row>
    <row r="4731" spans="1:4" ht="13.5">
      <c r="A4731" s="233">
        <v>90470</v>
      </c>
      <c r="B4731" s="231" t="s">
        <v>10546</v>
      </c>
      <c r="C4731" s="233" t="s">
        <v>1</v>
      </c>
      <c r="D4731" s="234">
        <v>9.93</v>
      </c>
    </row>
    <row r="4732" spans="1:4" ht="13.5">
      <c r="A4732" s="233">
        <v>91166</v>
      </c>
      <c r="B4732" s="231" t="s">
        <v>10547</v>
      </c>
      <c r="C4732" s="233" t="s">
        <v>1</v>
      </c>
      <c r="D4732" s="234">
        <v>3.02</v>
      </c>
    </row>
    <row r="4733" spans="1:4" ht="13.5">
      <c r="A4733" s="233">
        <v>91167</v>
      </c>
      <c r="B4733" s="231" t="s">
        <v>10548</v>
      </c>
      <c r="C4733" s="233" t="s">
        <v>1</v>
      </c>
      <c r="D4733" s="234">
        <v>9.17</v>
      </c>
    </row>
    <row r="4734" spans="1:4" ht="13.5">
      <c r="A4734" s="233">
        <v>91168</v>
      </c>
      <c r="B4734" s="231" t="s">
        <v>10549</v>
      </c>
      <c r="C4734" s="233" t="s">
        <v>1</v>
      </c>
      <c r="D4734" s="234">
        <v>6.93</v>
      </c>
    </row>
    <row r="4735" spans="1:4" ht="13.5">
      <c r="A4735" s="233">
        <v>91169</v>
      </c>
      <c r="B4735" s="231" t="s">
        <v>10550</v>
      </c>
      <c r="C4735" s="233" t="s">
        <v>1</v>
      </c>
      <c r="D4735" s="234">
        <v>8.2200000000000006</v>
      </c>
    </row>
    <row r="4736" spans="1:4" ht="13.5">
      <c r="A4736" s="233">
        <v>91170</v>
      </c>
      <c r="B4736" s="231" t="s">
        <v>10551</v>
      </c>
      <c r="C4736" s="233" t="s">
        <v>1</v>
      </c>
      <c r="D4736" s="234">
        <v>2.36</v>
      </c>
    </row>
    <row r="4737" spans="1:4" ht="13.5">
      <c r="A4737" s="233">
        <v>91171</v>
      </c>
      <c r="B4737" s="231" t="s">
        <v>10552</v>
      </c>
      <c r="C4737" s="233" t="s">
        <v>1</v>
      </c>
      <c r="D4737" s="234">
        <v>2.95</v>
      </c>
    </row>
    <row r="4738" spans="1:4" ht="13.5">
      <c r="A4738" s="233">
        <v>91172</v>
      </c>
      <c r="B4738" s="231" t="s">
        <v>10553</v>
      </c>
      <c r="C4738" s="233" t="s">
        <v>1</v>
      </c>
      <c r="D4738" s="234">
        <v>4.34</v>
      </c>
    </row>
    <row r="4739" spans="1:4" ht="13.5">
      <c r="A4739" s="233">
        <v>91173</v>
      </c>
      <c r="B4739" s="231" t="s">
        <v>10554</v>
      </c>
      <c r="C4739" s="233" t="s">
        <v>1</v>
      </c>
      <c r="D4739" s="234">
        <v>1.19</v>
      </c>
    </row>
    <row r="4740" spans="1:4" ht="13.5">
      <c r="A4740" s="233">
        <v>91174</v>
      </c>
      <c r="B4740" s="231" t="s">
        <v>10555</v>
      </c>
      <c r="C4740" s="233" t="s">
        <v>1</v>
      </c>
      <c r="D4740" s="234">
        <v>2.34</v>
      </c>
    </row>
    <row r="4741" spans="1:4" ht="13.5">
      <c r="A4741" s="233">
        <v>91175</v>
      </c>
      <c r="B4741" s="231" t="s">
        <v>10556</v>
      </c>
      <c r="C4741" s="233" t="s">
        <v>1</v>
      </c>
      <c r="D4741" s="234">
        <v>3.81</v>
      </c>
    </row>
    <row r="4742" spans="1:4" ht="13.5">
      <c r="A4742" s="233">
        <v>91176</v>
      </c>
      <c r="B4742" s="231" t="s">
        <v>10557</v>
      </c>
      <c r="C4742" s="233" t="s">
        <v>1</v>
      </c>
      <c r="D4742" s="234">
        <v>20.260000000000002</v>
      </c>
    </row>
    <row r="4743" spans="1:4" ht="13.5">
      <c r="A4743" s="233">
        <v>91177</v>
      </c>
      <c r="B4743" s="231" t="s">
        <v>10558</v>
      </c>
      <c r="C4743" s="233" t="s">
        <v>1</v>
      </c>
      <c r="D4743" s="234">
        <v>10.01</v>
      </c>
    </row>
    <row r="4744" spans="1:4" ht="13.5">
      <c r="A4744" s="233">
        <v>91178</v>
      </c>
      <c r="B4744" s="231" t="s">
        <v>10559</v>
      </c>
      <c r="C4744" s="233" t="s">
        <v>1</v>
      </c>
      <c r="D4744" s="234">
        <v>11.34</v>
      </c>
    </row>
    <row r="4745" spans="1:4" ht="13.5">
      <c r="A4745" s="233">
        <v>91179</v>
      </c>
      <c r="B4745" s="231" t="s">
        <v>10560</v>
      </c>
      <c r="C4745" s="233" t="s">
        <v>1</v>
      </c>
      <c r="D4745" s="234">
        <v>5.2</v>
      </c>
    </row>
    <row r="4746" spans="1:4" ht="13.5">
      <c r="A4746" s="233">
        <v>91180</v>
      </c>
      <c r="B4746" s="231" t="s">
        <v>10561</v>
      </c>
      <c r="C4746" s="233" t="s">
        <v>1</v>
      </c>
      <c r="D4746" s="234">
        <v>4.76</v>
      </c>
    </row>
    <row r="4747" spans="1:4" ht="13.5">
      <c r="A4747" s="233">
        <v>91181</v>
      </c>
      <c r="B4747" s="231" t="s">
        <v>10562</v>
      </c>
      <c r="C4747" s="233" t="s">
        <v>1</v>
      </c>
      <c r="D4747" s="234">
        <v>5.44</v>
      </c>
    </row>
    <row r="4748" spans="1:4" ht="13.5">
      <c r="A4748" s="233">
        <v>91182</v>
      </c>
      <c r="B4748" s="231" t="s">
        <v>10563</v>
      </c>
      <c r="C4748" s="233" t="s">
        <v>1</v>
      </c>
      <c r="D4748" s="234">
        <v>21.63</v>
      </c>
    </row>
    <row r="4749" spans="1:4" ht="13.5">
      <c r="A4749" s="233">
        <v>91183</v>
      </c>
      <c r="B4749" s="231" t="s">
        <v>10564</v>
      </c>
      <c r="C4749" s="233" t="s">
        <v>1</v>
      </c>
      <c r="D4749" s="234">
        <v>10.74</v>
      </c>
    </row>
    <row r="4750" spans="1:4" ht="13.5">
      <c r="A4750" s="233">
        <v>91184</v>
      </c>
      <c r="B4750" s="231" t="s">
        <v>10565</v>
      </c>
      <c r="C4750" s="233" t="s">
        <v>1</v>
      </c>
      <c r="D4750" s="234">
        <v>10.07</v>
      </c>
    </row>
    <row r="4751" spans="1:4" ht="13.5">
      <c r="A4751" s="233">
        <v>91185</v>
      </c>
      <c r="B4751" s="231" t="s">
        <v>10566</v>
      </c>
      <c r="C4751" s="233" t="s">
        <v>1</v>
      </c>
      <c r="D4751" s="234">
        <v>5.55</v>
      </c>
    </row>
    <row r="4752" spans="1:4" ht="13.5">
      <c r="A4752" s="233">
        <v>91186</v>
      </c>
      <c r="B4752" s="231" t="s">
        <v>10567</v>
      </c>
      <c r="C4752" s="233" t="s">
        <v>1</v>
      </c>
      <c r="D4752" s="234">
        <v>4.58</v>
      </c>
    </row>
    <row r="4753" spans="1:4" ht="13.5">
      <c r="A4753" s="233">
        <v>91187</v>
      </c>
      <c r="B4753" s="231" t="s">
        <v>10568</v>
      </c>
      <c r="C4753" s="233" t="s">
        <v>1</v>
      </c>
      <c r="D4753" s="234">
        <v>5.32</v>
      </c>
    </row>
    <row r="4754" spans="1:4" ht="13.5">
      <c r="A4754" s="233">
        <v>91188</v>
      </c>
      <c r="B4754" s="231" t="s">
        <v>10569</v>
      </c>
      <c r="C4754" s="233" t="s">
        <v>2</v>
      </c>
      <c r="D4754" s="234">
        <v>5.55</v>
      </c>
    </row>
    <row r="4755" spans="1:4" ht="13.5">
      <c r="A4755" s="233">
        <v>91189</v>
      </c>
      <c r="B4755" s="231" t="s">
        <v>10570</v>
      </c>
      <c r="C4755" s="233" t="s">
        <v>2</v>
      </c>
      <c r="D4755" s="234">
        <v>36.64</v>
      </c>
    </row>
    <row r="4756" spans="1:4" ht="13.5">
      <c r="A4756" s="233">
        <v>91190</v>
      </c>
      <c r="B4756" s="231" t="s">
        <v>10571</v>
      </c>
      <c r="C4756" s="233" t="s">
        <v>2</v>
      </c>
      <c r="D4756" s="234">
        <v>4.05</v>
      </c>
    </row>
    <row r="4757" spans="1:4" ht="13.5">
      <c r="A4757" s="233">
        <v>91191</v>
      </c>
      <c r="B4757" s="231" t="s">
        <v>10572</v>
      </c>
      <c r="C4757" s="233" t="s">
        <v>2</v>
      </c>
      <c r="D4757" s="234">
        <v>4.3</v>
      </c>
    </row>
    <row r="4758" spans="1:4" ht="13.5">
      <c r="A4758" s="233">
        <v>91192</v>
      </c>
      <c r="B4758" s="231" t="s">
        <v>10573</v>
      </c>
      <c r="C4758" s="233" t="s">
        <v>2</v>
      </c>
      <c r="D4758" s="234">
        <v>4.7699999999999996</v>
      </c>
    </row>
    <row r="4759" spans="1:4" ht="13.5">
      <c r="A4759" s="233">
        <v>91222</v>
      </c>
      <c r="B4759" s="231" t="s">
        <v>10574</v>
      </c>
      <c r="C4759" s="233" t="s">
        <v>1</v>
      </c>
      <c r="D4759" s="234">
        <v>11.36</v>
      </c>
    </row>
    <row r="4760" spans="1:4" ht="13.5">
      <c r="A4760" s="233">
        <v>94480</v>
      </c>
      <c r="B4760" s="231" t="s">
        <v>10575</v>
      </c>
      <c r="C4760" s="233" t="s">
        <v>2</v>
      </c>
      <c r="D4760" s="234">
        <v>2089.39</v>
      </c>
    </row>
    <row r="4761" spans="1:4" ht="13.5">
      <c r="A4761" s="233">
        <v>94481</v>
      </c>
      <c r="B4761" s="231" t="s">
        <v>10576</v>
      </c>
      <c r="C4761" s="233" t="s">
        <v>2</v>
      </c>
      <c r="D4761" s="234">
        <v>1473.64</v>
      </c>
    </row>
    <row r="4762" spans="1:4" ht="13.5">
      <c r="A4762" s="233">
        <v>94482</v>
      </c>
      <c r="B4762" s="231" t="s">
        <v>10577</v>
      </c>
      <c r="C4762" s="233" t="s">
        <v>2</v>
      </c>
      <c r="D4762" s="234">
        <v>1166.1099999999999</v>
      </c>
    </row>
    <row r="4763" spans="1:4" ht="13.5">
      <c r="A4763" s="233">
        <v>94483</v>
      </c>
      <c r="B4763" s="231" t="s">
        <v>10578</v>
      </c>
      <c r="C4763" s="233" t="s">
        <v>2</v>
      </c>
      <c r="D4763" s="234">
        <v>982.2</v>
      </c>
    </row>
    <row r="4764" spans="1:4" ht="13.5">
      <c r="A4764" s="233">
        <v>95541</v>
      </c>
      <c r="B4764" s="231" t="s">
        <v>10579</v>
      </c>
      <c r="C4764" s="233" t="s">
        <v>2</v>
      </c>
      <c r="D4764" s="234">
        <v>3.77</v>
      </c>
    </row>
    <row r="4765" spans="1:4" ht="13.5">
      <c r="A4765" s="233">
        <v>96559</v>
      </c>
      <c r="B4765" s="231" t="s">
        <v>24039</v>
      </c>
      <c r="C4765" s="233" t="s">
        <v>4</v>
      </c>
      <c r="D4765" s="234">
        <v>21.42</v>
      </c>
    </row>
    <row r="4766" spans="1:4" ht="13.5">
      <c r="A4766" s="233">
        <v>96560</v>
      </c>
      <c r="B4766" s="231" t="s">
        <v>24040</v>
      </c>
      <c r="C4766" s="233" t="s">
        <v>4</v>
      </c>
      <c r="D4766" s="234">
        <v>14.92</v>
      </c>
    </row>
    <row r="4767" spans="1:4" ht="13.5">
      <c r="A4767" s="233">
        <v>96561</v>
      </c>
      <c r="B4767" s="231" t="s">
        <v>24041</v>
      </c>
      <c r="C4767" s="233" t="s">
        <v>4</v>
      </c>
      <c r="D4767" s="234">
        <v>11.04</v>
      </c>
    </row>
    <row r="4768" spans="1:4" ht="13.5">
      <c r="A4768" s="233">
        <v>96562</v>
      </c>
      <c r="B4768" s="231" t="s">
        <v>24042</v>
      </c>
      <c r="C4768" s="233" t="s">
        <v>1</v>
      </c>
      <c r="D4768" s="234">
        <v>13.8</v>
      </c>
    </row>
    <row r="4769" spans="1:4" ht="13.5">
      <c r="A4769" s="233">
        <v>96563</v>
      </c>
      <c r="B4769" s="231" t="s">
        <v>24043</v>
      </c>
      <c r="C4769" s="233" t="s">
        <v>1</v>
      </c>
      <c r="D4769" s="234">
        <v>17.55</v>
      </c>
    </row>
    <row r="4770" spans="1:4" ht="13.5">
      <c r="A4770" s="233">
        <v>101802</v>
      </c>
      <c r="B4770" s="231" t="s">
        <v>26075</v>
      </c>
      <c r="C4770" s="233" t="s">
        <v>2</v>
      </c>
      <c r="D4770" s="234">
        <v>1231.3900000000001</v>
      </c>
    </row>
    <row r="4771" spans="1:4" ht="13.5">
      <c r="A4771" s="233">
        <v>101803</v>
      </c>
      <c r="B4771" s="231" t="s">
        <v>26076</v>
      </c>
      <c r="C4771" s="233" t="s">
        <v>2</v>
      </c>
      <c r="D4771" s="234">
        <v>769.96</v>
      </c>
    </row>
    <row r="4772" spans="1:4" ht="13.5">
      <c r="A4772" s="233">
        <v>101804</v>
      </c>
      <c r="B4772" s="231" t="s">
        <v>26077</v>
      </c>
      <c r="C4772" s="233" t="s">
        <v>2</v>
      </c>
      <c r="D4772" s="234">
        <v>962.54</v>
      </c>
    </row>
    <row r="4773" spans="1:4" ht="13.5">
      <c r="A4773" s="233">
        <v>101805</v>
      </c>
      <c r="B4773" s="231" t="s">
        <v>26078</v>
      </c>
      <c r="C4773" s="233" t="s">
        <v>2</v>
      </c>
      <c r="D4773" s="234">
        <v>1227.97</v>
      </c>
    </row>
    <row r="4774" spans="1:4" ht="13.5">
      <c r="A4774" s="233">
        <v>102111</v>
      </c>
      <c r="B4774" s="231" t="s">
        <v>26079</v>
      </c>
      <c r="C4774" s="233" t="s">
        <v>2</v>
      </c>
      <c r="D4774" s="234">
        <v>772.96</v>
      </c>
    </row>
    <row r="4775" spans="1:4" ht="13.5">
      <c r="A4775" s="233">
        <v>102112</v>
      </c>
      <c r="B4775" s="231" t="s">
        <v>26080</v>
      </c>
      <c r="C4775" s="233" t="s">
        <v>2</v>
      </c>
      <c r="D4775" s="234">
        <v>108.72</v>
      </c>
    </row>
    <row r="4776" spans="1:4" ht="13.5">
      <c r="A4776" s="233">
        <v>102113</v>
      </c>
      <c r="B4776" s="231" t="s">
        <v>26081</v>
      </c>
      <c r="C4776" s="233" t="s">
        <v>2</v>
      </c>
      <c r="D4776" s="234">
        <v>1231.0899999999999</v>
      </c>
    </row>
    <row r="4777" spans="1:4" ht="13.5">
      <c r="A4777" s="233">
        <v>102114</v>
      </c>
      <c r="B4777" s="231" t="s">
        <v>26082</v>
      </c>
      <c r="C4777" s="233" t="s">
        <v>2</v>
      </c>
      <c r="D4777" s="234">
        <v>111.4</v>
      </c>
    </row>
    <row r="4778" spans="1:4" ht="13.5">
      <c r="A4778" s="233">
        <v>102115</v>
      </c>
      <c r="B4778" s="231" t="s">
        <v>26083</v>
      </c>
      <c r="C4778" s="233" t="s">
        <v>2</v>
      </c>
      <c r="D4778" s="234">
        <v>2147.0700000000002</v>
      </c>
    </row>
    <row r="4779" spans="1:4" ht="13.5">
      <c r="A4779" s="233">
        <v>102116</v>
      </c>
      <c r="B4779" s="231" t="s">
        <v>26084</v>
      </c>
      <c r="C4779" s="233" t="s">
        <v>2</v>
      </c>
      <c r="D4779" s="234">
        <v>1314.96</v>
      </c>
    </row>
    <row r="4780" spans="1:4" ht="13.5">
      <c r="A4780" s="233">
        <v>102117</v>
      </c>
      <c r="B4780" s="231" t="s">
        <v>26085</v>
      </c>
      <c r="C4780" s="233" t="s">
        <v>2</v>
      </c>
      <c r="D4780" s="234">
        <v>114.66</v>
      </c>
    </row>
    <row r="4781" spans="1:4" ht="13.5">
      <c r="A4781" s="233">
        <v>102118</v>
      </c>
      <c r="B4781" s="231" t="s">
        <v>26086</v>
      </c>
      <c r="C4781" s="233" t="s">
        <v>2</v>
      </c>
      <c r="D4781" s="234">
        <v>1792.27</v>
      </c>
    </row>
    <row r="4782" spans="1:4" ht="13.5">
      <c r="A4782" s="233">
        <v>102119</v>
      </c>
      <c r="B4782" s="231" t="s">
        <v>26087</v>
      </c>
      <c r="C4782" s="233" t="s">
        <v>2</v>
      </c>
      <c r="D4782" s="234">
        <v>117.47</v>
      </c>
    </row>
    <row r="4783" spans="1:4" ht="13.5">
      <c r="A4783" s="233">
        <v>102121</v>
      </c>
      <c r="B4783" s="231" t="s">
        <v>26088</v>
      </c>
      <c r="C4783" s="233" t="s">
        <v>2</v>
      </c>
      <c r="D4783" s="234">
        <v>146.83000000000001</v>
      </c>
    </row>
    <row r="4784" spans="1:4" ht="13.5">
      <c r="A4784" s="233">
        <v>102122</v>
      </c>
      <c r="B4784" s="231" t="s">
        <v>26089</v>
      </c>
      <c r="C4784" s="233" t="s">
        <v>2</v>
      </c>
      <c r="D4784" s="234">
        <v>6061.98</v>
      </c>
    </row>
    <row r="4785" spans="1:4" ht="13.5">
      <c r="A4785" s="233">
        <v>102123</v>
      </c>
      <c r="B4785" s="231" t="s">
        <v>26090</v>
      </c>
      <c r="C4785" s="233" t="s">
        <v>2</v>
      </c>
      <c r="D4785" s="234">
        <v>155.19999999999999</v>
      </c>
    </row>
    <row r="4786" spans="1:4" ht="13.5">
      <c r="A4786" s="233">
        <v>102136</v>
      </c>
      <c r="B4786" s="231" t="s">
        <v>26091</v>
      </c>
      <c r="C4786" s="233" t="s">
        <v>2</v>
      </c>
      <c r="D4786" s="234">
        <v>63.23</v>
      </c>
    </row>
    <row r="4787" spans="1:4" ht="13.5">
      <c r="A4787" s="233">
        <v>102137</v>
      </c>
      <c r="B4787" s="231" t="s">
        <v>26092</v>
      </c>
      <c r="C4787" s="233" t="s">
        <v>2</v>
      </c>
      <c r="D4787" s="234">
        <v>69.92</v>
      </c>
    </row>
    <row r="4788" spans="1:4" ht="13.5">
      <c r="A4788" s="233">
        <v>102138</v>
      </c>
      <c r="B4788" s="231" t="s">
        <v>26093</v>
      </c>
      <c r="C4788" s="233" t="s">
        <v>2</v>
      </c>
      <c r="D4788" s="234">
        <v>168.81</v>
      </c>
    </row>
    <row r="4789" spans="1:4" ht="13.5">
      <c r="A4789" s="233">
        <v>93350</v>
      </c>
      <c r="B4789" s="231" t="s">
        <v>10580</v>
      </c>
      <c r="C4789" s="233" t="s">
        <v>2</v>
      </c>
      <c r="D4789" s="234">
        <v>976.78</v>
      </c>
    </row>
    <row r="4790" spans="1:4" ht="13.5">
      <c r="A4790" s="233">
        <v>93351</v>
      </c>
      <c r="B4790" s="231" t="s">
        <v>10581</v>
      </c>
      <c r="C4790" s="233" t="s">
        <v>2</v>
      </c>
      <c r="D4790" s="234">
        <v>801.96</v>
      </c>
    </row>
    <row r="4791" spans="1:4" ht="13.5">
      <c r="A4791" s="233">
        <v>93352</v>
      </c>
      <c r="B4791" s="231" t="s">
        <v>10582</v>
      </c>
      <c r="C4791" s="233" t="s">
        <v>2</v>
      </c>
      <c r="D4791" s="234">
        <v>628.01</v>
      </c>
    </row>
    <row r="4792" spans="1:4" ht="13.5">
      <c r="A4792" s="233">
        <v>93353</v>
      </c>
      <c r="B4792" s="231" t="s">
        <v>10583</v>
      </c>
      <c r="C4792" s="233" t="s">
        <v>2</v>
      </c>
      <c r="D4792" s="234">
        <v>458.02</v>
      </c>
    </row>
    <row r="4793" spans="1:4" ht="13.5">
      <c r="A4793" s="233">
        <v>93354</v>
      </c>
      <c r="B4793" s="231" t="s">
        <v>10584</v>
      </c>
      <c r="C4793" s="233" t="s">
        <v>2</v>
      </c>
      <c r="D4793" s="234">
        <v>686.52</v>
      </c>
    </row>
    <row r="4794" spans="1:4" ht="13.5">
      <c r="A4794" s="233">
        <v>93355</v>
      </c>
      <c r="B4794" s="231" t="s">
        <v>10585</v>
      </c>
      <c r="C4794" s="233" t="s">
        <v>2</v>
      </c>
      <c r="D4794" s="234">
        <v>573.19000000000005</v>
      </c>
    </row>
    <row r="4795" spans="1:4" ht="13.5">
      <c r="A4795" s="233">
        <v>93356</v>
      </c>
      <c r="B4795" s="231" t="s">
        <v>10586</v>
      </c>
      <c r="C4795" s="233" t="s">
        <v>2</v>
      </c>
      <c r="D4795" s="234">
        <v>458.99</v>
      </c>
    </row>
    <row r="4796" spans="1:4" ht="13.5">
      <c r="A4796" s="233">
        <v>93357</v>
      </c>
      <c r="B4796" s="231" t="s">
        <v>10587</v>
      </c>
      <c r="C4796" s="233" t="s">
        <v>2</v>
      </c>
      <c r="D4796" s="234">
        <v>347.06</v>
      </c>
    </row>
    <row r="4797" spans="1:4" ht="13.5">
      <c r="A4797" s="233">
        <v>96520</v>
      </c>
      <c r="B4797" s="231" t="s">
        <v>10588</v>
      </c>
      <c r="C4797" s="233" t="s">
        <v>7</v>
      </c>
      <c r="D4797" s="234">
        <v>80.650000000000006</v>
      </c>
    </row>
    <row r="4798" spans="1:4" ht="13.5">
      <c r="A4798" s="233">
        <v>96521</v>
      </c>
      <c r="B4798" s="231" t="s">
        <v>10589</v>
      </c>
      <c r="C4798" s="233" t="s">
        <v>7</v>
      </c>
      <c r="D4798" s="234">
        <v>33.909999999999997</v>
      </c>
    </row>
    <row r="4799" spans="1:4" ht="13.5">
      <c r="A4799" s="233">
        <v>96522</v>
      </c>
      <c r="B4799" s="231" t="s">
        <v>10590</v>
      </c>
      <c r="C4799" s="233" t="s">
        <v>7</v>
      </c>
      <c r="D4799" s="234">
        <v>123.59</v>
      </c>
    </row>
    <row r="4800" spans="1:4" ht="13.5">
      <c r="A4800" s="233">
        <v>96523</v>
      </c>
      <c r="B4800" s="231" t="s">
        <v>10591</v>
      </c>
      <c r="C4800" s="233" t="s">
        <v>7</v>
      </c>
      <c r="D4800" s="234">
        <v>78.150000000000006</v>
      </c>
    </row>
    <row r="4801" spans="1:4" ht="13.5">
      <c r="A4801" s="233">
        <v>96524</v>
      </c>
      <c r="B4801" s="231" t="s">
        <v>10592</v>
      </c>
      <c r="C4801" s="233" t="s">
        <v>7</v>
      </c>
      <c r="D4801" s="234">
        <v>147.16</v>
      </c>
    </row>
    <row r="4802" spans="1:4" ht="13.5">
      <c r="A4802" s="233">
        <v>96525</v>
      </c>
      <c r="B4802" s="231" t="s">
        <v>10593</v>
      </c>
      <c r="C4802" s="233" t="s">
        <v>7</v>
      </c>
      <c r="D4802" s="234">
        <v>29.55</v>
      </c>
    </row>
    <row r="4803" spans="1:4" ht="13.5">
      <c r="A4803" s="233">
        <v>96526</v>
      </c>
      <c r="B4803" s="231" t="s">
        <v>10594</v>
      </c>
      <c r="C4803" s="233" t="s">
        <v>7</v>
      </c>
      <c r="D4803" s="234">
        <v>250.35</v>
      </c>
    </row>
    <row r="4804" spans="1:4" ht="13.5">
      <c r="A4804" s="233">
        <v>96527</v>
      </c>
      <c r="B4804" s="231" t="s">
        <v>10595</v>
      </c>
      <c r="C4804" s="233" t="s">
        <v>7</v>
      </c>
      <c r="D4804" s="234">
        <v>102.36</v>
      </c>
    </row>
    <row r="4805" spans="1:4" ht="13.5">
      <c r="A4805" s="233">
        <v>96528</v>
      </c>
      <c r="B4805" s="231" t="s">
        <v>10596</v>
      </c>
      <c r="C4805" s="233" t="s">
        <v>4</v>
      </c>
      <c r="D4805" s="234">
        <v>189.44</v>
      </c>
    </row>
    <row r="4806" spans="1:4" ht="13.5">
      <c r="A4806" s="233">
        <v>101114</v>
      </c>
      <c r="B4806" s="231" t="s">
        <v>24467</v>
      </c>
      <c r="C4806" s="233" t="s">
        <v>7</v>
      </c>
      <c r="D4806" s="234">
        <v>3.07</v>
      </c>
    </row>
    <row r="4807" spans="1:4" ht="13.5">
      <c r="A4807" s="233">
        <v>101115</v>
      </c>
      <c r="B4807" s="231" t="s">
        <v>24468</v>
      </c>
      <c r="C4807" s="233" t="s">
        <v>7</v>
      </c>
      <c r="D4807" s="234">
        <v>2.5099999999999998</v>
      </c>
    </row>
    <row r="4808" spans="1:4" ht="13.5">
      <c r="A4808" s="233">
        <v>101116</v>
      </c>
      <c r="B4808" s="231" t="s">
        <v>24469</v>
      </c>
      <c r="C4808" s="233" t="s">
        <v>7</v>
      </c>
      <c r="D4808" s="234">
        <v>1.56</v>
      </c>
    </row>
    <row r="4809" spans="1:4" ht="13.5">
      <c r="A4809" s="233">
        <v>101117</v>
      </c>
      <c r="B4809" s="231" t="s">
        <v>24470</v>
      </c>
      <c r="C4809" s="233" t="s">
        <v>7</v>
      </c>
      <c r="D4809" s="234">
        <v>2.0499999999999998</v>
      </c>
    </row>
    <row r="4810" spans="1:4" ht="13.5">
      <c r="A4810" s="233">
        <v>101118</v>
      </c>
      <c r="B4810" s="231" t="s">
        <v>24471</v>
      </c>
      <c r="C4810" s="233" t="s">
        <v>7</v>
      </c>
      <c r="D4810" s="234">
        <v>2.62</v>
      </c>
    </row>
    <row r="4811" spans="1:4" ht="13.5">
      <c r="A4811" s="233">
        <v>101119</v>
      </c>
      <c r="B4811" s="231" t="s">
        <v>24472</v>
      </c>
      <c r="C4811" s="233" t="s">
        <v>7</v>
      </c>
      <c r="D4811" s="234">
        <v>5.86</v>
      </c>
    </row>
    <row r="4812" spans="1:4" ht="13.5">
      <c r="A4812" s="233">
        <v>101120</v>
      </c>
      <c r="B4812" s="231" t="s">
        <v>24473</v>
      </c>
      <c r="C4812" s="233" t="s">
        <v>7</v>
      </c>
      <c r="D4812" s="234">
        <v>4.82</v>
      </c>
    </row>
    <row r="4813" spans="1:4" ht="13.5">
      <c r="A4813" s="233">
        <v>101121</v>
      </c>
      <c r="B4813" s="231" t="s">
        <v>24474</v>
      </c>
      <c r="C4813" s="233" t="s">
        <v>7</v>
      </c>
      <c r="D4813" s="234">
        <v>3.01</v>
      </c>
    </row>
    <row r="4814" spans="1:4" ht="13.5">
      <c r="A4814" s="233">
        <v>101122</v>
      </c>
      <c r="B4814" s="231" t="s">
        <v>24475</v>
      </c>
      <c r="C4814" s="233" t="s">
        <v>7</v>
      </c>
      <c r="D4814" s="234">
        <v>3.93</v>
      </c>
    </row>
    <row r="4815" spans="1:4" ht="13.5">
      <c r="A4815" s="233">
        <v>101123</v>
      </c>
      <c r="B4815" s="231" t="s">
        <v>24476</v>
      </c>
      <c r="C4815" s="233" t="s">
        <v>7</v>
      </c>
      <c r="D4815" s="234">
        <v>5.0199999999999996</v>
      </c>
    </row>
    <row r="4816" spans="1:4" ht="13.5">
      <c r="A4816" s="233">
        <v>101124</v>
      </c>
      <c r="B4816" s="231" t="s">
        <v>24477</v>
      </c>
      <c r="C4816" s="233" t="s">
        <v>7</v>
      </c>
      <c r="D4816" s="234">
        <v>10.1</v>
      </c>
    </row>
    <row r="4817" spans="1:4" ht="13.5">
      <c r="A4817" s="233">
        <v>101125</v>
      </c>
      <c r="B4817" s="231" t="s">
        <v>24478</v>
      </c>
      <c r="C4817" s="233" t="s">
        <v>7</v>
      </c>
      <c r="D4817" s="234">
        <v>9.5399999999999991</v>
      </c>
    </row>
    <row r="4818" spans="1:4" ht="13.5">
      <c r="A4818" s="233">
        <v>101126</v>
      </c>
      <c r="B4818" s="231" t="s">
        <v>24479</v>
      </c>
      <c r="C4818" s="233" t="s">
        <v>7</v>
      </c>
      <c r="D4818" s="234">
        <v>8.59</v>
      </c>
    </row>
    <row r="4819" spans="1:4" ht="13.5">
      <c r="A4819" s="233">
        <v>101127</v>
      </c>
      <c r="B4819" s="231" t="s">
        <v>24480</v>
      </c>
      <c r="C4819" s="233" t="s">
        <v>7</v>
      </c>
      <c r="D4819" s="234">
        <v>9.08</v>
      </c>
    </row>
    <row r="4820" spans="1:4" ht="13.5">
      <c r="A4820" s="233">
        <v>101128</v>
      </c>
      <c r="B4820" s="231" t="s">
        <v>24481</v>
      </c>
      <c r="C4820" s="233" t="s">
        <v>7</v>
      </c>
      <c r="D4820" s="234">
        <v>9.65</v>
      </c>
    </row>
    <row r="4821" spans="1:4" ht="13.5">
      <c r="A4821" s="233">
        <v>101129</v>
      </c>
      <c r="B4821" s="231" t="s">
        <v>24482</v>
      </c>
      <c r="C4821" s="233" t="s">
        <v>7</v>
      </c>
      <c r="D4821" s="234">
        <v>13.17</v>
      </c>
    </row>
    <row r="4822" spans="1:4" ht="13.5">
      <c r="A4822" s="233">
        <v>101130</v>
      </c>
      <c r="B4822" s="231" t="s">
        <v>24483</v>
      </c>
      <c r="C4822" s="233" t="s">
        <v>7</v>
      </c>
      <c r="D4822" s="234">
        <v>12.13</v>
      </c>
    </row>
    <row r="4823" spans="1:4" ht="13.5">
      <c r="A4823" s="233">
        <v>101131</v>
      </c>
      <c r="B4823" s="231" t="s">
        <v>24484</v>
      </c>
      <c r="C4823" s="233" t="s">
        <v>7</v>
      </c>
      <c r="D4823" s="234">
        <v>10.32</v>
      </c>
    </row>
    <row r="4824" spans="1:4" ht="13.5">
      <c r="A4824" s="233">
        <v>101132</v>
      </c>
      <c r="B4824" s="231" t="s">
        <v>24485</v>
      </c>
      <c r="C4824" s="233" t="s">
        <v>7</v>
      </c>
      <c r="D4824" s="234">
        <v>11.24</v>
      </c>
    </row>
    <row r="4825" spans="1:4" ht="13.5">
      <c r="A4825" s="233">
        <v>101133</v>
      </c>
      <c r="B4825" s="231" t="s">
        <v>24486</v>
      </c>
      <c r="C4825" s="233" t="s">
        <v>7</v>
      </c>
      <c r="D4825" s="234">
        <v>12.33</v>
      </c>
    </row>
    <row r="4826" spans="1:4" ht="13.5">
      <c r="A4826" s="233">
        <v>101134</v>
      </c>
      <c r="B4826" s="231" t="s">
        <v>24487</v>
      </c>
      <c r="C4826" s="233" t="s">
        <v>7</v>
      </c>
      <c r="D4826" s="234">
        <v>10.51</v>
      </c>
    </row>
    <row r="4827" spans="1:4" ht="13.5">
      <c r="A4827" s="233">
        <v>101135</v>
      </c>
      <c r="B4827" s="231" t="s">
        <v>24488</v>
      </c>
      <c r="C4827" s="233" t="s">
        <v>7</v>
      </c>
      <c r="D4827" s="234">
        <v>9.9499999999999993</v>
      </c>
    </row>
    <row r="4828" spans="1:4" ht="13.5">
      <c r="A4828" s="233">
        <v>101136</v>
      </c>
      <c r="B4828" s="231" t="s">
        <v>24489</v>
      </c>
      <c r="C4828" s="233" t="s">
        <v>7</v>
      </c>
      <c r="D4828" s="234">
        <v>9</v>
      </c>
    </row>
    <row r="4829" spans="1:4" ht="13.5">
      <c r="A4829" s="233">
        <v>101137</v>
      </c>
      <c r="B4829" s="231" t="s">
        <v>24490</v>
      </c>
      <c r="C4829" s="233" t="s">
        <v>7</v>
      </c>
      <c r="D4829" s="234">
        <v>9.49</v>
      </c>
    </row>
    <row r="4830" spans="1:4" ht="13.5">
      <c r="A4830" s="233">
        <v>101138</v>
      </c>
      <c r="B4830" s="231" t="s">
        <v>24491</v>
      </c>
      <c r="C4830" s="233" t="s">
        <v>7</v>
      </c>
      <c r="D4830" s="234">
        <v>10.06</v>
      </c>
    </row>
    <row r="4831" spans="1:4" ht="13.5">
      <c r="A4831" s="233">
        <v>101139</v>
      </c>
      <c r="B4831" s="231" t="s">
        <v>24492</v>
      </c>
      <c r="C4831" s="233" t="s">
        <v>7</v>
      </c>
      <c r="D4831" s="234">
        <v>13.59</v>
      </c>
    </row>
    <row r="4832" spans="1:4" ht="13.5">
      <c r="A4832" s="233">
        <v>101140</v>
      </c>
      <c r="B4832" s="231" t="s">
        <v>24493</v>
      </c>
      <c r="C4832" s="233" t="s">
        <v>7</v>
      </c>
      <c r="D4832" s="234">
        <v>12.55</v>
      </c>
    </row>
    <row r="4833" spans="1:4" ht="13.5">
      <c r="A4833" s="233">
        <v>101141</v>
      </c>
      <c r="B4833" s="231" t="s">
        <v>24494</v>
      </c>
      <c r="C4833" s="233" t="s">
        <v>7</v>
      </c>
      <c r="D4833" s="234">
        <v>10.74</v>
      </c>
    </row>
    <row r="4834" spans="1:4" ht="13.5">
      <c r="A4834" s="233">
        <v>101142</v>
      </c>
      <c r="B4834" s="231" t="s">
        <v>24495</v>
      </c>
      <c r="C4834" s="233" t="s">
        <v>7</v>
      </c>
      <c r="D4834" s="234">
        <v>11.66</v>
      </c>
    </row>
    <row r="4835" spans="1:4" ht="13.5">
      <c r="A4835" s="233">
        <v>101143</v>
      </c>
      <c r="B4835" s="231" t="s">
        <v>24496</v>
      </c>
      <c r="C4835" s="233" t="s">
        <v>7</v>
      </c>
      <c r="D4835" s="234">
        <v>12.75</v>
      </c>
    </row>
    <row r="4836" spans="1:4" ht="13.5">
      <c r="A4836" s="233">
        <v>101144</v>
      </c>
      <c r="B4836" s="231" t="s">
        <v>24497</v>
      </c>
      <c r="C4836" s="233" t="s">
        <v>7</v>
      </c>
      <c r="D4836" s="234">
        <v>10.46</v>
      </c>
    </row>
    <row r="4837" spans="1:4" ht="13.5">
      <c r="A4837" s="233">
        <v>101145</v>
      </c>
      <c r="B4837" s="231" t="s">
        <v>24498</v>
      </c>
      <c r="C4837" s="233" t="s">
        <v>7</v>
      </c>
      <c r="D4837" s="234">
        <v>9.9</v>
      </c>
    </row>
    <row r="4838" spans="1:4" ht="13.5">
      <c r="A4838" s="233">
        <v>101146</v>
      </c>
      <c r="B4838" s="231" t="s">
        <v>24499</v>
      </c>
      <c r="C4838" s="233" t="s">
        <v>7</v>
      </c>
      <c r="D4838" s="234">
        <v>8.9499999999999993</v>
      </c>
    </row>
    <row r="4839" spans="1:4" ht="13.5">
      <c r="A4839" s="233">
        <v>101147</v>
      </c>
      <c r="B4839" s="231" t="s">
        <v>24500</v>
      </c>
      <c r="C4839" s="233" t="s">
        <v>7</v>
      </c>
      <c r="D4839" s="234">
        <v>9.44</v>
      </c>
    </row>
    <row r="4840" spans="1:4" ht="13.5">
      <c r="A4840" s="233">
        <v>101148</v>
      </c>
      <c r="B4840" s="231" t="s">
        <v>24501</v>
      </c>
      <c r="C4840" s="233" t="s">
        <v>7</v>
      </c>
      <c r="D4840" s="234">
        <v>10.01</v>
      </c>
    </row>
    <row r="4841" spans="1:4" ht="13.5">
      <c r="A4841" s="233">
        <v>101149</v>
      </c>
      <c r="B4841" s="231" t="s">
        <v>24502</v>
      </c>
      <c r="C4841" s="233" t="s">
        <v>7</v>
      </c>
      <c r="D4841" s="234">
        <v>13.54</v>
      </c>
    </row>
    <row r="4842" spans="1:4" ht="13.5">
      <c r="A4842" s="233">
        <v>101150</v>
      </c>
      <c r="B4842" s="231" t="s">
        <v>24503</v>
      </c>
      <c r="C4842" s="233" t="s">
        <v>7</v>
      </c>
      <c r="D4842" s="234">
        <v>12.5</v>
      </c>
    </row>
    <row r="4843" spans="1:4" ht="13.5">
      <c r="A4843" s="233">
        <v>101151</v>
      </c>
      <c r="B4843" s="231" t="s">
        <v>24504</v>
      </c>
      <c r="C4843" s="233" t="s">
        <v>7</v>
      </c>
      <c r="D4843" s="234">
        <v>10.69</v>
      </c>
    </row>
    <row r="4844" spans="1:4" ht="13.5">
      <c r="A4844" s="233">
        <v>101152</v>
      </c>
      <c r="B4844" s="231" t="s">
        <v>24505</v>
      </c>
      <c r="C4844" s="233" t="s">
        <v>7</v>
      </c>
      <c r="D4844" s="234">
        <v>11.61</v>
      </c>
    </row>
    <row r="4845" spans="1:4" ht="13.5">
      <c r="A4845" s="233">
        <v>101153</v>
      </c>
      <c r="B4845" s="231" t="s">
        <v>24506</v>
      </c>
      <c r="C4845" s="233" t="s">
        <v>7</v>
      </c>
      <c r="D4845" s="234">
        <v>12.7</v>
      </c>
    </row>
    <row r="4846" spans="1:4" ht="13.5">
      <c r="A4846" s="233">
        <v>101206</v>
      </c>
      <c r="B4846" s="231" t="s">
        <v>24044</v>
      </c>
      <c r="C4846" s="233" t="s">
        <v>7</v>
      </c>
      <c r="D4846" s="234">
        <v>8.06</v>
      </c>
    </row>
    <row r="4847" spans="1:4" ht="13.5">
      <c r="A4847" s="233">
        <v>101207</v>
      </c>
      <c r="B4847" s="231" t="s">
        <v>24045</v>
      </c>
      <c r="C4847" s="233" t="s">
        <v>7</v>
      </c>
      <c r="D4847" s="234">
        <v>7</v>
      </c>
    </row>
    <row r="4848" spans="1:4" ht="13.5">
      <c r="A4848" s="233">
        <v>101208</v>
      </c>
      <c r="B4848" s="231" t="s">
        <v>24046</v>
      </c>
      <c r="C4848" s="233" t="s">
        <v>7</v>
      </c>
      <c r="D4848" s="234">
        <v>6.8</v>
      </c>
    </row>
    <row r="4849" spans="1:4" ht="13.5">
      <c r="A4849" s="233">
        <v>101209</v>
      </c>
      <c r="B4849" s="231" t="s">
        <v>24047</v>
      </c>
      <c r="C4849" s="233" t="s">
        <v>7</v>
      </c>
      <c r="D4849" s="234">
        <v>6.28</v>
      </c>
    </row>
    <row r="4850" spans="1:4" ht="13.5">
      <c r="A4850" s="233">
        <v>101210</v>
      </c>
      <c r="B4850" s="231" t="s">
        <v>24048</v>
      </c>
      <c r="C4850" s="233" t="s">
        <v>7</v>
      </c>
      <c r="D4850" s="234">
        <v>11.19</v>
      </c>
    </row>
    <row r="4851" spans="1:4" ht="13.5">
      <c r="A4851" s="233">
        <v>101211</v>
      </c>
      <c r="B4851" s="231" t="s">
        <v>24049</v>
      </c>
      <c r="C4851" s="233" t="s">
        <v>7</v>
      </c>
      <c r="D4851" s="234">
        <v>11.99</v>
      </c>
    </row>
    <row r="4852" spans="1:4" ht="13.5">
      <c r="A4852" s="233">
        <v>101212</v>
      </c>
      <c r="B4852" s="231" t="s">
        <v>24050</v>
      </c>
      <c r="C4852" s="233" t="s">
        <v>7</v>
      </c>
      <c r="D4852" s="234">
        <v>13.93</v>
      </c>
    </row>
    <row r="4853" spans="1:4" ht="13.5">
      <c r="A4853" s="233">
        <v>101213</v>
      </c>
      <c r="B4853" s="231" t="s">
        <v>24051</v>
      </c>
      <c r="C4853" s="233" t="s">
        <v>7</v>
      </c>
      <c r="D4853" s="234">
        <v>15.51</v>
      </c>
    </row>
    <row r="4854" spans="1:4" ht="13.5">
      <c r="A4854" s="233">
        <v>101214</v>
      </c>
      <c r="B4854" s="231" t="s">
        <v>24052</v>
      </c>
      <c r="C4854" s="233" t="s">
        <v>7</v>
      </c>
      <c r="D4854" s="234">
        <v>18.71</v>
      </c>
    </row>
    <row r="4855" spans="1:4" ht="13.5">
      <c r="A4855" s="233">
        <v>101215</v>
      </c>
      <c r="B4855" s="231" t="s">
        <v>24053</v>
      </c>
      <c r="C4855" s="233" t="s">
        <v>7</v>
      </c>
      <c r="D4855" s="234">
        <v>10.67</v>
      </c>
    </row>
    <row r="4856" spans="1:4" ht="13.5">
      <c r="A4856" s="233">
        <v>101216</v>
      </c>
      <c r="B4856" s="231" t="s">
        <v>24054</v>
      </c>
      <c r="C4856" s="233" t="s">
        <v>7</v>
      </c>
      <c r="D4856" s="234">
        <v>11.18</v>
      </c>
    </row>
    <row r="4857" spans="1:4" ht="13.5">
      <c r="A4857" s="233">
        <v>101217</v>
      </c>
      <c r="B4857" s="231" t="s">
        <v>24055</v>
      </c>
      <c r="C4857" s="233" t="s">
        <v>7</v>
      </c>
      <c r="D4857" s="234">
        <v>12.96</v>
      </c>
    </row>
    <row r="4858" spans="1:4" ht="13.5">
      <c r="A4858" s="233">
        <v>101218</v>
      </c>
      <c r="B4858" s="231" t="s">
        <v>24056</v>
      </c>
      <c r="C4858" s="233" t="s">
        <v>7</v>
      </c>
      <c r="D4858" s="234">
        <v>13.72</v>
      </c>
    </row>
    <row r="4859" spans="1:4" ht="13.5">
      <c r="A4859" s="233">
        <v>101219</v>
      </c>
      <c r="B4859" s="231" t="s">
        <v>24057</v>
      </c>
      <c r="C4859" s="233" t="s">
        <v>7</v>
      </c>
      <c r="D4859" s="234">
        <v>16.579999999999998</v>
      </c>
    </row>
    <row r="4860" spans="1:4" ht="13.5">
      <c r="A4860" s="233">
        <v>101220</v>
      </c>
      <c r="B4860" s="231" t="s">
        <v>24058</v>
      </c>
      <c r="C4860" s="233" t="s">
        <v>7</v>
      </c>
      <c r="D4860" s="234">
        <v>10.48</v>
      </c>
    </row>
    <row r="4861" spans="1:4" ht="13.5">
      <c r="A4861" s="233">
        <v>101221</v>
      </c>
      <c r="B4861" s="231" t="s">
        <v>24059</v>
      </c>
      <c r="C4861" s="233" t="s">
        <v>7</v>
      </c>
      <c r="D4861" s="234">
        <v>11.09</v>
      </c>
    </row>
    <row r="4862" spans="1:4" ht="13.5">
      <c r="A4862" s="233">
        <v>101222</v>
      </c>
      <c r="B4862" s="231" t="s">
        <v>24060</v>
      </c>
      <c r="C4862" s="233" t="s">
        <v>7</v>
      </c>
      <c r="D4862" s="234">
        <v>12.85</v>
      </c>
    </row>
    <row r="4863" spans="1:4" ht="13.5">
      <c r="A4863" s="233">
        <v>101223</v>
      </c>
      <c r="B4863" s="231" t="s">
        <v>24061</v>
      </c>
      <c r="C4863" s="233" t="s">
        <v>7</v>
      </c>
      <c r="D4863" s="234">
        <v>14.26</v>
      </c>
    </row>
    <row r="4864" spans="1:4" ht="13.5">
      <c r="A4864" s="233">
        <v>101224</v>
      </c>
      <c r="B4864" s="231" t="s">
        <v>24062</v>
      </c>
      <c r="C4864" s="233" t="s">
        <v>7</v>
      </c>
      <c r="D4864" s="234">
        <v>17.82</v>
      </c>
    </row>
    <row r="4865" spans="1:4" ht="13.5">
      <c r="A4865" s="233">
        <v>101225</v>
      </c>
      <c r="B4865" s="231" t="s">
        <v>24063</v>
      </c>
      <c r="C4865" s="233" t="s">
        <v>7</v>
      </c>
      <c r="D4865" s="234">
        <v>9.57</v>
      </c>
    </row>
    <row r="4866" spans="1:4" ht="13.5">
      <c r="A4866" s="233">
        <v>101226</v>
      </c>
      <c r="B4866" s="231" t="s">
        <v>24064</v>
      </c>
      <c r="C4866" s="233" t="s">
        <v>7</v>
      </c>
      <c r="D4866" s="234">
        <v>10.09</v>
      </c>
    </row>
    <row r="4867" spans="1:4" ht="13.5">
      <c r="A4867" s="233">
        <v>101227</v>
      </c>
      <c r="B4867" s="231" t="s">
        <v>24065</v>
      </c>
      <c r="C4867" s="233" t="s">
        <v>7</v>
      </c>
      <c r="D4867" s="234">
        <v>11.66</v>
      </c>
    </row>
    <row r="4868" spans="1:4" ht="13.5">
      <c r="A4868" s="233">
        <v>101228</v>
      </c>
      <c r="B4868" s="231" t="s">
        <v>24066</v>
      </c>
      <c r="C4868" s="233" t="s">
        <v>7</v>
      </c>
      <c r="D4868" s="234">
        <v>12.45</v>
      </c>
    </row>
    <row r="4869" spans="1:4" ht="13.5">
      <c r="A4869" s="233">
        <v>101229</v>
      </c>
      <c r="B4869" s="231" t="s">
        <v>24067</v>
      </c>
      <c r="C4869" s="233" t="s">
        <v>7</v>
      </c>
      <c r="D4869" s="234">
        <v>15.62</v>
      </c>
    </row>
    <row r="4870" spans="1:4" ht="13.5">
      <c r="A4870" s="233">
        <v>101230</v>
      </c>
      <c r="B4870" s="231" t="s">
        <v>24068</v>
      </c>
      <c r="C4870" s="233" t="s">
        <v>7</v>
      </c>
      <c r="D4870" s="234">
        <v>7.1</v>
      </c>
    </row>
    <row r="4871" spans="1:4" ht="13.5">
      <c r="A4871" s="233">
        <v>101231</v>
      </c>
      <c r="B4871" s="231" t="s">
        <v>24069</v>
      </c>
      <c r="C4871" s="233" t="s">
        <v>7</v>
      </c>
      <c r="D4871" s="234">
        <v>6.7</v>
      </c>
    </row>
    <row r="4872" spans="1:4" ht="13.5">
      <c r="A4872" s="233">
        <v>101232</v>
      </c>
      <c r="B4872" s="231" t="s">
        <v>24070</v>
      </c>
      <c r="C4872" s="233" t="s">
        <v>7</v>
      </c>
      <c r="D4872" s="234">
        <v>6.08</v>
      </c>
    </row>
    <row r="4873" spans="1:4" ht="13.5">
      <c r="A4873" s="233">
        <v>101233</v>
      </c>
      <c r="B4873" s="231" t="s">
        <v>24071</v>
      </c>
      <c r="C4873" s="233" t="s">
        <v>7</v>
      </c>
      <c r="D4873" s="234">
        <v>5.56</v>
      </c>
    </row>
    <row r="4874" spans="1:4" ht="13.5">
      <c r="A4874" s="233">
        <v>101234</v>
      </c>
      <c r="B4874" s="231" t="s">
        <v>24072</v>
      </c>
      <c r="C4874" s="233" t="s">
        <v>7</v>
      </c>
      <c r="D4874" s="234">
        <v>10.9</v>
      </c>
    </row>
    <row r="4875" spans="1:4" ht="13.5">
      <c r="A4875" s="233">
        <v>101235</v>
      </c>
      <c r="B4875" s="231" t="s">
        <v>24073</v>
      </c>
      <c r="C4875" s="233" t="s">
        <v>7</v>
      </c>
      <c r="D4875" s="234">
        <v>11.48</v>
      </c>
    </row>
    <row r="4876" spans="1:4" ht="13.5">
      <c r="A4876" s="233">
        <v>101236</v>
      </c>
      <c r="B4876" s="231" t="s">
        <v>24074</v>
      </c>
      <c r="C4876" s="233" t="s">
        <v>7</v>
      </c>
      <c r="D4876" s="234">
        <v>13.33</v>
      </c>
    </row>
    <row r="4877" spans="1:4" ht="13.5">
      <c r="A4877" s="233">
        <v>101237</v>
      </c>
      <c r="B4877" s="231" t="s">
        <v>24075</v>
      </c>
      <c r="C4877" s="233" t="s">
        <v>7</v>
      </c>
      <c r="D4877" s="234">
        <v>14.2</v>
      </c>
    </row>
    <row r="4878" spans="1:4" ht="13.5">
      <c r="A4878" s="233">
        <v>101238</v>
      </c>
      <c r="B4878" s="231" t="s">
        <v>24076</v>
      </c>
      <c r="C4878" s="233" t="s">
        <v>7</v>
      </c>
      <c r="D4878" s="234">
        <v>17.89</v>
      </c>
    </row>
    <row r="4879" spans="1:4" ht="13.5">
      <c r="A4879" s="233">
        <v>101239</v>
      </c>
      <c r="B4879" s="231" t="s">
        <v>24077</v>
      </c>
      <c r="C4879" s="233" t="s">
        <v>7</v>
      </c>
      <c r="D4879" s="234">
        <v>9.5399999999999991</v>
      </c>
    </row>
    <row r="4880" spans="1:4" ht="13.5">
      <c r="A4880" s="233">
        <v>101240</v>
      </c>
      <c r="B4880" s="231" t="s">
        <v>24078</v>
      </c>
      <c r="C4880" s="233" t="s">
        <v>7</v>
      </c>
      <c r="D4880" s="234">
        <v>10.08</v>
      </c>
    </row>
    <row r="4881" spans="1:4" ht="13.5">
      <c r="A4881" s="233">
        <v>101241</v>
      </c>
      <c r="B4881" s="231" t="s">
        <v>24079</v>
      </c>
      <c r="C4881" s="233" t="s">
        <v>7</v>
      </c>
      <c r="D4881" s="234">
        <v>11.73</v>
      </c>
    </row>
    <row r="4882" spans="1:4" ht="13.5">
      <c r="A4882" s="233">
        <v>101242</v>
      </c>
      <c r="B4882" s="231" t="s">
        <v>24080</v>
      </c>
      <c r="C4882" s="233" t="s">
        <v>7</v>
      </c>
      <c r="D4882" s="234">
        <v>13.05</v>
      </c>
    </row>
    <row r="4883" spans="1:4" ht="13.5">
      <c r="A4883" s="233">
        <v>101243</v>
      </c>
      <c r="B4883" s="231" t="s">
        <v>24081</v>
      </c>
      <c r="C4883" s="233" t="s">
        <v>7</v>
      </c>
      <c r="D4883" s="234">
        <v>15.8</v>
      </c>
    </row>
    <row r="4884" spans="1:4" ht="13.5">
      <c r="A4884" s="233">
        <v>101244</v>
      </c>
      <c r="B4884" s="231" t="s">
        <v>24082</v>
      </c>
      <c r="C4884" s="233" t="s">
        <v>7</v>
      </c>
      <c r="D4884" s="234">
        <v>10.050000000000001</v>
      </c>
    </row>
    <row r="4885" spans="1:4" ht="13.5">
      <c r="A4885" s="233">
        <v>101245</v>
      </c>
      <c r="B4885" s="231" t="s">
        <v>24083</v>
      </c>
      <c r="C4885" s="233" t="s">
        <v>7</v>
      </c>
      <c r="D4885" s="234">
        <v>10.64</v>
      </c>
    </row>
    <row r="4886" spans="1:4" ht="13.5">
      <c r="A4886" s="233">
        <v>101246</v>
      </c>
      <c r="B4886" s="231" t="s">
        <v>24084</v>
      </c>
      <c r="C4886" s="233" t="s">
        <v>7</v>
      </c>
      <c r="D4886" s="234">
        <v>12.33</v>
      </c>
    </row>
    <row r="4887" spans="1:4" ht="13.5">
      <c r="A4887" s="233">
        <v>101247</v>
      </c>
      <c r="B4887" s="231" t="s">
        <v>24085</v>
      </c>
      <c r="C4887" s="233" t="s">
        <v>7</v>
      </c>
      <c r="D4887" s="234">
        <v>13.66</v>
      </c>
    </row>
    <row r="4888" spans="1:4" ht="13.5">
      <c r="A4888" s="233">
        <v>101248</v>
      </c>
      <c r="B4888" s="231" t="s">
        <v>24086</v>
      </c>
      <c r="C4888" s="233" t="s">
        <v>7</v>
      </c>
      <c r="D4888" s="234">
        <v>17.059999999999999</v>
      </c>
    </row>
    <row r="4889" spans="1:4" ht="13.5">
      <c r="A4889" s="233">
        <v>101249</v>
      </c>
      <c r="B4889" s="231" t="s">
        <v>24087</v>
      </c>
      <c r="C4889" s="233" t="s">
        <v>7</v>
      </c>
      <c r="D4889" s="234">
        <v>8.6999999999999993</v>
      </c>
    </row>
    <row r="4890" spans="1:4" ht="13.5">
      <c r="A4890" s="233">
        <v>101250</v>
      </c>
      <c r="B4890" s="231" t="s">
        <v>24088</v>
      </c>
      <c r="C4890" s="233" t="s">
        <v>7</v>
      </c>
      <c r="D4890" s="234">
        <v>9.6300000000000008</v>
      </c>
    </row>
    <row r="4891" spans="1:4" ht="13.5">
      <c r="A4891" s="233">
        <v>101251</v>
      </c>
      <c r="B4891" s="231" t="s">
        <v>24089</v>
      </c>
      <c r="C4891" s="233" t="s">
        <v>7</v>
      </c>
      <c r="D4891" s="234">
        <v>11.03</v>
      </c>
    </row>
    <row r="4892" spans="1:4" ht="13.5">
      <c r="A4892" s="233">
        <v>101252</v>
      </c>
      <c r="B4892" s="231" t="s">
        <v>24090</v>
      </c>
      <c r="C4892" s="233" t="s">
        <v>7</v>
      </c>
      <c r="D4892" s="234">
        <v>11.88</v>
      </c>
    </row>
    <row r="4893" spans="1:4" ht="13.5">
      <c r="A4893" s="233">
        <v>101253</v>
      </c>
      <c r="B4893" s="231" t="s">
        <v>24091</v>
      </c>
      <c r="C4893" s="233" t="s">
        <v>7</v>
      </c>
      <c r="D4893" s="234">
        <v>14.93</v>
      </c>
    </row>
    <row r="4894" spans="1:4" ht="13.5">
      <c r="A4894" s="233">
        <v>101254</v>
      </c>
      <c r="B4894" s="231" t="s">
        <v>24092</v>
      </c>
      <c r="C4894" s="233" t="s">
        <v>7</v>
      </c>
      <c r="D4894" s="234">
        <v>8.25</v>
      </c>
    </row>
    <row r="4895" spans="1:4" ht="13.5">
      <c r="A4895" s="233">
        <v>101255</v>
      </c>
      <c r="B4895" s="231" t="s">
        <v>24093</v>
      </c>
      <c r="C4895" s="233" t="s">
        <v>7</v>
      </c>
      <c r="D4895" s="234">
        <v>7.28</v>
      </c>
    </row>
    <row r="4896" spans="1:4" ht="13.5">
      <c r="A4896" s="233">
        <v>101256</v>
      </c>
      <c r="B4896" s="231" t="s">
        <v>24094</v>
      </c>
      <c r="C4896" s="233" t="s">
        <v>7</v>
      </c>
      <c r="D4896" s="234">
        <v>12.55</v>
      </c>
    </row>
    <row r="4897" spans="1:4" ht="13.5">
      <c r="A4897" s="233">
        <v>101257</v>
      </c>
      <c r="B4897" s="231" t="s">
        <v>24095</v>
      </c>
      <c r="C4897" s="233" t="s">
        <v>7</v>
      </c>
      <c r="D4897" s="234">
        <v>13.22</v>
      </c>
    </row>
    <row r="4898" spans="1:4" ht="13.5">
      <c r="A4898" s="233">
        <v>101258</v>
      </c>
      <c r="B4898" s="231" t="s">
        <v>24096</v>
      </c>
      <c r="C4898" s="233" t="s">
        <v>7</v>
      </c>
      <c r="D4898" s="234">
        <v>15.28</v>
      </c>
    </row>
    <row r="4899" spans="1:4" ht="13.5">
      <c r="A4899" s="233">
        <v>101259</v>
      </c>
      <c r="B4899" s="231" t="s">
        <v>24097</v>
      </c>
      <c r="C4899" s="233" t="s">
        <v>7</v>
      </c>
      <c r="D4899" s="234">
        <v>16.93</v>
      </c>
    </row>
    <row r="4900" spans="1:4" ht="13.5">
      <c r="A4900" s="233">
        <v>101260</v>
      </c>
      <c r="B4900" s="231" t="s">
        <v>24098</v>
      </c>
      <c r="C4900" s="233" t="s">
        <v>7</v>
      </c>
      <c r="D4900" s="234">
        <v>21.08</v>
      </c>
    </row>
    <row r="4901" spans="1:4" ht="13.5">
      <c r="A4901" s="233">
        <v>101261</v>
      </c>
      <c r="B4901" s="231" t="s">
        <v>24099</v>
      </c>
      <c r="C4901" s="233" t="s">
        <v>7</v>
      </c>
      <c r="D4901" s="234">
        <v>11.84</v>
      </c>
    </row>
    <row r="4902" spans="1:4" ht="13.5">
      <c r="A4902" s="233">
        <v>101262</v>
      </c>
      <c r="B4902" s="231" t="s">
        <v>24100</v>
      </c>
      <c r="C4902" s="233" t="s">
        <v>7</v>
      </c>
      <c r="D4902" s="234">
        <v>12.49</v>
      </c>
    </row>
    <row r="4903" spans="1:4" ht="13.5">
      <c r="A4903" s="233">
        <v>101263</v>
      </c>
      <c r="B4903" s="231" t="s">
        <v>24101</v>
      </c>
      <c r="C4903" s="233" t="s">
        <v>7</v>
      </c>
      <c r="D4903" s="234">
        <v>14.41</v>
      </c>
    </row>
    <row r="4904" spans="1:4" ht="13.5">
      <c r="A4904" s="233">
        <v>101264</v>
      </c>
      <c r="B4904" s="231" t="s">
        <v>24102</v>
      </c>
      <c r="C4904" s="233" t="s">
        <v>7</v>
      </c>
      <c r="D4904" s="234">
        <v>15.93</v>
      </c>
    </row>
    <row r="4905" spans="1:4" ht="13.5">
      <c r="A4905" s="233">
        <v>101265</v>
      </c>
      <c r="B4905" s="231" t="s">
        <v>24103</v>
      </c>
      <c r="C4905" s="233" t="s">
        <v>7</v>
      </c>
      <c r="D4905" s="234">
        <v>19.8</v>
      </c>
    </row>
    <row r="4906" spans="1:4" ht="13.5">
      <c r="A4906" s="233">
        <v>101266</v>
      </c>
      <c r="B4906" s="231" t="s">
        <v>24104</v>
      </c>
      <c r="C4906" s="233" t="s">
        <v>7</v>
      </c>
      <c r="D4906" s="234">
        <v>7.33</v>
      </c>
    </row>
    <row r="4907" spans="1:4" ht="13.5">
      <c r="A4907" s="233">
        <v>101267</v>
      </c>
      <c r="B4907" s="231" t="s">
        <v>24105</v>
      </c>
      <c r="C4907" s="233" t="s">
        <v>7</v>
      </c>
      <c r="D4907" s="234">
        <v>6.99</v>
      </c>
    </row>
    <row r="4908" spans="1:4" ht="13.5">
      <c r="A4908" s="233">
        <v>101268</v>
      </c>
      <c r="B4908" s="231" t="s">
        <v>24106</v>
      </c>
      <c r="C4908" s="233" t="s">
        <v>7</v>
      </c>
      <c r="D4908" s="234">
        <v>11.4</v>
      </c>
    </row>
    <row r="4909" spans="1:4" ht="13.5">
      <c r="A4909" s="233">
        <v>101269</v>
      </c>
      <c r="B4909" s="231" t="s">
        <v>24107</v>
      </c>
      <c r="C4909" s="233" t="s">
        <v>7</v>
      </c>
      <c r="D4909" s="234">
        <v>12.65</v>
      </c>
    </row>
    <row r="4910" spans="1:4" ht="13.5">
      <c r="A4910" s="233">
        <v>101270</v>
      </c>
      <c r="B4910" s="231" t="s">
        <v>24108</v>
      </c>
      <c r="C4910" s="233" t="s">
        <v>7</v>
      </c>
      <c r="D4910" s="234">
        <v>14.61</v>
      </c>
    </row>
    <row r="4911" spans="1:4" ht="13.5">
      <c r="A4911" s="233">
        <v>101271</v>
      </c>
      <c r="B4911" s="231" t="s">
        <v>24109</v>
      </c>
      <c r="C4911" s="233" t="s">
        <v>7</v>
      </c>
      <c r="D4911" s="234">
        <v>16.170000000000002</v>
      </c>
    </row>
    <row r="4912" spans="1:4" ht="13.5">
      <c r="A4912" s="233">
        <v>101272</v>
      </c>
      <c r="B4912" s="231" t="s">
        <v>24110</v>
      </c>
      <c r="C4912" s="233" t="s">
        <v>7</v>
      </c>
      <c r="D4912" s="234">
        <v>20.11</v>
      </c>
    </row>
    <row r="4913" spans="1:4" ht="13.5">
      <c r="A4913" s="233">
        <v>101273</v>
      </c>
      <c r="B4913" s="231" t="s">
        <v>24111</v>
      </c>
      <c r="C4913" s="233" t="s">
        <v>7</v>
      </c>
      <c r="D4913" s="234">
        <v>10.85</v>
      </c>
    </row>
    <row r="4914" spans="1:4" ht="13.5">
      <c r="A4914" s="233">
        <v>101274</v>
      </c>
      <c r="B4914" s="231" t="s">
        <v>24112</v>
      </c>
      <c r="C4914" s="233" t="s">
        <v>7</v>
      </c>
      <c r="D4914" s="234">
        <v>11.96</v>
      </c>
    </row>
    <row r="4915" spans="1:4" ht="13.5">
      <c r="A4915" s="233">
        <v>101275</v>
      </c>
      <c r="B4915" s="231" t="s">
        <v>24113</v>
      </c>
      <c r="C4915" s="233" t="s">
        <v>7</v>
      </c>
      <c r="D4915" s="234">
        <v>13.83</v>
      </c>
    </row>
    <row r="4916" spans="1:4" ht="13.5">
      <c r="A4916" s="233">
        <v>101276</v>
      </c>
      <c r="B4916" s="231" t="s">
        <v>24114</v>
      </c>
      <c r="C4916" s="233" t="s">
        <v>7</v>
      </c>
      <c r="D4916" s="234">
        <v>15.25</v>
      </c>
    </row>
    <row r="4917" spans="1:4" ht="13.5">
      <c r="A4917" s="233">
        <v>101277</v>
      </c>
      <c r="B4917" s="231" t="s">
        <v>24115</v>
      </c>
      <c r="C4917" s="233" t="s">
        <v>7</v>
      </c>
      <c r="D4917" s="234">
        <v>19.420000000000002</v>
      </c>
    </row>
    <row r="4918" spans="1:4" ht="13.5">
      <c r="A4918" s="233">
        <v>90082</v>
      </c>
      <c r="B4918" s="231" t="s">
        <v>26094</v>
      </c>
      <c r="C4918" s="233" t="s">
        <v>7</v>
      </c>
      <c r="D4918" s="234">
        <v>8.36</v>
      </c>
    </row>
    <row r="4919" spans="1:4" ht="13.5">
      <c r="A4919" s="233">
        <v>90084</v>
      </c>
      <c r="B4919" s="231" t="s">
        <v>26095</v>
      </c>
      <c r="C4919" s="233" t="s">
        <v>7</v>
      </c>
      <c r="D4919" s="234">
        <v>8.11</v>
      </c>
    </row>
    <row r="4920" spans="1:4" ht="13.5">
      <c r="A4920" s="233">
        <v>90086</v>
      </c>
      <c r="B4920" s="231" t="s">
        <v>26096</v>
      </c>
      <c r="C4920" s="233" t="s">
        <v>7</v>
      </c>
      <c r="D4920" s="234">
        <v>7.66</v>
      </c>
    </row>
    <row r="4921" spans="1:4" ht="13.5">
      <c r="A4921" s="233">
        <v>90087</v>
      </c>
      <c r="B4921" s="231" t="s">
        <v>26097</v>
      </c>
      <c r="C4921" s="233" t="s">
        <v>7</v>
      </c>
      <c r="D4921" s="234">
        <v>6.92</v>
      </c>
    </row>
    <row r="4922" spans="1:4" ht="13.5">
      <c r="A4922" s="233">
        <v>90090</v>
      </c>
      <c r="B4922" s="231" t="s">
        <v>26098</v>
      </c>
      <c r="C4922" s="233" t="s">
        <v>7</v>
      </c>
      <c r="D4922" s="234">
        <v>6.76</v>
      </c>
    </row>
    <row r="4923" spans="1:4" ht="13.5">
      <c r="A4923" s="233">
        <v>90091</v>
      </c>
      <c r="B4923" s="231" t="s">
        <v>26099</v>
      </c>
      <c r="C4923" s="233" t="s">
        <v>7</v>
      </c>
      <c r="D4923" s="234">
        <v>4.53</v>
      </c>
    </row>
    <row r="4924" spans="1:4" ht="13.5">
      <c r="A4924" s="233">
        <v>90092</v>
      </c>
      <c r="B4924" s="231" t="s">
        <v>26100</v>
      </c>
      <c r="C4924" s="233" t="s">
        <v>7</v>
      </c>
      <c r="D4924" s="234">
        <v>4.46</v>
      </c>
    </row>
    <row r="4925" spans="1:4" ht="13.5">
      <c r="A4925" s="233">
        <v>90094</v>
      </c>
      <c r="B4925" s="231" t="s">
        <v>26101</v>
      </c>
      <c r="C4925" s="233" t="s">
        <v>7</v>
      </c>
      <c r="D4925" s="234">
        <v>4.2300000000000004</v>
      </c>
    </row>
    <row r="4926" spans="1:4" ht="13.5">
      <c r="A4926" s="233">
        <v>90095</v>
      </c>
      <c r="B4926" s="231" t="s">
        <v>26102</v>
      </c>
      <c r="C4926" s="233" t="s">
        <v>7</v>
      </c>
      <c r="D4926" s="234">
        <v>3.8</v>
      </c>
    </row>
    <row r="4927" spans="1:4" ht="13.5">
      <c r="A4927" s="233">
        <v>90098</v>
      </c>
      <c r="B4927" s="231" t="s">
        <v>26103</v>
      </c>
      <c r="C4927" s="233" t="s">
        <v>7</v>
      </c>
      <c r="D4927" s="234">
        <v>3.74</v>
      </c>
    </row>
    <row r="4928" spans="1:4" ht="13.5">
      <c r="A4928" s="233">
        <v>90099</v>
      </c>
      <c r="B4928" s="231" t="s">
        <v>26104</v>
      </c>
      <c r="C4928" s="233" t="s">
        <v>7</v>
      </c>
      <c r="D4928" s="234">
        <v>11.75</v>
      </c>
    </row>
    <row r="4929" spans="1:4" ht="13.5">
      <c r="A4929" s="233">
        <v>90100</v>
      </c>
      <c r="B4929" s="231" t="s">
        <v>26105</v>
      </c>
      <c r="C4929" s="233" t="s">
        <v>7</v>
      </c>
      <c r="D4929" s="234">
        <v>9.9700000000000006</v>
      </c>
    </row>
    <row r="4930" spans="1:4" ht="13.5">
      <c r="A4930" s="233">
        <v>90101</v>
      </c>
      <c r="B4930" s="231" t="s">
        <v>26106</v>
      </c>
      <c r="C4930" s="233" t="s">
        <v>7</v>
      </c>
      <c r="D4930" s="234">
        <v>9.85</v>
      </c>
    </row>
    <row r="4931" spans="1:4" ht="13.5">
      <c r="A4931" s="233">
        <v>90102</v>
      </c>
      <c r="B4931" s="231" t="s">
        <v>26107</v>
      </c>
      <c r="C4931" s="233" t="s">
        <v>7</v>
      </c>
      <c r="D4931" s="234">
        <v>8.9700000000000006</v>
      </c>
    </row>
    <row r="4932" spans="1:4" ht="13.5">
      <c r="A4932" s="233">
        <v>90105</v>
      </c>
      <c r="B4932" s="231" t="s">
        <v>26108</v>
      </c>
      <c r="C4932" s="233" t="s">
        <v>7</v>
      </c>
      <c r="D4932" s="234">
        <v>6.48</v>
      </c>
    </row>
    <row r="4933" spans="1:4" ht="13.5">
      <c r="A4933" s="233">
        <v>90106</v>
      </c>
      <c r="B4933" s="231" t="s">
        <v>26109</v>
      </c>
      <c r="C4933" s="233" t="s">
        <v>7</v>
      </c>
      <c r="D4933" s="234">
        <v>5.5</v>
      </c>
    </row>
    <row r="4934" spans="1:4" ht="13.5">
      <c r="A4934" s="233">
        <v>90107</v>
      </c>
      <c r="B4934" s="231" t="s">
        <v>26110</v>
      </c>
      <c r="C4934" s="233" t="s">
        <v>7</v>
      </c>
      <c r="D4934" s="234">
        <v>5.43</v>
      </c>
    </row>
    <row r="4935" spans="1:4" ht="13.5">
      <c r="A4935" s="233">
        <v>90108</v>
      </c>
      <c r="B4935" s="231" t="s">
        <v>26111</v>
      </c>
      <c r="C4935" s="233" t="s">
        <v>7</v>
      </c>
      <c r="D4935" s="234">
        <v>4.95</v>
      </c>
    </row>
    <row r="4936" spans="1:4" ht="13.5">
      <c r="A4936" s="233">
        <v>93358</v>
      </c>
      <c r="B4936" s="231" t="s">
        <v>26112</v>
      </c>
      <c r="C4936" s="233" t="s">
        <v>7</v>
      </c>
      <c r="D4936" s="234">
        <v>65.27</v>
      </c>
    </row>
    <row r="4937" spans="1:4" ht="13.5">
      <c r="A4937" s="233">
        <v>102276</v>
      </c>
      <c r="B4937" s="231" t="s">
        <v>26113</v>
      </c>
      <c r="C4937" s="233" t="s">
        <v>7</v>
      </c>
      <c r="D4937" s="234">
        <v>9.41</v>
      </c>
    </row>
    <row r="4938" spans="1:4" ht="13.5">
      <c r="A4938" s="233">
        <v>102277</v>
      </c>
      <c r="B4938" s="231" t="s">
        <v>26114</v>
      </c>
      <c r="C4938" s="233" t="s">
        <v>7</v>
      </c>
      <c r="D4938" s="234">
        <v>7.43</v>
      </c>
    </row>
    <row r="4939" spans="1:4" ht="13.5">
      <c r="A4939" s="233">
        <v>102278</v>
      </c>
      <c r="B4939" s="231" t="s">
        <v>26115</v>
      </c>
      <c r="C4939" s="233" t="s">
        <v>7</v>
      </c>
      <c r="D4939" s="234">
        <v>7.21</v>
      </c>
    </row>
    <row r="4940" spans="1:4" ht="13.5">
      <c r="A4940" s="233">
        <v>102279</v>
      </c>
      <c r="B4940" s="231" t="s">
        <v>26116</v>
      </c>
      <c r="C4940" s="233" t="s">
        <v>7</v>
      </c>
      <c r="D4940" s="234">
        <v>5.19</v>
      </c>
    </row>
    <row r="4941" spans="1:4" ht="13.5">
      <c r="A4941" s="233">
        <v>102280</v>
      </c>
      <c r="B4941" s="231" t="s">
        <v>26117</v>
      </c>
      <c r="C4941" s="233" t="s">
        <v>7</v>
      </c>
      <c r="D4941" s="234">
        <v>4.0999999999999996</v>
      </c>
    </row>
    <row r="4942" spans="1:4" ht="13.5">
      <c r="A4942" s="233">
        <v>102281</v>
      </c>
      <c r="B4942" s="231" t="s">
        <v>26118</v>
      </c>
      <c r="C4942" s="233" t="s">
        <v>7</v>
      </c>
      <c r="D4942" s="234">
        <v>3.98</v>
      </c>
    </row>
    <row r="4943" spans="1:4" ht="13.5">
      <c r="A4943" s="233">
        <v>102282</v>
      </c>
      <c r="B4943" s="231" t="s">
        <v>26119</v>
      </c>
      <c r="C4943" s="233" t="s">
        <v>7</v>
      </c>
      <c r="D4943" s="234">
        <v>10.45</v>
      </c>
    </row>
    <row r="4944" spans="1:4" ht="13.5">
      <c r="A4944" s="233">
        <v>102283</v>
      </c>
      <c r="B4944" s="231" t="s">
        <v>26120</v>
      </c>
      <c r="C4944" s="233" t="s">
        <v>7</v>
      </c>
      <c r="D4944" s="234">
        <v>9.3000000000000007</v>
      </c>
    </row>
    <row r="4945" spans="1:4" ht="13.5">
      <c r="A4945" s="233">
        <v>102284</v>
      </c>
      <c r="B4945" s="231" t="s">
        <v>26121</v>
      </c>
      <c r="C4945" s="233" t="s">
        <v>7</v>
      </c>
      <c r="D4945" s="234">
        <v>9</v>
      </c>
    </row>
    <row r="4946" spans="1:4" ht="13.5">
      <c r="A4946" s="233">
        <v>102285</v>
      </c>
      <c r="B4946" s="231" t="s">
        <v>26122</v>
      </c>
      <c r="C4946" s="233" t="s">
        <v>7</v>
      </c>
      <c r="D4946" s="234">
        <v>8.5</v>
      </c>
    </row>
    <row r="4947" spans="1:4" ht="13.5">
      <c r="A4947" s="233">
        <v>102286</v>
      </c>
      <c r="B4947" s="231" t="s">
        <v>26123</v>
      </c>
      <c r="C4947" s="233" t="s">
        <v>7</v>
      </c>
      <c r="D4947" s="234">
        <v>8.27</v>
      </c>
    </row>
    <row r="4948" spans="1:4" ht="13.5">
      <c r="A4948" s="233">
        <v>102287</v>
      </c>
      <c r="B4948" s="231" t="s">
        <v>26124</v>
      </c>
      <c r="C4948" s="233" t="s">
        <v>7</v>
      </c>
      <c r="D4948" s="234">
        <v>8.02</v>
      </c>
    </row>
    <row r="4949" spans="1:4" ht="13.5">
      <c r="A4949" s="233">
        <v>102288</v>
      </c>
      <c r="B4949" s="231" t="s">
        <v>26125</v>
      </c>
      <c r="C4949" s="233" t="s">
        <v>7</v>
      </c>
      <c r="D4949" s="234">
        <v>7.69</v>
      </c>
    </row>
    <row r="4950" spans="1:4" ht="13.5">
      <c r="A4950" s="233">
        <v>102289</v>
      </c>
      <c r="B4950" s="231" t="s">
        <v>26126</v>
      </c>
      <c r="C4950" s="233" t="s">
        <v>7</v>
      </c>
      <c r="D4950" s="234">
        <v>7.52</v>
      </c>
    </row>
    <row r="4951" spans="1:4" ht="13.5">
      <c r="A4951" s="233">
        <v>102290</v>
      </c>
      <c r="B4951" s="231" t="s">
        <v>26127</v>
      </c>
      <c r="C4951" s="233" t="s">
        <v>7</v>
      </c>
      <c r="D4951" s="234">
        <v>5.76</v>
      </c>
    </row>
    <row r="4952" spans="1:4" ht="13.5">
      <c r="A4952" s="233">
        <v>102291</v>
      </c>
      <c r="B4952" s="231" t="s">
        <v>26128</v>
      </c>
      <c r="C4952" s="233" t="s">
        <v>7</v>
      </c>
      <c r="D4952" s="234">
        <v>5.1100000000000003</v>
      </c>
    </row>
    <row r="4953" spans="1:4" ht="13.5">
      <c r="A4953" s="233">
        <v>102292</v>
      </c>
      <c r="B4953" s="231" t="s">
        <v>26129</v>
      </c>
      <c r="C4953" s="233" t="s">
        <v>7</v>
      </c>
      <c r="D4953" s="234">
        <v>4.96</v>
      </c>
    </row>
    <row r="4954" spans="1:4" ht="13.5">
      <c r="A4954" s="233">
        <v>102293</v>
      </c>
      <c r="B4954" s="231" t="s">
        <v>26130</v>
      </c>
      <c r="C4954" s="233" t="s">
        <v>7</v>
      </c>
      <c r="D4954" s="234">
        <v>4.7</v>
      </c>
    </row>
    <row r="4955" spans="1:4" ht="13.5">
      <c r="A4955" s="233">
        <v>102294</v>
      </c>
      <c r="B4955" s="231" t="s">
        <v>26131</v>
      </c>
      <c r="C4955" s="233" t="s">
        <v>7</v>
      </c>
      <c r="D4955" s="234">
        <v>4.5599999999999996</v>
      </c>
    </row>
    <row r="4956" spans="1:4" ht="13.5">
      <c r="A4956" s="233">
        <v>102295</v>
      </c>
      <c r="B4956" s="231" t="s">
        <v>26132</v>
      </c>
      <c r="C4956" s="233" t="s">
        <v>7</v>
      </c>
      <c r="D4956" s="234">
        <v>4.42</v>
      </c>
    </row>
    <row r="4957" spans="1:4" ht="13.5">
      <c r="A4957" s="233">
        <v>102296</v>
      </c>
      <c r="B4957" s="231" t="s">
        <v>26133</v>
      </c>
      <c r="C4957" s="233" t="s">
        <v>7</v>
      </c>
      <c r="D4957" s="234">
        <v>4.24</v>
      </c>
    </row>
    <row r="4958" spans="1:4" ht="13.5">
      <c r="A4958" s="233">
        <v>102297</v>
      </c>
      <c r="B4958" s="231" t="s">
        <v>26134</v>
      </c>
      <c r="C4958" s="233" t="s">
        <v>7</v>
      </c>
      <c r="D4958" s="234">
        <v>4.1500000000000004</v>
      </c>
    </row>
    <row r="4959" spans="1:4" ht="13.5">
      <c r="A4959" s="233">
        <v>102298</v>
      </c>
      <c r="B4959" s="231" t="s">
        <v>26135</v>
      </c>
      <c r="C4959" s="233" t="s">
        <v>7</v>
      </c>
      <c r="D4959" s="234">
        <v>13.05</v>
      </c>
    </row>
    <row r="4960" spans="1:4" ht="13.5">
      <c r="A4960" s="233">
        <v>102299</v>
      </c>
      <c r="B4960" s="231" t="s">
        <v>26136</v>
      </c>
      <c r="C4960" s="233" t="s">
        <v>7</v>
      </c>
      <c r="D4960" s="234">
        <v>11.1</v>
      </c>
    </row>
    <row r="4961" spans="1:4" ht="13.5">
      <c r="A4961" s="233">
        <v>102300</v>
      </c>
      <c r="B4961" s="231" t="s">
        <v>26137</v>
      </c>
      <c r="C4961" s="233" t="s">
        <v>7</v>
      </c>
      <c r="D4961" s="234">
        <v>62.95</v>
      </c>
    </row>
    <row r="4962" spans="1:4" ht="13.5">
      <c r="A4962" s="233">
        <v>102301</v>
      </c>
      <c r="B4962" s="231" t="s">
        <v>26138</v>
      </c>
      <c r="C4962" s="233" t="s">
        <v>7</v>
      </c>
      <c r="D4962" s="234">
        <v>9.9499999999999993</v>
      </c>
    </row>
    <row r="4963" spans="1:4" ht="13.5">
      <c r="A4963" s="233">
        <v>102302</v>
      </c>
      <c r="B4963" s="231" t="s">
        <v>26139</v>
      </c>
      <c r="C4963" s="233" t="s">
        <v>7</v>
      </c>
      <c r="D4963" s="234">
        <v>7.2</v>
      </c>
    </row>
    <row r="4964" spans="1:4" ht="13.5">
      <c r="A4964" s="233">
        <v>102303</v>
      </c>
      <c r="B4964" s="231" t="s">
        <v>26140</v>
      </c>
      <c r="C4964" s="233" t="s">
        <v>7</v>
      </c>
      <c r="D4964" s="234">
        <v>6.11</v>
      </c>
    </row>
    <row r="4965" spans="1:4" ht="13.5">
      <c r="A4965" s="233">
        <v>102304</v>
      </c>
      <c r="B4965" s="231" t="s">
        <v>26141</v>
      </c>
      <c r="C4965" s="233" t="s">
        <v>7</v>
      </c>
      <c r="D4965" s="234">
        <v>6.04</v>
      </c>
    </row>
    <row r="4966" spans="1:4" ht="13.5">
      <c r="A4966" s="233">
        <v>102305</v>
      </c>
      <c r="B4966" s="231" t="s">
        <v>26142</v>
      </c>
      <c r="C4966" s="233" t="s">
        <v>7</v>
      </c>
      <c r="D4966" s="234">
        <v>5.49</v>
      </c>
    </row>
    <row r="4967" spans="1:4" ht="13.5">
      <c r="A4967" s="233">
        <v>102306</v>
      </c>
      <c r="B4967" s="231" t="s">
        <v>26143</v>
      </c>
      <c r="C4967" s="233" t="s">
        <v>7</v>
      </c>
      <c r="D4967" s="234">
        <v>11.77</v>
      </c>
    </row>
    <row r="4968" spans="1:4" ht="13.5">
      <c r="A4968" s="233">
        <v>102307</v>
      </c>
      <c r="B4968" s="231" t="s">
        <v>26144</v>
      </c>
      <c r="C4968" s="233" t="s">
        <v>7</v>
      </c>
      <c r="D4968" s="234">
        <v>10.45</v>
      </c>
    </row>
    <row r="4969" spans="1:4" ht="13.5">
      <c r="A4969" s="233">
        <v>102308</v>
      </c>
      <c r="B4969" s="231" t="s">
        <v>26145</v>
      </c>
      <c r="C4969" s="233" t="s">
        <v>7</v>
      </c>
      <c r="D4969" s="234">
        <v>10.130000000000001</v>
      </c>
    </row>
    <row r="4970" spans="1:4" ht="13.5">
      <c r="A4970" s="233">
        <v>102309</v>
      </c>
      <c r="B4970" s="231" t="s">
        <v>26146</v>
      </c>
      <c r="C4970" s="233" t="s">
        <v>7</v>
      </c>
      <c r="D4970" s="234">
        <v>9.59</v>
      </c>
    </row>
    <row r="4971" spans="1:4" ht="13.5">
      <c r="A4971" s="233">
        <v>102310</v>
      </c>
      <c r="B4971" s="231" t="s">
        <v>26147</v>
      </c>
      <c r="C4971" s="233" t="s">
        <v>7</v>
      </c>
      <c r="D4971" s="234">
        <v>9.31</v>
      </c>
    </row>
    <row r="4972" spans="1:4" ht="13.5">
      <c r="A4972" s="233">
        <v>102311</v>
      </c>
      <c r="B4972" s="231" t="s">
        <v>26148</v>
      </c>
      <c r="C4972" s="233" t="s">
        <v>7</v>
      </c>
      <c r="D4972" s="234">
        <v>9.01</v>
      </c>
    </row>
    <row r="4973" spans="1:4" ht="13.5">
      <c r="A4973" s="233">
        <v>102312</v>
      </c>
      <c r="B4973" s="231" t="s">
        <v>26149</v>
      </c>
      <c r="C4973" s="233" t="s">
        <v>7</v>
      </c>
      <c r="D4973" s="234">
        <v>8.65</v>
      </c>
    </row>
    <row r="4974" spans="1:4" ht="13.5">
      <c r="A4974" s="233">
        <v>102313</v>
      </c>
      <c r="B4974" s="231" t="s">
        <v>26150</v>
      </c>
      <c r="C4974" s="233" t="s">
        <v>7</v>
      </c>
      <c r="D4974" s="234">
        <v>8.4600000000000009</v>
      </c>
    </row>
    <row r="4975" spans="1:4" ht="13.5">
      <c r="A4975" s="233">
        <v>102314</v>
      </c>
      <c r="B4975" s="231" t="s">
        <v>26151</v>
      </c>
      <c r="C4975" s="233" t="s">
        <v>7</v>
      </c>
      <c r="D4975" s="234">
        <v>6.5</v>
      </c>
    </row>
    <row r="4976" spans="1:4" ht="13.5">
      <c r="A4976" s="233">
        <v>102315</v>
      </c>
      <c r="B4976" s="231" t="s">
        <v>26152</v>
      </c>
      <c r="C4976" s="233" t="s">
        <v>7</v>
      </c>
      <c r="D4976" s="234">
        <v>5.76</v>
      </c>
    </row>
    <row r="4977" spans="1:4" ht="13.5">
      <c r="A4977" s="233">
        <v>102316</v>
      </c>
      <c r="B4977" s="231" t="s">
        <v>26153</v>
      </c>
      <c r="C4977" s="233" t="s">
        <v>7</v>
      </c>
      <c r="D4977" s="234">
        <v>5.59</v>
      </c>
    </row>
    <row r="4978" spans="1:4" ht="13.5">
      <c r="A4978" s="233">
        <v>102317</v>
      </c>
      <c r="B4978" s="231" t="s">
        <v>26154</v>
      </c>
      <c r="C4978" s="233" t="s">
        <v>7</v>
      </c>
      <c r="D4978" s="234">
        <v>5.27</v>
      </c>
    </row>
    <row r="4979" spans="1:4" ht="13.5">
      <c r="A4979" s="233">
        <v>102318</v>
      </c>
      <c r="B4979" s="231" t="s">
        <v>26155</v>
      </c>
      <c r="C4979" s="233" t="s">
        <v>7</v>
      </c>
      <c r="D4979" s="234">
        <v>5.13</v>
      </c>
    </row>
    <row r="4980" spans="1:4" ht="13.5">
      <c r="A4980" s="233">
        <v>102319</v>
      </c>
      <c r="B4980" s="231" t="s">
        <v>26156</v>
      </c>
      <c r="C4980" s="233" t="s">
        <v>7</v>
      </c>
      <c r="D4980" s="234">
        <v>4.97</v>
      </c>
    </row>
    <row r="4981" spans="1:4" ht="13.5">
      <c r="A4981" s="233">
        <v>102320</v>
      </c>
      <c r="B4981" s="231" t="s">
        <v>26157</v>
      </c>
      <c r="C4981" s="233" t="s">
        <v>7</v>
      </c>
      <c r="D4981" s="234">
        <v>4.76</v>
      </c>
    </row>
    <row r="4982" spans="1:4" ht="13.5">
      <c r="A4982" s="233">
        <v>102321</v>
      </c>
      <c r="B4982" s="231" t="s">
        <v>26158</v>
      </c>
      <c r="C4982" s="233" t="s">
        <v>7</v>
      </c>
      <c r="D4982" s="234">
        <v>4.67</v>
      </c>
    </row>
    <row r="4983" spans="1:4" ht="13.5">
      <c r="A4983" s="233">
        <v>102322</v>
      </c>
      <c r="B4983" s="231" t="s">
        <v>26159</v>
      </c>
      <c r="C4983" s="233" t="s">
        <v>7</v>
      </c>
      <c r="D4983" s="234">
        <v>14.69</v>
      </c>
    </row>
    <row r="4984" spans="1:4" ht="13.5">
      <c r="A4984" s="233">
        <v>102323</v>
      </c>
      <c r="B4984" s="231" t="s">
        <v>26160</v>
      </c>
      <c r="C4984" s="233" t="s">
        <v>7</v>
      </c>
      <c r="D4984" s="234">
        <v>12.47</v>
      </c>
    </row>
    <row r="4985" spans="1:4" ht="13.5">
      <c r="A4985" s="233">
        <v>102324</v>
      </c>
      <c r="B4985" s="231" t="s">
        <v>26161</v>
      </c>
      <c r="C4985" s="233" t="s">
        <v>7</v>
      </c>
      <c r="D4985" s="234">
        <v>12.32</v>
      </c>
    </row>
    <row r="4986" spans="1:4" ht="13.5">
      <c r="A4986" s="233">
        <v>102325</v>
      </c>
      <c r="B4986" s="231" t="s">
        <v>26162</v>
      </c>
      <c r="C4986" s="233" t="s">
        <v>7</v>
      </c>
      <c r="D4986" s="234">
        <v>11.21</v>
      </c>
    </row>
    <row r="4987" spans="1:4" ht="13.5">
      <c r="A4987" s="233">
        <v>102326</v>
      </c>
      <c r="B4987" s="231" t="s">
        <v>26163</v>
      </c>
      <c r="C4987" s="233" t="s">
        <v>7</v>
      </c>
      <c r="D4987" s="234">
        <v>8.11</v>
      </c>
    </row>
    <row r="4988" spans="1:4" ht="13.5">
      <c r="A4988" s="233">
        <v>102327</v>
      </c>
      <c r="B4988" s="231" t="s">
        <v>26164</v>
      </c>
      <c r="C4988" s="233" t="s">
        <v>7</v>
      </c>
      <c r="D4988" s="234">
        <v>6.88</v>
      </c>
    </row>
    <row r="4989" spans="1:4" ht="13.5">
      <c r="A4989" s="233">
        <v>102328</v>
      </c>
      <c r="B4989" s="231" t="s">
        <v>26165</v>
      </c>
      <c r="C4989" s="233" t="s">
        <v>7</v>
      </c>
      <c r="D4989" s="234">
        <v>6.79</v>
      </c>
    </row>
    <row r="4990" spans="1:4" ht="13.5">
      <c r="A4990" s="233">
        <v>102329</v>
      </c>
      <c r="B4990" s="231" t="s">
        <v>26166</v>
      </c>
      <c r="C4990" s="233" t="s">
        <v>7</v>
      </c>
      <c r="D4990" s="234">
        <v>6.18</v>
      </c>
    </row>
    <row r="4991" spans="1:4" ht="13.5">
      <c r="A4991" s="233">
        <v>94304</v>
      </c>
      <c r="B4991" s="231" t="s">
        <v>10597</v>
      </c>
      <c r="C4991" s="233" t="s">
        <v>7</v>
      </c>
      <c r="D4991" s="234">
        <v>29.17</v>
      </c>
    </row>
    <row r="4992" spans="1:4" ht="13.5">
      <c r="A4992" s="233">
        <v>94305</v>
      </c>
      <c r="B4992" s="231" t="s">
        <v>10598</v>
      </c>
      <c r="C4992" s="233" t="s">
        <v>7</v>
      </c>
      <c r="D4992" s="234">
        <v>25.79</v>
      </c>
    </row>
    <row r="4993" spans="1:4" ht="13.5">
      <c r="A4993" s="233">
        <v>94306</v>
      </c>
      <c r="B4993" s="231" t="s">
        <v>10599</v>
      </c>
      <c r="C4993" s="233" t="s">
        <v>7</v>
      </c>
      <c r="D4993" s="234">
        <v>21.49</v>
      </c>
    </row>
    <row r="4994" spans="1:4" ht="13.5">
      <c r="A4994" s="233">
        <v>94307</v>
      </c>
      <c r="B4994" s="231" t="s">
        <v>10600</v>
      </c>
      <c r="C4994" s="233" t="s">
        <v>7</v>
      </c>
      <c r="D4994" s="234">
        <v>22.44</v>
      </c>
    </row>
    <row r="4995" spans="1:4" ht="13.5">
      <c r="A4995" s="233">
        <v>94308</v>
      </c>
      <c r="B4995" s="231" t="s">
        <v>10601</v>
      </c>
      <c r="C4995" s="233" t="s">
        <v>7</v>
      </c>
      <c r="D4995" s="234">
        <v>19.899999999999999</v>
      </c>
    </row>
    <row r="4996" spans="1:4" ht="13.5">
      <c r="A4996" s="233">
        <v>94309</v>
      </c>
      <c r="B4996" s="231" t="s">
        <v>10602</v>
      </c>
      <c r="C4996" s="233" t="s">
        <v>7</v>
      </c>
      <c r="D4996" s="234">
        <v>21.04</v>
      </c>
    </row>
    <row r="4997" spans="1:4" ht="13.5">
      <c r="A4997" s="233">
        <v>94310</v>
      </c>
      <c r="B4997" s="231" t="s">
        <v>10603</v>
      </c>
      <c r="C4997" s="233" t="s">
        <v>7</v>
      </c>
      <c r="D4997" s="234">
        <v>19.12</v>
      </c>
    </row>
    <row r="4998" spans="1:4" ht="13.5">
      <c r="A4998" s="233">
        <v>94315</v>
      </c>
      <c r="B4998" s="231" t="s">
        <v>10604</v>
      </c>
      <c r="C4998" s="233" t="s">
        <v>7</v>
      </c>
      <c r="D4998" s="234">
        <v>37.159999999999997</v>
      </c>
    </row>
    <row r="4999" spans="1:4" ht="13.5">
      <c r="A4999" s="233">
        <v>94316</v>
      </c>
      <c r="B4999" s="231" t="s">
        <v>10605</v>
      </c>
      <c r="C4999" s="233" t="s">
        <v>7</v>
      </c>
      <c r="D4999" s="234">
        <v>28.99</v>
      </c>
    </row>
    <row r="5000" spans="1:4" ht="13.5">
      <c r="A5000" s="233">
        <v>94317</v>
      </c>
      <c r="B5000" s="231" t="s">
        <v>10606</v>
      </c>
      <c r="C5000" s="233" t="s">
        <v>7</v>
      </c>
      <c r="D5000" s="234">
        <v>25.35</v>
      </c>
    </row>
    <row r="5001" spans="1:4" ht="13.5">
      <c r="A5001" s="233">
        <v>94318</v>
      </c>
      <c r="B5001" s="231" t="s">
        <v>10607</v>
      </c>
      <c r="C5001" s="233" t="s">
        <v>7</v>
      </c>
      <c r="D5001" s="234">
        <v>20.68</v>
      </c>
    </row>
    <row r="5002" spans="1:4" ht="13.5">
      <c r="A5002" s="233">
        <v>94319</v>
      </c>
      <c r="B5002" s="231" t="s">
        <v>10608</v>
      </c>
      <c r="C5002" s="233" t="s">
        <v>7</v>
      </c>
      <c r="D5002" s="234">
        <v>40.26</v>
      </c>
    </row>
    <row r="5003" spans="1:4" ht="13.5">
      <c r="A5003" s="233">
        <v>94327</v>
      </c>
      <c r="B5003" s="231" t="s">
        <v>10609</v>
      </c>
      <c r="C5003" s="233" t="s">
        <v>7</v>
      </c>
      <c r="D5003" s="234">
        <v>80.14</v>
      </c>
    </row>
    <row r="5004" spans="1:4" ht="13.5">
      <c r="A5004" s="233">
        <v>94328</v>
      </c>
      <c r="B5004" s="231" t="s">
        <v>10610</v>
      </c>
      <c r="C5004" s="233" t="s">
        <v>7</v>
      </c>
      <c r="D5004" s="234">
        <v>76.760000000000005</v>
      </c>
    </row>
    <row r="5005" spans="1:4" ht="13.5">
      <c r="A5005" s="233">
        <v>94329</v>
      </c>
      <c r="B5005" s="231" t="s">
        <v>10611</v>
      </c>
      <c r="C5005" s="233" t="s">
        <v>7</v>
      </c>
      <c r="D5005" s="234">
        <v>72.459999999999994</v>
      </c>
    </row>
    <row r="5006" spans="1:4" ht="13.5">
      <c r="A5006" s="233">
        <v>94330</v>
      </c>
      <c r="B5006" s="231" t="s">
        <v>10612</v>
      </c>
      <c r="C5006" s="233" t="s">
        <v>7</v>
      </c>
      <c r="D5006" s="234">
        <v>73.41</v>
      </c>
    </row>
    <row r="5007" spans="1:4" ht="13.5">
      <c r="A5007" s="233">
        <v>94331</v>
      </c>
      <c r="B5007" s="231" t="s">
        <v>10613</v>
      </c>
      <c r="C5007" s="233" t="s">
        <v>7</v>
      </c>
      <c r="D5007" s="234">
        <v>70.87</v>
      </c>
    </row>
    <row r="5008" spans="1:4" ht="13.5">
      <c r="A5008" s="233">
        <v>94332</v>
      </c>
      <c r="B5008" s="231" t="s">
        <v>10614</v>
      </c>
      <c r="C5008" s="233" t="s">
        <v>7</v>
      </c>
      <c r="D5008" s="234">
        <v>72.010000000000005</v>
      </c>
    </row>
    <row r="5009" spans="1:4" ht="13.5">
      <c r="A5009" s="233">
        <v>94333</v>
      </c>
      <c r="B5009" s="231" t="s">
        <v>10615</v>
      </c>
      <c r="C5009" s="233" t="s">
        <v>7</v>
      </c>
      <c r="D5009" s="234">
        <v>70.09</v>
      </c>
    </row>
    <row r="5010" spans="1:4" ht="13.5">
      <c r="A5010" s="233">
        <v>94338</v>
      </c>
      <c r="B5010" s="231" t="s">
        <v>10616</v>
      </c>
      <c r="C5010" s="233" t="s">
        <v>7</v>
      </c>
      <c r="D5010" s="234">
        <v>88.13</v>
      </c>
    </row>
    <row r="5011" spans="1:4" ht="13.5">
      <c r="A5011" s="233">
        <v>94339</v>
      </c>
      <c r="B5011" s="231" t="s">
        <v>10617</v>
      </c>
      <c r="C5011" s="233" t="s">
        <v>7</v>
      </c>
      <c r="D5011" s="234">
        <v>79.959999999999994</v>
      </c>
    </row>
    <row r="5012" spans="1:4" ht="13.5">
      <c r="A5012" s="233">
        <v>94340</v>
      </c>
      <c r="B5012" s="231" t="s">
        <v>10618</v>
      </c>
      <c r="C5012" s="233" t="s">
        <v>7</v>
      </c>
      <c r="D5012" s="234">
        <v>76.319999999999993</v>
      </c>
    </row>
    <row r="5013" spans="1:4" ht="13.5">
      <c r="A5013" s="233">
        <v>94341</v>
      </c>
      <c r="B5013" s="231" t="s">
        <v>10619</v>
      </c>
      <c r="C5013" s="233" t="s">
        <v>7</v>
      </c>
      <c r="D5013" s="234">
        <v>71.650000000000006</v>
      </c>
    </row>
    <row r="5014" spans="1:4" ht="13.5">
      <c r="A5014" s="233">
        <v>94342</v>
      </c>
      <c r="B5014" s="231" t="s">
        <v>10620</v>
      </c>
      <c r="C5014" s="233" t="s">
        <v>7</v>
      </c>
      <c r="D5014" s="234">
        <v>91.23</v>
      </c>
    </row>
    <row r="5015" spans="1:4" ht="13.5">
      <c r="A5015" s="233">
        <v>96385</v>
      </c>
      <c r="B5015" s="231" t="s">
        <v>10621</v>
      </c>
      <c r="C5015" s="233" t="s">
        <v>7</v>
      </c>
      <c r="D5015" s="234">
        <v>7.72</v>
      </c>
    </row>
    <row r="5016" spans="1:4" ht="13.5">
      <c r="A5016" s="233">
        <v>96386</v>
      </c>
      <c r="B5016" s="231" t="s">
        <v>10622</v>
      </c>
      <c r="C5016" s="233" t="s">
        <v>7</v>
      </c>
      <c r="D5016" s="234">
        <v>5.39</v>
      </c>
    </row>
    <row r="5017" spans="1:4" ht="13.5">
      <c r="A5017" s="233">
        <v>93360</v>
      </c>
      <c r="B5017" s="231" t="s">
        <v>10623</v>
      </c>
      <c r="C5017" s="233" t="s">
        <v>7</v>
      </c>
      <c r="D5017" s="234">
        <v>17.96</v>
      </c>
    </row>
    <row r="5018" spans="1:4" ht="13.5">
      <c r="A5018" s="233">
        <v>93361</v>
      </c>
      <c r="B5018" s="231" t="s">
        <v>10624</v>
      </c>
      <c r="C5018" s="233" t="s">
        <v>7</v>
      </c>
      <c r="D5018" s="234">
        <v>14.67</v>
      </c>
    </row>
    <row r="5019" spans="1:4" ht="13.5">
      <c r="A5019" s="233">
        <v>93362</v>
      </c>
      <c r="B5019" s="231" t="s">
        <v>10625</v>
      </c>
      <c r="C5019" s="233" t="s">
        <v>7</v>
      </c>
      <c r="D5019" s="234">
        <v>10.29</v>
      </c>
    </row>
    <row r="5020" spans="1:4" ht="13.5">
      <c r="A5020" s="233">
        <v>93363</v>
      </c>
      <c r="B5020" s="231" t="s">
        <v>10626</v>
      </c>
      <c r="C5020" s="233" t="s">
        <v>7</v>
      </c>
      <c r="D5020" s="234">
        <v>11.23</v>
      </c>
    </row>
    <row r="5021" spans="1:4" ht="13.5">
      <c r="A5021" s="233">
        <v>93364</v>
      </c>
      <c r="B5021" s="231" t="s">
        <v>10627</v>
      </c>
      <c r="C5021" s="233" t="s">
        <v>7</v>
      </c>
      <c r="D5021" s="234">
        <v>8.69</v>
      </c>
    </row>
    <row r="5022" spans="1:4" ht="13.5">
      <c r="A5022" s="233">
        <v>93365</v>
      </c>
      <c r="B5022" s="231" t="s">
        <v>10628</v>
      </c>
      <c r="C5022" s="233" t="s">
        <v>7</v>
      </c>
      <c r="D5022" s="234">
        <v>9.75</v>
      </c>
    </row>
    <row r="5023" spans="1:4" ht="13.5">
      <c r="A5023" s="233">
        <v>93366</v>
      </c>
      <c r="B5023" s="231" t="s">
        <v>10629</v>
      </c>
      <c r="C5023" s="233" t="s">
        <v>7</v>
      </c>
      <c r="D5023" s="234">
        <v>7.92</v>
      </c>
    </row>
    <row r="5024" spans="1:4" ht="13.5">
      <c r="A5024" s="233">
        <v>93367</v>
      </c>
      <c r="B5024" s="231" t="s">
        <v>10630</v>
      </c>
      <c r="C5024" s="233" t="s">
        <v>7</v>
      </c>
      <c r="D5024" s="234">
        <v>16.850000000000001</v>
      </c>
    </row>
    <row r="5025" spans="1:4" ht="13.5">
      <c r="A5025" s="233">
        <v>93368</v>
      </c>
      <c r="B5025" s="231" t="s">
        <v>10631</v>
      </c>
      <c r="C5025" s="233" t="s">
        <v>7</v>
      </c>
      <c r="D5025" s="234">
        <v>13.48</v>
      </c>
    </row>
    <row r="5026" spans="1:4" ht="13.5">
      <c r="A5026" s="233">
        <v>93369</v>
      </c>
      <c r="B5026" s="231" t="s">
        <v>10632</v>
      </c>
      <c r="C5026" s="233" t="s">
        <v>7</v>
      </c>
      <c r="D5026" s="234">
        <v>9.18</v>
      </c>
    </row>
    <row r="5027" spans="1:4" ht="13.5">
      <c r="A5027" s="233">
        <v>93370</v>
      </c>
      <c r="B5027" s="231" t="s">
        <v>10633</v>
      </c>
      <c r="C5027" s="233" t="s">
        <v>7</v>
      </c>
      <c r="D5027" s="234">
        <v>10.130000000000001</v>
      </c>
    </row>
    <row r="5028" spans="1:4" ht="13.5">
      <c r="A5028" s="233">
        <v>93371</v>
      </c>
      <c r="B5028" s="231" t="s">
        <v>10634</v>
      </c>
      <c r="C5028" s="233" t="s">
        <v>7</v>
      </c>
      <c r="D5028" s="234">
        <v>7.59</v>
      </c>
    </row>
    <row r="5029" spans="1:4" ht="13.5">
      <c r="A5029" s="233">
        <v>93372</v>
      </c>
      <c r="B5029" s="231" t="s">
        <v>10635</v>
      </c>
      <c r="C5029" s="233" t="s">
        <v>7</v>
      </c>
      <c r="D5029" s="234">
        <v>8.73</v>
      </c>
    </row>
    <row r="5030" spans="1:4" ht="13.5">
      <c r="A5030" s="233">
        <v>93373</v>
      </c>
      <c r="B5030" s="231" t="s">
        <v>10636</v>
      </c>
      <c r="C5030" s="233" t="s">
        <v>7</v>
      </c>
      <c r="D5030" s="234">
        <v>6.83</v>
      </c>
    </row>
    <row r="5031" spans="1:4" ht="13.5">
      <c r="A5031" s="233">
        <v>93374</v>
      </c>
      <c r="B5031" s="231" t="s">
        <v>10637</v>
      </c>
      <c r="C5031" s="233" t="s">
        <v>7</v>
      </c>
      <c r="D5031" s="234">
        <v>22.12</v>
      </c>
    </row>
    <row r="5032" spans="1:4" ht="13.5">
      <c r="A5032" s="233">
        <v>93375</v>
      </c>
      <c r="B5032" s="231" t="s">
        <v>10638</v>
      </c>
      <c r="C5032" s="233" t="s">
        <v>7</v>
      </c>
      <c r="D5032" s="234">
        <v>17</v>
      </c>
    </row>
    <row r="5033" spans="1:4" ht="13.5">
      <c r="A5033" s="233">
        <v>93376</v>
      </c>
      <c r="B5033" s="231" t="s">
        <v>10639</v>
      </c>
      <c r="C5033" s="233" t="s">
        <v>7</v>
      </c>
      <c r="D5033" s="234">
        <v>13.77</v>
      </c>
    </row>
    <row r="5034" spans="1:4" ht="13.5">
      <c r="A5034" s="233">
        <v>93377</v>
      </c>
      <c r="B5034" s="231" t="s">
        <v>10640</v>
      </c>
      <c r="C5034" s="233" t="s">
        <v>7</v>
      </c>
      <c r="D5034" s="234">
        <v>8.9</v>
      </c>
    </row>
    <row r="5035" spans="1:4" ht="13.5">
      <c r="A5035" s="233">
        <v>93378</v>
      </c>
      <c r="B5035" s="231" t="s">
        <v>10641</v>
      </c>
      <c r="C5035" s="233" t="s">
        <v>7</v>
      </c>
      <c r="D5035" s="234">
        <v>20.86</v>
      </c>
    </row>
    <row r="5036" spans="1:4" ht="13.5">
      <c r="A5036" s="233">
        <v>93379</v>
      </c>
      <c r="B5036" s="231" t="s">
        <v>10642</v>
      </c>
      <c r="C5036" s="233" t="s">
        <v>7</v>
      </c>
      <c r="D5036" s="234">
        <v>16.05</v>
      </c>
    </row>
    <row r="5037" spans="1:4" ht="13.5">
      <c r="A5037" s="233">
        <v>93380</v>
      </c>
      <c r="B5037" s="231" t="s">
        <v>10643</v>
      </c>
      <c r="C5037" s="233" t="s">
        <v>7</v>
      </c>
      <c r="D5037" s="234">
        <v>13.03</v>
      </c>
    </row>
    <row r="5038" spans="1:4" ht="13.5">
      <c r="A5038" s="233">
        <v>93381</v>
      </c>
      <c r="B5038" s="231" t="s">
        <v>10644</v>
      </c>
      <c r="C5038" s="233" t="s">
        <v>7</v>
      </c>
      <c r="D5038" s="234">
        <v>8.3800000000000008</v>
      </c>
    </row>
    <row r="5039" spans="1:4" ht="13.5">
      <c r="A5039" s="233">
        <v>93382</v>
      </c>
      <c r="B5039" s="231" t="s">
        <v>10645</v>
      </c>
      <c r="C5039" s="233" t="s">
        <v>7</v>
      </c>
      <c r="D5039" s="234">
        <v>27.95</v>
      </c>
    </row>
    <row r="5040" spans="1:4" ht="13.5">
      <c r="A5040" s="233">
        <v>96995</v>
      </c>
      <c r="B5040" s="231" t="s">
        <v>10646</v>
      </c>
      <c r="C5040" s="233" t="s">
        <v>7</v>
      </c>
      <c r="D5040" s="234">
        <v>39.57</v>
      </c>
    </row>
    <row r="5041" spans="1:4" ht="13.5">
      <c r="A5041" s="233">
        <v>97916</v>
      </c>
      <c r="B5041" s="231" t="s">
        <v>24507</v>
      </c>
      <c r="C5041" s="233" t="s">
        <v>10647</v>
      </c>
      <c r="D5041" s="234">
        <v>1.59</v>
      </c>
    </row>
    <row r="5042" spans="1:4" ht="13.5">
      <c r="A5042" s="233">
        <v>97917</v>
      </c>
      <c r="B5042" s="231" t="s">
        <v>24508</v>
      </c>
      <c r="C5042" s="233" t="s">
        <v>10647</v>
      </c>
      <c r="D5042" s="234">
        <v>1.37</v>
      </c>
    </row>
    <row r="5043" spans="1:4" ht="13.5">
      <c r="A5043" s="233">
        <v>97918</v>
      </c>
      <c r="B5043" s="231" t="s">
        <v>24509</v>
      </c>
      <c r="C5043" s="233" t="s">
        <v>10647</v>
      </c>
      <c r="D5043" s="234">
        <v>1.26</v>
      </c>
    </row>
    <row r="5044" spans="1:4" ht="13.5">
      <c r="A5044" s="233">
        <v>97919</v>
      </c>
      <c r="B5044" s="231" t="s">
        <v>24510</v>
      </c>
      <c r="C5044" s="233" t="s">
        <v>10647</v>
      </c>
      <c r="D5044" s="234">
        <v>0.5</v>
      </c>
    </row>
    <row r="5045" spans="1:4" ht="13.5">
      <c r="A5045" s="233">
        <v>101616</v>
      </c>
      <c r="B5045" s="231" t="s">
        <v>25386</v>
      </c>
      <c r="C5045" s="233" t="s">
        <v>4</v>
      </c>
      <c r="D5045" s="234">
        <v>5.0999999999999996</v>
      </c>
    </row>
    <row r="5046" spans="1:4" ht="13.5">
      <c r="A5046" s="233">
        <v>101617</v>
      </c>
      <c r="B5046" s="231" t="s">
        <v>25387</v>
      </c>
      <c r="C5046" s="233" t="s">
        <v>4</v>
      </c>
      <c r="D5046" s="234">
        <v>2.52</v>
      </c>
    </row>
    <row r="5047" spans="1:4" ht="13.5">
      <c r="A5047" s="233">
        <v>101618</v>
      </c>
      <c r="B5047" s="231" t="s">
        <v>25388</v>
      </c>
      <c r="C5047" s="233" t="s">
        <v>7</v>
      </c>
      <c r="D5047" s="234">
        <v>153.66999999999999</v>
      </c>
    </row>
    <row r="5048" spans="1:4" ht="13.5">
      <c r="A5048" s="233">
        <v>101619</v>
      </c>
      <c r="B5048" s="231" t="s">
        <v>25389</v>
      </c>
      <c r="C5048" s="233" t="s">
        <v>7</v>
      </c>
      <c r="D5048" s="234">
        <v>213.16</v>
      </c>
    </row>
    <row r="5049" spans="1:4" ht="13.5">
      <c r="A5049" s="233">
        <v>101620</v>
      </c>
      <c r="B5049" s="231" t="s">
        <v>25390</v>
      </c>
      <c r="C5049" s="233" t="s">
        <v>7</v>
      </c>
      <c r="D5049" s="234">
        <v>132.9</v>
      </c>
    </row>
    <row r="5050" spans="1:4" ht="13.5">
      <c r="A5050" s="233">
        <v>101621</v>
      </c>
      <c r="B5050" s="231" t="s">
        <v>25391</v>
      </c>
      <c r="C5050" s="233" t="s">
        <v>7</v>
      </c>
      <c r="D5050" s="234">
        <v>192.39</v>
      </c>
    </row>
    <row r="5051" spans="1:4" ht="13.5">
      <c r="A5051" s="233">
        <v>101622</v>
      </c>
      <c r="B5051" s="231" t="s">
        <v>25392</v>
      </c>
      <c r="C5051" s="233" t="s">
        <v>7</v>
      </c>
      <c r="D5051" s="234">
        <v>128.25</v>
      </c>
    </row>
    <row r="5052" spans="1:4" ht="13.5">
      <c r="A5052" s="233">
        <v>101623</v>
      </c>
      <c r="B5052" s="231" t="s">
        <v>25393</v>
      </c>
      <c r="C5052" s="233" t="s">
        <v>7</v>
      </c>
      <c r="D5052" s="234">
        <v>181.83</v>
      </c>
    </row>
    <row r="5053" spans="1:4" ht="13.5">
      <c r="A5053" s="233">
        <v>101624</v>
      </c>
      <c r="B5053" s="231" t="s">
        <v>25394</v>
      </c>
      <c r="C5053" s="233" t="s">
        <v>7</v>
      </c>
      <c r="D5053" s="234">
        <v>145.93</v>
      </c>
    </row>
    <row r="5054" spans="1:4" ht="13.5">
      <c r="A5054" s="233">
        <v>101625</v>
      </c>
      <c r="B5054" s="231" t="s">
        <v>25395</v>
      </c>
      <c r="C5054" s="233" t="s">
        <v>7</v>
      </c>
      <c r="D5054" s="234">
        <v>96.83</v>
      </c>
    </row>
    <row r="5055" spans="1:4" ht="13.5">
      <c r="A5055" s="233">
        <v>95606</v>
      </c>
      <c r="B5055" s="231" t="s">
        <v>10650</v>
      </c>
      <c r="C5055" s="233" t="s">
        <v>7</v>
      </c>
      <c r="D5055" s="234">
        <v>1.42</v>
      </c>
    </row>
    <row r="5056" spans="1:4" ht="13.5">
      <c r="A5056" s="233">
        <v>87471</v>
      </c>
      <c r="B5056" s="231" t="s">
        <v>10651</v>
      </c>
      <c r="C5056" s="233" t="s">
        <v>4</v>
      </c>
      <c r="D5056" s="234">
        <v>43.39</v>
      </c>
    </row>
    <row r="5057" spans="1:4" ht="13.5">
      <c r="A5057" s="233">
        <v>87472</v>
      </c>
      <c r="B5057" s="231" t="s">
        <v>10652</v>
      </c>
      <c r="C5057" s="233" t="s">
        <v>4</v>
      </c>
      <c r="D5057" s="234">
        <v>44.25</v>
      </c>
    </row>
    <row r="5058" spans="1:4" ht="13.5">
      <c r="A5058" s="233">
        <v>87473</v>
      </c>
      <c r="B5058" s="231" t="s">
        <v>10653</v>
      </c>
      <c r="C5058" s="233" t="s">
        <v>4</v>
      </c>
      <c r="D5058" s="234">
        <v>58.94</v>
      </c>
    </row>
    <row r="5059" spans="1:4" ht="13.5">
      <c r="A5059" s="233">
        <v>87474</v>
      </c>
      <c r="B5059" s="231" t="s">
        <v>10654</v>
      </c>
      <c r="C5059" s="233" t="s">
        <v>4</v>
      </c>
      <c r="D5059" s="234">
        <v>59.91</v>
      </c>
    </row>
    <row r="5060" spans="1:4" ht="13.5">
      <c r="A5060" s="233">
        <v>87475</v>
      </c>
      <c r="B5060" s="231" t="s">
        <v>10655</v>
      </c>
      <c r="C5060" s="233" t="s">
        <v>4</v>
      </c>
      <c r="D5060" s="234">
        <v>72.02</v>
      </c>
    </row>
    <row r="5061" spans="1:4" ht="13.5">
      <c r="A5061" s="233">
        <v>87476</v>
      </c>
      <c r="B5061" s="231" t="s">
        <v>10656</v>
      </c>
      <c r="C5061" s="233" t="s">
        <v>4</v>
      </c>
      <c r="D5061" s="234">
        <v>73.150000000000006</v>
      </c>
    </row>
    <row r="5062" spans="1:4" ht="13.5">
      <c r="A5062" s="233">
        <v>87477</v>
      </c>
      <c r="B5062" s="231" t="s">
        <v>10657</v>
      </c>
      <c r="C5062" s="233" t="s">
        <v>4</v>
      </c>
      <c r="D5062" s="234">
        <v>38.53</v>
      </c>
    </row>
    <row r="5063" spans="1:4" ht="13.5">
      <c r="A5063" s="233">
        <v>87478</v>
      </c>
      <c r="B5063" s="231" t="s">
        <v>10658</v>
      </c>
      <c r="C5063" s="233" t="s">
        <v>4</v>
      </c>
      <c r="D5063" s="234">
        <v>39.39</v>
      </c>
    </row>
    <row r="5064" spans="1:4" ht="13.5">
      <c r="A5064" s="233">
        <v>87479</v>
      </c>
      <c r="B5064" s="231" t="s">
        <v>10659</v>
      </c>
      <c r="C5064" s="233" t="s">
        <v>4</v>
      </c>
      <c r="D5064" s="234">
        <v>53.19</v>
      </c>
    </row>
    <row r="5065" spans="1:4" ht="13.5">
      <c r="A5065" s="233">
        <v>87480</v>
      </c>
      <c r="B5065" s="231" t="s">
        <v>10660</v>
      </c>
      <c r="C5065" s="233" t="s">
        <v>4</v>
      </c>
      <c r="D5065" s="234">
        <v>54.16</v>
      </c>
    </row>
    <row r="5066" spans="1:4" ht="13.5">
      <c r="A5066" s="233">
        <v>87481</v>
      </c>
      <c r="B5066" s="231" t="s">
        <v>10661</v>
      </c>
      <c r="C5066" s="233" t="s">
        <v>4</v>
      </c>
      <c r="D5066" s="234">
        <v>65.040000000000006</v>
      </c>
    </row>
    <row r="5067" spans="1:4" ht="13.5">
      <c r="A5067" s="233">
        <v>87482</v>
      </c>
      <c r="B5067" s="231" t="s">
        <v>10662</v>
      </c>
      <c r="C5067" s="233" t="s">
        <v>4</v>
      </c>
      <c r="D5067" s="234">
        <v>66.17</v>
      </c>
    </row>
    <row r="5068" spans="1:4" ht="13.5">
      <c r="A5068" s="233">
        <v>87483</v>
      </c>
      <c r="B5068" s="231" t="s">
        <v>10663</v>
      </c>
      <c r="C5068" s="233" t="s">
        <v>4</v>
      </c>
      <c r="D5068" s="234">
        <v>50.05</v>
      </c>
    </row>
    <row r="5069" spans="1:4" ht="13.5">
      <c r="A5069" s="233">
        <v>87484</v>
      </c>
      <c r="B5069" s="231" t="s">
        <v>10664</v>
      </c>
      <c r="C5069" s="233" t="s">
        <v>4</v>
      </c>
      <c r="D5069" s="234">
        <v>50.91</v>
      </c>
    </row>
    <row r="5070" spans="1:4" ht="13.5">
      <c r="A5070" s="233">
        <v>87485</v>
      </c>
      <c r="B5070" s="231" t="s">
        <v>10665</v>
      </c>
      <c r="C5070" s="233" t="s">
        <v>4</v>
      </c>
      <c r="D5070" s="234">
        <v>65.69</v>
      </c>
    </row>
    <row r="5071" spans="1:4" ht="13.5">
      <c r="A5071" s="233">
        <v>87487</v>
      </c>
      <c r="B5071" s="231" t="s">
        <v>10666</v>
      </c>
      <c r="C5071" s="233" t="s">
        <v>4</v>
      </c>
      <c r="D5071" s="234">
        <v>78.540000000000006</v>
      </c>
    </row>
    <row r="5072" spans="1:4" ht="13.5">
      <c r="A5072" s="233">
        <v>87488</v>
      </c>
      <c r="B5072" s="231" t="s">
        <v>10667</v>
      </c>
      <c r="C5072" s="233" t="s">
        <v>4</v>
      </c>
      <c r="D5072" s="234">
        <v>79.67</v>
      </c>
    </row>
    <row r="5073" spans="1:4" ht="13.5">
      <c r="A5073" s="233">
        <v>87489</v>
      </c>
      <c r="B5073" s="231" t="s">
        <v>10668</v>
      </c>
      <c r="C5073" s="233" t="s">
        <v>4</v>
      </c>
      <c r="D5073" s="234">
        <v>42.33</v>
      </c>
    </row>
    <row r="5074" spans="1:4" ht="13.5">
      <c r="A5074" s="233">
        <v>87490</v>
      </c>
      <c r="B5074" s="231" t="s">
        <v>10669</v>
      </c>
      <c r="C5074" s="233" t="s">
        <v>4</v>
      </c>
      <c r="D5074" s="234">
        <v>43.19</v>
      </c>
    </row>
    <row r="5075" spans="1:4" ht="13.5">
      <c r="A5075" s="233">
        <v>87491</v>
      </c>
      <c r="B5075" s="231" t="s">
        <v>10670</v>
      </c>
      <c r="C5075" s="233" t="s">
        <v>4</v>
      </c>
      <c r="D5075" s="234">
        <v>57.09</v>
      </c>
    </row>
    <row r="5076" spans="1:4" ht="13.5">
      <c r="A5076" s="233">
        <v>87492</v>
      </c>
      <c r="B5076" s="231" t="s">
        <v>10671</v>
      </c>
      <c r="C5076" s="233" t="s">
        <v>4</v>
      </c>
      <c r="D5076" s="234">
        <v>58.06</v>
      </c>
    </row>
    <row r="5077" spans="1:4" ht="13.5">
      <c r="A5077" s="233">
        <v>87493</v>
      </c>
      <c r="B5077" s="231" t="s">
        <v>10672</v>
      </c>
      <c r="C5077" s="233" t="s">
        <v>4</v>
      </c>
      <c r="D5077" s="234">
        <v>69.02</v>
      </c>
    </row>
    <row r="5078" spans="1:4" ht="13.5">
      <c r="A5078" s="233">
        <v>87494</v>
      </c>
      <c r="B5078" s="231" t="s">
        <v>10673</v>
      </c>
      <c r="C5078" s="233" t="s">
        <v>4</v>
      </c>
      <c r="D5078" s="234">
        <v>70.150000000000006</v>
      </c>
    </row>
    <row r="5079" spans="1:4" ht="13.5">
      <c r="A5079" s="233">
        <v>87495</v>
      </c>
      <c r="B5079" s="231" t="s">
        <v>10674</v>
      </c>
      <c r="C5079" s="233" t="s">
        <v>4</v>
      </c>
      <c r="D5079" s="234">
        <v>74.55</v>
      </c>
    </row>
    <row r="5080" spans="1:4" ht="13.5">
      <c r="A5080" s="233">
        <v>87496</v>
      </c>
      <c r="B5080" s="231" t="s">
        <v>10675</v>
      </c>
      <c r="C5080" s="233" t="s">
        <v>4</v>
      </c>
      <c r="D5080" s="234">
        <v>75.36</v>
      </c>
    </row>
    <row r="5081" spans="1:4" ht="13.5">
      <c r="A5081" s="233">
        <v>87497</v>
      </c>
      <c r="B5081" s="231" t="s">
        <v>10676</v>
      </c>
      <c r="C5081" s="233" t="s">
        <v>4</v>
      </c>
      <c r="D5081" s="234">
        <v>72.849999999999994</v>
      </c>
    </row>
    <row r="5082" spans="1:4" ht="13.5">
      <c r="A5082" s="233">
        <v>87498</v>
      </c>
      <c r="B5082" s="231" t="s">
        <v>10677</v>
      </c>
      <c r="C5082" s="233" t="s">
        <v>4</v>
      </c>
      <c r="D5082" s="234">
        <v>73.88</v>
      </c>
    </row>
    <row r="5083" spans="1:4" ht="13.5">
      <c r="A5083" s="233">
        <v>87499</v>
      </c>
      <c r="B5083" s="231" t="s">
        <v>10678</v>
      </c>
      <c r="C5083" s="233" t="s">
        <v>4</v>
      </c>
      <c r="D5083" s="234">
        <v>86.21</v>
      </c>
    </row>
    <row r="5084" spans="1:4" ht="13.5">
      <c r="A5084" s="233">
        <v>87500</v>
      </c>
      <c r="B5084" s="231" t="s">
        <v>10679</v>
      </c>
      <c r="C5084" s="233" t="s">
        <v>4</v>
      </c>
      <c r="D5084" s="234">
        <v>87.07</v>
      </c>
    </row>
    <row r="5085" spans="1:4" ht="13.5">
      <c r="A5085" s="233">
        <v>87501</v>
      </c>
      <c r="B5085" s="231" t="s">
        <v>10680</v>
      </c>
      <c r="C5085" s="233" t="s">
        <v>4</v>
      </c>
      <c r="D5085" s="234">
        <v>134.86000000000001</v>
      </c>
    </row>
    <row r="5086" spans="1:4" ht="13.5">
      <c r="A5086" s="233">
        <v>87502</v>
      </c>
      <c r="B5086" s="231" t="s">
        <v>10681</v>
      </c>
      <c r="C5086" s="233" t="s">
        <v>4</v>
      </c>
      <c r="D5086" s="234">
        <v>135.97</v>
      </c>
    </row>
    <row r="5087" spans="1:4" ht="13.5">
      <c r="A5087" s="233">
        <v>87503</v>
      </c>
      <c r="B5087" s="231" t="s">
        <v>10682</v>
      </c>
      <c r="C5087" s="233" t="s">
        <v>4</v>
      </c>
      <c r="D5087" s="234">
        <v>63.04</v>
      </c>
    </row>
    <row r="5088" spans="1:4" ht="13.5">
      <c r="A5088" s="233">
        <v>87504</v>
      </c>
      <c r="B5088" s="231" t="s">
        <v>10683</v>
      </c>
      <c r="C5088" s="233" t="s">
        <v>4</v>
      </c>
      <c r="D5088" s="234">
        <v>63.85</v>
      </c>
    </row>
    <row r="5089" spans="1:4" ht="13.5">
      <c r="A5089" s="233">
        <v>87505</v>
      </c>
      <c r="B5089" s="231" t="s">
        <v>10684</v>
      </c>
      <c r="C5089" s="233" t="s">
        <v>4</v>
      </c>
      <c r="D5089" s="234">
        <v>61.14</v>
      </c>
    </row>
    <row r="5090" spans="1:4" ht="13.5">
      <c r="A5090" s="233">
        <v>87506</v>
      </c>
      <c r="B5090" s="231" t="s">
        <v>10685</v>
      </c>
      <c r="C5090" s="233" t="s">
        <v>4</v>
      </c>
      <c r="D5090" s="234">
        <v>62.17</v>
      </c>
    </row>
    <row r="5091" spans="1:4" ht="13.5">
      <c r="A5091" s="233">
        <v>87507</v>
      </c>
      <c r="B5091" s="231" t="s">
        <v>10686</v>
      </c>
      <c r="C5091" s="233" t="s">
        <v>4</v>
      </c>
      <c r="D5091" s="234">
        <v>70.94</v>
      </c>
    </row>
    <row r="5092" spans="1:4" ht="13.5">
      <c r="A5092" s="233">
        <v>87508</v>
      </c>
      <c r="B5092" s="231" t="s">
        <v>10687</v>
      </c>
      <c r="C5092" s="233" t="s">
        <v>4</v>
      </c>
      <c r="D5092" s="234">
        <v>71.8</v>
      </c>
    </row>
    <row r="5093" spans="1:4" ht="13.5">
      <c r="A5093" s="233">
        <v>87509</v>
      </c>
      <c r="B5093" s="231" t="s">
        <v>10688</v>
      </c>
      <c r="C5093" s="233" t="s">
        <v>4</v>
      </c>
      <c r="D5093" s="234">
        <v>109.77</v>
      </c>
    </row>
    <row r="5094" spans="1:4" ht="13.5">
      <c r="A5094" s="233">
        <v>87510</v>
      </c>
      <c r="B5094" s="231" t="s">
        <v>10689</v>
      </c>
      <c r="C5094" s="233" t="s">
        <v>4</v>
      </c>
      <c r="D5094" s="234">
        <v>110.88</v>
      </c>
    </row>
    <row r="5095" spans="1:4" ht="13.5">
      <c r="A5095" s="233">
        <v>87511</v>
      </c>
      <c r="B5095" s="231" t="s">
        <v>10690</v>
      </c>
      <c r="C5095" s="233" t="s">
        <v>4</v>
      </c>
      <c r="D5095" s="234">
        <v>83.91</v>
      </c>
    </row>
    <row r="5096" spans="1:4" ht="13.5">
      <c r="A5096" s="233">
        <v>87512</v>
      </c>
      <c r="B5096" s="231" t="s">
        <v>10691</v>
      </c>
      <c r="C5096" s="233" t="s">
        <v>4</v>
      </c>
      <c r="D5096" s="234">
        <v>84.72</v>
      </c>
    </row>
    <row r="5097" spans="1:4" ht="13.5">
      <c r="A5097" s="233">
        <v>87513</v>
      </c>
      <c r="B5097" s="231" t="s">
        <v>10692</v>
      </c>
      <c r="C5097" s="233" t="s">
        <v>4</v>
      </c>
      <c r="D5097" s="234">
        <v>82.59</v>
      </c>
    </row>
    <row r="5098" spans="1:4" ht="13.5">
      <c r="A5098" s="233">
        <v>87514</v>
      </c>
      <c r="B5098" s="231" t="s">
        <v>10693</v>
      </c>
      <c r="C5098" s="233" t="s">
        <v>4</v>
      </c>
      <c r="D5098" s="234">
        <v>83.62</v>
      </c>
    </row>
    <row r="5099" spans="1:4" ht="13.5">
      <c r="A5099" s="233">
        <v>87515</v>
      </c>
      <c r="B5099" s="231" t="s">
        <v>10694</v>
      </c>
      <c r="C5099" s="233" t="s">
        <v>4</v>
      </c>
      <c r="D5099" s="234">
        <v>99.3</v>
      </c>
    </row>
    <row r="5100" spans="1:4" ht="13.5">
      <c r="A5100" s="233">
        <v>87516</v>
      </c>
      <c r="B5100" s="231" t="s">
        <v>10695</v>
      </c>
      <c r="C5100" s="233" t="s">
        <v>4</v>
      </c>
      <c r="D5100" s="234">
        <v>100.16</v>
      </c>
    </row>
    <row r="5101" spans="1:4" ht="13.5">
      <c r="A5101" s="233">
        <v>87517</v>
      </c>
      <c r="B5101" s="231" t="s">
        <v>10696</v>
      </c>
      <c r="C5101" s="233" t="s">
        <v>4</v>
      </c>
      <c r="D5101" s="234">
        <v>155.22</v>
      </c>
    </row>
    <row r="5102" spans="1:4" ht="13.5">
      <c r="A5102" s="233">
        <v>87518</v>
      </c>
      <c r="B5102" s="231" t="s">
        <v>10697</v>
      </c>
      <c r="C5102" s="233" t="s">
        <v>4</v>
      </c>
      <c r="D5102" s="234">
        <v>156.33000000000001</v>
      </c>
    </row>
    <row r="5103" spans="1:4" ht="13.5">
      <c r="A5103" s="233">
        <v>87519</v>
      </c>
      <c r="B5103" s="231" t="s">
        <v>10698</v>
      </c>
      <c r="C5103" s="233" t="s">
        <v>4</v>
      </c>
      <c r="D5103" s="234">
        <v>68.92</v>
      </c>
    </row>
    <row r="5104" spans="1:4" ht="13.5">
      <c r="A5104" s="233">
        <v>87520</v>
      </c>
      <c r="B5104" s="231" t="s">
        <v>10699</v>
      </c>
      <c r="C5104" s="233" t="s">
        <v>4</v>
      </c>
      <c r="D5104" s="234">
        <v>69.73</v>
      </c>
    </row>
    <row r="5105" spans="1:4" ht="13.5">
      <c r="A5105" s="233">
        <v>87521</v>
      </c>
      <c r="B5105" s="231" t="s">
        <v>10700</v>
      </c>
      <c r="C5105" s="233" t="s">
        <v>4</v>
      </c>
      <c r="D5105" s="234">
        <v>67.08</v>
      </c>
    </row>
    <row r="5106" spans="1:4" ht="13.5">
      <c r="A5106" s="233">
        <v>87522</v>
      </c>
      <c r="B5106" s="231" t="s">
        <v>10701</v>
      </c>
      <c r="C5106" s="233" t="s">
        <v>4</v>
      </c>
      <c r="D5106" s="234">
        <v>68.11</v>
      </c>
    </row>
    <row r="5107" spans="1:4" ht="13.5">
      <c r="A5107" s="233">
        <v>87523</v>
      </c>
      <c r="B5107" s="231" t="s">
        <v>10702</v>
      </c>
      <c r="C5107" s="233" t="s">
        <v>4</v>
      </c>
      <c r="D5107" s="234">
        <v>78.930000000000007</v>
      </c>
    </row>
    <row r="5108" spans="1:4" ht="13.5">
      <c r="A5108" s="233">
        <v>87524</v>
      </c>
      <c r="B5108" s="231" t="s">
        <v>10703</v>
      </c>
      <c r="C5108" s="233" t="s">
        <v>4</v>
      </c>
      <c r="D5108" s="234">
        <v>79.790000000000006</v>
      </c>
    </row>
    <row r="5109" spans="1:4" ht="13.5">
      <c r="A5109" s="233">
        <v>87525</v>
      </c>
      <c r="B5109" s="231" t="s">
        <v>10704</v>
      </c>
      <c r="C5109" s="233" t="s">
        <v>4</v>
      </c>
      <c r="D5109" s="234">
        <v>122.13</v>
      </c>
    </row>
    <row r="5110" spans="1:4" ht="13.5">
      <c r="A5110" s="233">
        <v>87526</v>
      </c>
      <c r="B5110" s="231" t="s">
        <v>10705</v>
      </c>
      <c r="C5110" s="233" t="s">
        <v>4</v>
      </c>
      <c r="D5110" s="234">
        <v>123.24</v>
      </c>
    </row>
    <row r="5111" spans="1:4" ht="13.5">
      <c r="A5111" s="233">
        <v>89043</v>
      </c>
      <c r="B5111" s="231" t="s">
        <v>10706</v>
      </c>
      <c r="C5111" s="233" t="s">
        <v>4</v>
      </c>
      <c r="D5111" s="234">
        <v>70.489999999999995</v>
      </c>
    </row>
    <row r="5112" spans="1:4" ht="13.5">
      <c r="A5112" s="233">
        <v>89168</v>
      </c>
      <c r="B5112" s="231" t="s">
        <v>10707</v>
      </c>
      <c r="C5112" s="233" t="s">
        <v>4</v>
      </c>
      <c r="D5112" s="234">
        <v>72.72</v>
      </c>
    </row>
    <row r="5113" spans="1:4" ht="13.5">
      <c r="A5113" s="233">
        <v>89977</v>
      </c>
      <c r="B5113" s="231" t="s">
        <v>10708</v>
      </c>
      <c r="C5113" s="233" t="s">
        <v>4</v>
      </c>
      <c r="D5113" s="234">
        <v>130.75</v>
      </c>
    </row>
    <row r="5114" spans="1:4" ht="13.5">
      <c r="A5114" s="233">
        <v>90112</v>
      </c>
      <c r="B5114" s="231" t="s">
        <v>10709</v>
      </c>
      <c r="C5114" s="233" t="s">
        <v>4</v>
      </c>
      <c r="D5114" s="234">
        <v>66.66</v>
      </c>
    </row>
    <row r="5115" spans="1:4" ht="13.5">
      <c r="A5115" s="233">
        <v>101159</v>
      </c>
      <c r="B5115" s="231" t="s">
        <v>24116</v>
      </c>
      <c r="C5115" s="233" t="s">
        <v>4</v>
      </c>
      <c r="D5115" s="234">
        <v>104.48</v>
      </c>
    </row>
    <row r="5116" spans="1:4" ht="13.5">
      <c r="A5116" s="233">
        <v>89282</v>
      </c>
      <c r="B5116" s="231" t="s">
        <v>10710</v>
      </c>
      <c r="C5116" s="233" t="s">
        <v>4</v>
      </c>
      <c r="D5116" s="234">
        <v>55.37</v>
      </c>
    </row>
    <row r="5117" spans="1:4" ht="13.5">
      <c r="A5117" s="233">
        <v>89283</v>
      </c>
      <c r="B5117" s="231" t="s">
        <v>10711</v>
      </c>
      <c r="C5117" s="233" t="s">
        <v>4</v>
      </c>
      <c r="D5117" s="234">
        <v>56.3</v>
      </c>
    </row>
    <row r="5118" spans="1:4" ht="13.5">
      <c r="A5118" s="233">
        <v>89284</v>
      </c>
      <c r="B5118" s="231" t="s">
        <v>10712</v>
      </c>
      <c r="C5118" s="233" t="s">
        <v>4</v>
      </c>
      <c r="D5118" s="234">
        <v>49.21</v>
      </c>
    </row>
    <row r="5119" spans="1:4" ht="13.5">
      <c r="A5119" s="233">
        <v>89285</v>
      </c>
      <c r="B5119" s="231" t="s">
        <v>10713</v>
      </c>
      <c r="C5119" s="233" t="s">
        <v>4</v>
      </c>
      <c r="D5119" s="234">
        <v>50.14</v>
      </c>
    </row>
    <row r="5120" spans="1:4" ht="13.5">
      <c r="A5120" s="233">
        <v>89286</v>
      </c>
      <c r="B5120" s="231" t="s">
        <v>10714</v>
      </c>
      <c r="C5120" s="233" t="s">
        <v>4</v>
      </c>
      <c r="D5120" s="234">
        <v>59.54</v>
      </c>
    </row>
    <row r="5121" spans="1:4" ht="13.5">
      <c r="A5121" s="233">
        <v>89287</v>
      </c>
      <c r="B5121" s="231" t="s">
        <v>10715</v>
      </c>
      <c r="C5121" s="233" t="s">
        <v>4</v>
      </c>
      <c r="D5121" s="234">
        <v>60.47</v>
      </c>
    </row>
    <row r="5122" spans="1:4" ht="13.5">
      <c r="A5122" s="233">
        <v>89288</v>
      </c>
      <c r="B5122" s="231" t="s">
        <v>10716</v>
      </c>
      <c r="C5122" s="233" t="s">
        <v>4</v>
      </c>
      <c r="D5122" s="234">
        <v>51.48</v>
      </c>
    </row>
    <row r="5123" spans="1:4" ht="13.5">
      <c r="A5123" s="233">
        <v>89289</v>
      </c>
      <c r="B5123" s="231" t="s">
        <v>10717</v>
      </c>
      <c r="C5123" s="233" t="s">
        <v>4</v>
      </c>
      <c r="D5123" s="234">
        <v>52.41</v>
      </c>
    </row>
    <row r="5124" spans="1:4" ht="13.5">
      <c r="A5124" s="233">
        <v>89290</v>
      </c>
      <c r="B5124" s="231" t="s">
        <v>10718</v>
      </c>
      <c r="C5124" s="233" t="s">
        <v>4</v>
      </c>
      <c r="D5124" s="234">
        <v>64.569999999999993</v>
      </c>
    </row>
    <row r="5125" spans="1:4" ht="13.5">
      <c r="A5125" s="233">
        <v>89291</v>
      </c>
      <c r="B5125" s="231" t="s">
        <v>10719</v>
      </c>
      <c r="C5125" s="233" t="s">
        <v>4</v>
      </c>
      <c r="D5125" s="234">
        <v>65.61</v>
      </c>
    </row>
    <row r="5126" spans="1:4" ht="13.5">
      <c r="A5126" s="233">
        <v>89292</v>
      </c>
      <c r="B5126" s="231" t="s">
        <v>10720</v>
      </c>
      <c r="C5126" s="233" t="s">
        <v>4</v>
      </c>
      <c r="D5126" s="234">
        <v>58.38</v>
      </c>
    </row>
    <row r="5127" spans="1:4" ht="13.5">
      <c r="A5127" s="233">
        <v>89293</v>
      </c>
      <c r="B5127" s="231" t="s">
        <v>10721</v>
      </c>
      <c r="C5127" s="233" t="s">
        <v>4</v>
      </c>
      <c r="D5127" s="234">
        <v>59.42</v>
      </c>
    </row>
    <row r="5128" spans="1:4" ht="13.5">
      <c r="A5128" s="233">
        <v>89294</v>
      </c>
      <c r="B5128" s="231" t="s">
        <v>10722</v>
      </c>
      <c r="C5128" s="233" t="s">
        <v>4</v>
      </c>
      <c r="D5128" s="234">
        <v>70.66</v>
      </c>
    </row>
    <row r="5129" spans="1:4" ht="13.5">
      <c r="A5129" s="233">
        <v>89295</v>
      </c>
      <c r="B5129" s="231" t="s">
        <v>10723</v>
      </c>
      <c r="C5129" s="233" t="s">
        <v>4</v>
      </c>
      <c r="D5129" s="234">
        <v>71.7</v>
      </c>
    </row>
    <row r="5130" spans="1:4" ht="13.5">
      <c r="A5130" s="233">
        <v>89296</v>
      </c>
      <c r="B5130" s="231" t="s">
        <v>10724</v>
      </c>
      <c r="C5130" s="233" t="s">
        <v>4</v>
      </c>
      <c r="D5130" s="234">
        <v>61.69</v>
      </c>
    </row>
    <row r="5131" spans="1:4" ht="13.5">
      <c r="A5131" s="233">
        <v>89297</v>
      </c>
      <c r="B5131" s="231" t="s">
        <v>10725</v>
      </c>
      <c r="C5131" s="233" t="s">
        <v>4</v>
      </c>
      <c r="D5131" s="234">
        <v>62.73</v>
      </c>
    </row>
    <row r="5132" spans="1:4" ht="13.5">
      <c r="A5132" s="233">
        <v>89298</v>
      </c>
      <c r="B5132" s="231" t="s">
        <v>10726</v>
      </c>
      <c r="C5132" s="233" t="s">
        <v>4</v>
      </c>
      <c r="D5132" s="234">
        <v>66.650000000000006</v>
      </c>
    </row>
    <row r="5133" spans="1:4" ht="13.5">
      <c r="A5133" s="233">
        <v>89299</v>
      </c>
      <c r="B5133" s="231" t="s">
        <v>10727</v>
      </c>
      <c r="C5133" s="233" t="s">
        <v>4</v>
      </c>
      <c r="D5133" s="234">
        <v>67.97</v>
      </c>
    </row>
    <row r="5134" spans="1:4" ht="13.5">
      <c r="A5134" s="233">
        <v>89300</v>
      </c>
      <c r="B5134" s="231" t="s">
        <v>10728</v>
      </c>
      <c r="C5134" s="233" t="s">
        <v>4</v>
      </c>
      <c r="D5134" s="234">
        <v>60.49</v>
      </c>
    </row>
    <row r="5135" spans="1:4" ht="13.5">
      <c r="A5135" s="233">
        <v>89301</v>
      </c>
      <c r="B5135" s="231" t="s">
        <v>10729</v>
      </c>
      <c r="C5135" s="233" t="s">
        <v>4</v>
      </c>
      <c r="D5135" s="234">
        <v>61.81</v>
      </c>
    </row>
    <row r="5136" spans="1:4" ht="13.5">
      <c r="A5136" s="233">
        <v>89302</v>
      </c>
      <c r="B5136" s="231" t="s">
        <v>10730</v>
      </c>
      <c r="C5136" s="233" t="s">
        <v>4</v>
      </c>
      <c r="D5136" s="234">
        <v>74.14</v>
      </c>
    </row>
    <row r="5137" spans="1:4" ht="13.5">
      <c r="A5137" s="233">
        <v>89303</v>
      </c>
      <c r="B5137" s="231" t="s">
        <v>10731</v>
      </c>
      <c r="C5137" s="233" t="s">
        <v>4</v>
      </c>
      <c r="D5137" s="234">
        <v>75.459999999999994</v>
      </c>
    </row>
    <row r="5138" spans="1:4" ht="13.5">
      <c r="A5138" s="233">
        <v>89304</v>
      </c>
      <c r="B5138" s="231" t="s">
        <v>10732</v>
      </c>
      <c r="C5138" s="233" t="s">
        <v>4</v>
      </c>
      <c r="D5138" s="234">
        <v>64.819999999999993</v>
      </c>
    </row>
    <row r="5139" spans="1:4" ht="13.5">
      <c r="A5139" s="233">
        <v>89305</v>
      </c>
      <c r="B5139" s="231" t="s">
        <v>10733</v>
      </c>
      <c r="C5139" s="233" t="s">
        <v>4</v>
      </c>
      <c r="D5139" s="234">
        <v>66.14</v>
      </c>
    </row>
    <row r="5140" spans="1:4" ht="13.5">
      <c r="A5140" s="233">
        <v>89306</v>
      </c>
      <c r="B5140" s="231" t="s">
        <v>10734</v>
      </c>
      <c r="C5140" s="233" t="s">
        <v>4</v>
      </c>
      <c r="D5140" s="234">
        <v>76.09</v>
      </c>
    </row>
    <row r="5141" spans="1:4" ht="13.5">
      <c r="A5141" s="233">
        <v>89307</v>
      </c>
      <c r="B5141" s="231" t="s">
        <v>10735</v>
      </c>
      <c r="C5141" s="233" t="s">
        <v>4</v>
      </c>
      <c r="D5141" s="234">
        <v>77.56</v>
      </c>
    </row>
    <row r="5142" spans="1:4" ht="13.5">
      <c r="A5142" s="233">
        <v>89308</v>
      </c>
      <c r="B5142" s="231" t="s">
        <v>10736</v>
      </c>
      <c r="C5142" s="233" t="s">
        <v>4</v>
      </c>
      <c r="D5142" s="234">
        <v>69.91</v>
      </c>
    </row>
    <row r="5143" spans="1:4" ht="13.5">
      <c r="A5143" s="233">
        <v>89309</v>
      </c>
      <c r="B5143" s="231" t="s">
        <v>10737</v>
      </c>
      <c r="C5143" s="233" t="s">
        <v>4</v>
      </c>
      <c r="D5143" s="234">
        <v>71.38</v>
      </c>
    </row>
    <row r="5144" spans="1:4" ht="13.5">
      <c r="A5144" s="233">
        <v>89310</v>
      </c>
      <c r="B5144" s="231" t="s">
        <v>10738</v>
      </c>
      <c r="C5144" s="233" t="s">
        <v>4</v>
      </c>
      <c r="D5144" s="234">
        <v>88.47</v>
      </c>
    </row>
    <row r="5145" spans="1:4" ht="13.5">
      <c r="A5145" s="233">
        <v>89311</v>
      </c>
      <c r="B5145" s="231" t="s">
        <v>10739</v>
      </c>
      <c r="C5145" s="233" t="s">
        <v>4</v>
      </c>
      <c r="D5145" s="234">
        <v>89.94</v>
      </c>
    </row>
    <row r="5146" spans="1:4" ht="13.5">
      <c r="A5146" s="233">
        <v>89312</v>
      </c>
      <c r="B5146" s="231" t="s">
        <v>10740</v>
      </c>
      <c r="C5146" s="233" t="s">
        <v>4</v>
      </c>
      <c r="D5146" s="234">
        <v>75.28</v>
      </c>
    </row>
    <row r="5147" spans="1:4" ht="13.5">
      <c r="A5147" s="233">
        <v>89313</v>
      </c>
      <c r="B5147" s="231" t="s">
        <v>10741</v>
      </c>
      <c r="C5147" s="233" t="s">
        <v>4</v>
      </c>
      <c r="D5147" s="234">
        <v>76.75</v>
      </c>
    </row>
    <row r="5148" spans="1:4" ht="13.5">
      <c r="A5148" s="233">
        <v>101162</v>
      </c>
      <c r="B5148" s="231" t="s">
        <v>24117</v>
      </c>
      <c r="C5148" s="233" t="s">
        <v>4</v>
      </c>
      <c r="D5148" s="234">
        <v>115.69</v>
      </c>
    </row>
    <row r="5149" spans="1:4" ht="13.5">
      <c r="A5149" s="233">
        <v>87447</v>
      </c>
      <c r="B5149" s="231" t="s">
        <v>10742</v>
      </c>
      <c r="C5149" s="233" t="s">
        <v>4</v>
      </c>
      <c r="D5149" s="234">
        <v>55.29</v>
      </c>
    </row>
    <row r="5150" spans="1:4" ht="13.5">
      <c r="A5150" s="233">
        <v>87448</v>
      </c>
      <c r="B5150" s="231" t="s">
        <v>10743</v>
      </c>
      <c r="C5150" s="233" t="s">
        <v>4</v>
      </c>
      <c r="D5150" s="234">
        <v>55.62</v>
      </c>
    </row>
    <row r="5151" spans="1:4" ht="13.5">
      <c r="A5151" s="233">
        <v>87449</v>
      </c>
      <c r="B5151" s="231" t="s">
        <v>10744</v>
      </c>
      <c r="C5151" s="233" t="s">
        <v>4</v>
      </c>
      <c r="D5151" s="234">
        <v>72.81</v>
      </c>
    </row>
    <row r="5152" spans="1:4" ht="13.5">
      <c r="A5152" s="233">
        <v>87450</v>
      </c>
      <c r="B5152" s="231" t="s">
        <v>10745</v>
      </c>
      <c r="C5152" s="233" t="s">
        <v>4</v>
      </c>
      <c r="D5152" s="234">
        <v>73.66</v>
      </c>
    </row>
    <row r="5153" spans="1:4" ht="13.5">
      <c r="A5153" s="233">
        <v>87451</v>
      </c>
      <c r="B5153" s="231" t="s">
        <v>10746</v>
      </c>
      <c r="C5153" s="233" t="s">
        <v>4</v>
      </c>
      <c r="D5153" s="234">
        <v>88.96</v>
      </c>
    </row>
    <row r="5154" spans="1:4" ht="13.5">
      <c r="A5154" s="233">
        <v>87452</v>
      </c>
      <c r="B5154" s="231" t="s">
        <v>10747</v>
      </c>
      <c r="C5154" s="233" t="s">
        <v>4</v>
      </c>
      <c r="D5154" s="234">
        <v>89.41</v>
      </c>
    </row>
    <row r="5155" spans="1:4" ht="13.5">
      <c r="A5155" s="233">
        <v>87453</v>
      </c>
      <c r="B5155" s="231" t="s">
        <v>10748</v>
      </c>
      <c r="C5155" s="233" t="s">
        <v>4</v>
      </c>
      <c r="D5155" s="234">
        <v>50.73</v>
      </c>
    </row>
    <row r="5156" spans="1:4" ht="13.5">
      <c r="A5156" s="233">
        <v>87454</v>
      </c>
      <c r="B5156" s="231" t="s">
        <v>10749</v>
      </c>
      <c r="C5156" s="233" t="s">
        <v>4</v>
      </c>
      <c r="D5156" s="234">
        <v>51.45</v>
      </c>
    </row>
    <row r="5157" spans="1:4" ht="13.5">
      <c r="A5157" s="233">
        <v>87455</v>
      </c>
      <c r="B5157" s="231" t="s">
        <v>10750</v>
      </c>
      <c r="C5157" s="233" t="s">
        <v>4</v>
      </c>
      <c r="D5157" s="234">
        <v>67.02</v>
      </c>
    </row>
    <row r="5158" spans="1:4" ht="13.5">
      <c r="A5158" s="233">
        <v>87456</v>
      </c>
      <c r="B5158" s="231" t="s">
        <v>10751</v>
      </c>
      <c r="C5158" s="233" t="s">
        <v>4</v>
      </c>
      <c r="D5158" s="234">
        <v>68.23</v>
      </c>
    </row>
    <row r="5159" spans="1:4" ht="13.5">
      <c r="A5159" s="233">
        <v>87457</v>
      </c>
      <c r="B5159" s="231" t="s">
        <v>10752</v>
      </c>
      <c r="C5159" s="233" t="s">
        <v>4</v>
      </c>
      <c r="D5159" s="234">
        <v>81.23</v>
      </c>
    </row>
    <row r="5160" spans="1:4" ht="13.5">
      <c r="A5160" s="233">
        <v>87458</v>
      </c>
      <c r="B5160" s="231" t="s">
        <v>10753</v>
      </c>
      <c r="C5160" s="233" t="s">
        <v>4</v>
      </c>
      <c r="D5160" s="234">
        <v>82.28</v>
      </c>
    </row>
    <row r="5161" spans="1:4" ht="13.5">
      <c r="A5161" s="233">
        <v>87459</v>
      </c>
      <c r="B5161" s="231" t="s">
        <v>10754</v>
      </c>
      <c r="C5161" s="233" t="s">
        <v>4</v>
      </c>
      <c r="D5161" s="234">
        <v>61.81</v>
      </c>
    </row>
    <row r="5162" spans="1:4" ht="13.5">
      <c r="A5162" s="233">
        <v>87460</v>
      </c>
      <c r="B5162" s="231" t="s">
        <v>10755</v>
      </c>
      <c r="C5162" s="233" t="s">
        <v>4</v>
      </c>
      <c r="D5162" s="234">
        <v>62.53</v>
      </c>
    </row>
    <row r="5163" spans="1:4" ht="13.5">
      <c r="A5163" s="233">
        <v>87461</v>
      </c>
      <c r="B5163" s="231" t="s">
        <v>10756</v>
      </c>
      <c r="C5163" s="233" t="s">
        <v>4</v>
      </c>
      <c r="D5163" s="234">
        <v>79.38</v>
      </c>
    </row>
    <row r="5164" spans="1:4" ht="13.5">
      <c r="A5164" s="233">
        <v>87462</v>
      </c>
      <c r="B5164" s="231" t="s">
        <v>10757</v>
      </c>
      <c r="C5164" s="233" t="s">
        <v>4</v>
      </c>
      <c r="D5164" s="234">
        <v>80.23</v>
      </c>
    </row>
    <row r="5165" spans="1:4" ht="13.5">
      <c r="A5165" s="233">
        <v>87463</v>
      </c>
      <c r="B5165" s="231" t="s">
        <v>10758</v>
      </c>
      <c r="C5165" s="233" t="s">
        <v>4</v>
      </c>
      <c r="D5165" s="234">
        <v>94.98</v>
      </c>
    </row>
    <row r="5166" spans="1:4" ht="13.5">
      <c r="A5166" s="233">
        <v>87464</v>
      </c>
      <c r="B5166" s="231" t="s">
        <v>10759</v>
      </c>
      <c r="C5166" s="233" t="s">
        <v>4</v>
      </c>
      <c r="D5166" s="234">
        <v>96.03</v>
      </c>
    </row>
    <row r="5167" spans="1:4" ht="13.5">
      <c r="A5167" s="233">
        <v>87465</v>
      </c>
      <c r="B5167" s="231" t="s">
        <v>10760</v>
      </c>
      <c r="C5167" s="233" t="s">
        <v>4</v>
      </c>
      <c r="D5167" s="234">
        <v>54.41</v>
      </c>
    </row>
    <row r="5168" spans="1:4" ht="13.5">
      <c r="A5168" s="233">
        <v>87466</v>
      </c>
      <c r="B5168" s="231" t="s">
        <v>10761</v>
      </c>
      <c r="C5168" s="233" t="s">
        <v>4</v>
      </c>
      <c r="D5168" s="234">
        <v>55.13</v>
      </c>
    </row>
    <row r="5169" spans="1:4" ht="13.5">
      <c r="A5169" s="233">
        <v>87467</v>
      </c>
      <c r="B5169" s="231" t="s">
        <v>10762</v>
      </c>
      <c r="C5169" s="233" t="s">
        <v>4</v>
      </c>
      <c r="D5169" s="234">
        <v>71.11</v>
      </c>
    </row>
    <row r="5170" spans="1:4" ht="13.5">
      <c r="A5170" s="233">
        <v>87468</v>
      </c>
      <c r="B5170" s="231" t="s">
        <v>10763</v>
      </c>
      <c r="C5170" s="233" t="s">
        <v>4</v>
      </c>
      <c r="D5170" s="234">
        <v>71.959999999999994</v>
      </c>
    </row>
    <row r="5171" spans="1:4" ht="13.5">
      <c r="A5171" s="233">
        <v>87469</v>
      </c>
      <c r="B5171" s="231" t="s">
        <v>10764</v>
      </c>
      <c r="C5171" s="233" t="s">
        <v>4</v>
      </c>
      <c r="D5171" s="234">
        <v>85.46</v>
      </c>
    </row>
    <row r="5172" spans="1:4" ht="13.5">
      <c r="A5172" s="233">
        <v>87470</v>
      </c>
      <c r="B5172" s="231" t="s">
        <v>10765</v>
      </c>
      <c r="C5172" s="233" t="s">
        <v>4</v>
      </c>
      <c r="D5172" s="234">
        <v>86.51</v>
      </c>
    </row>
    <row r="5173" spans="1:4" ht="13.5">
      <c r="A5173" s="233">
        <v>89044</v>
      </c>
      <c r="B5173" s="231" t="s">
        <v>10766</v>
      </c>
      <c r="C5173" s="233" t="s">
        <v>4</v>
      </c>
      <c r="D5173" s="234">
        <v>54.71</v>
      </c>
    </row>
    <row r="5174" spans="1:4" ht="13.5">
      <c r="A5174" s="233">
        <v>89169</v>
      </c>
      <c r="B5174" s="231" t="s">
        <v>10767</v>
      </c>
      <c r="C5174" s="233" t="s">
        <v>4</v>
      </c>
      <c r="D5174" s="234">
        <v>55.67</v>
      </c>
    </row>
    <row r="5175" spans="1:4" ht="13.5">
      <c r="A5175" s="233">
        <v>89978</v>
      </c>
      <c r="B5175" s="231" t="s">
        <v>10768</v>
      </c>
      <c r="C5175" s="233" t="s">
        <v>4</v>
      </c>
      <c r="D5175" s="234">
        <v>72.7</v>
      </c>
    </row>
    <row r="5176" spans="1:4" ht="13.5">
      <c r="A5176" s="233">
        <v>89453</v>
      </c>
      <c r="B5176" s="231" t="s">
        <v>10769</v>
      </c>
      <c r="C5176" s="233" t="s">
        <v>4</v>
      </c>
      <c r="D5176" s="234">
        <v>63.07</v>
      </c>
    </row>
    <row r="5177" spans="1:4" ht="13.5">
      <c r="A5177" s="233">
        <v>89454</v>
      </c>
      <c r="B5177" s="231" t="s">
        <v>10770</v>
      </c>
      <c r="C5177" s="233" t="s">
        <v>4</v>
      </c>
      <c r="D5177" s="234">
        <v>59.25</v>
      </c>
    </row>
    <row r="5178" spans="1:4" ht="13.5">
      <c r="A5178" s="233">
        <v>89455</v>
      </c>
      <c r="B5178" s="231" t="s">
        <v>10771</v>
      </c>
      <c r="C5178" s="233" t="s">
        <v>4</v>
      </c>
      <c r="D5178" s="234">
        <v>77.48</v>
      </c>
    </row>
    <row r="5179" spans="1:4" ht="13.5">
      <c r="A5179" s="233">
        <v>89456</v>
      </c>
      <c r="B5179" s="231" t="s">
        <v>10772</v>
      </c>
      <c r="C5179" s="233" t="s">
        <v>4</v>
      </c>
      <c r="D5179" s="234">
        <v>73.17</v>
      </c>
    </row>
    <row r="5180" spans="1:4" ht="13.5">
      <c r="A5180" s="233">
        <v>89457</v>
      </c>
      <c r="B5180" s="231" t="s">
        <v>10773</v>
      </c>
      <c r="C5180" s="233" t="s">
        <v>4</v>
      </c>
      <c r="D5180" s="234">
        <v>66.94</v>
      </c>
    </row>
    <row r="5181" spans="1:4" ht="13.5">
      <c r="A5181" s="233">
        <v>89458</v>
      </c>
      <c r="B5181" s="231" t="s">
        <v>10774</v>
      </c>
      <c r="C5181" s="233" t="s">
        <v>4</v>
      </c>
      <c r="D5181" s="234">
        <v>61.49</v>
      </c>
    </row>
    <row r="5182" spans="1:4" ht="13.5">
      <c r="A5182" s="233">
        <v>89459</v>
      </c>
      <c r="B5182" s="231" t="s">
        <v>10775</v>
      </c>
      <c r="C5182" s="233" t="s">
        <v>4</v>
      </c>
      <c r="D5182" s="234">
        <v>81.760000000000005</v>
      </c>
    </row>
    <row r="5183" spans="1:4" ht="13.5">
      <c r="A5183" s="233">
        <v>89460</v>
      </c>
      <c r="B5183" s="231" t="s">
        <v>10776</v>
      </c>
      <c r="C5183" s="233" t="s">
        <v>4</v>
      </c>
      <c r="D5183" s="234">
        <v>75.77</v>
      </c>
    </row>
    <row r="5184" spans="1:4" ht="13.5">
      <c r="A5184" s="233">
        <v>89462</v>
      </c>
      <c r="B5184" s="231" t="s">
        <v>10777</v>
      </c>
      <c r="C5184" s="233" t="s">
        <v>4</v>
      </c>
      <c r="D5184" s="234">
        <v>75.290000000000006</v>
      </c>
    </row>
    <row r="5185" spans="1:4" ht="13.5">
      <c r="A5185" s="233">
        <v>89463</v>
      </c>
      <c r="B5185" s="231" t="s">
        <v>10778</v>
      </c>
      <c r="C5185" s="233" t="s">
        <v>4</v>
      </c>
      <c r="D5185" s="234">
        <v>71.42</v>
      </c>
    </row>
    <row r="5186" spans="1:4" ht="13.5">
      <c r="A5186" s="233">
        <v>89464</v>
      </c>
      <c r="B5186" s="231" t="s">
        <v>10779</v>
      </c>
      <c r="C5186" s="233" t="s">
        <v>4</v>
      </c>
      <c r="D5186" s="234">
        <v>89.79</v>
      </c>
    </row>
    <row r="5187" spans="1:4" ht="13.5">
      <c r="A5187" s="233">
        <v>89465</v>
      </c>
      <c r="B5187" s="231" t="s">
        <v>10780</v>
      </c>
      <c r="C5187" s="233" t="s">
        <v>4</v>
      </c>
      <c r="D5187" s="234">
        <v>85.6</v>
      </c>
    </row>
    <row r="5188" spans="1:4" ht="13.5">
      <c r="A5188" s="233">
        <v>89466</v>
      </c>
      <c r="B5188" s="231" t="s">
        <v>10781</v>
      </c>
      <c r="C5188" s="233" t="s">
        <v>4</v>
      </c>
      <c r="D5188" s="234">
        <v>80.64</v>
      </c>
    </row>
    <row r="5189" spans="1:4" ht="13.5">
      <c r="A5189" s="233">
        <v>89467</v>
      </c>
      <c r="B5189" s="231" t="s">
        <v>10782</v>
      </c>
      <c r="C5189" s="233" t="s">
        <v>4</v>
      </c>
      <c r="D5189" s="234">
        <v>74.55</v>
      </c>
    </row>
    <row r="5190" spans="1:4" ht="13.5">
      <c r="A5190" s="233">
        <v>89468</v>
      </c>
      <c r="B5190" s="231" t="s">
        <v>10783</v>
      </c>
      <c r="C5190" s="233" t="s">
        <v>4</v>
      </c>
      <c r="D5190" s="234">
        <v>95.44</v>
      </c>
    </row>
    <row r="5191" spans="1:4" ht="13.5">
      <c r="A5191" s="233">
        <v>89469</v>
      </c>
      <c r="B5191" s="231" t="s">
        <v>10784</v>
      </c>
      <c r="C5191" s="233" t="s">
        <v>4</v>
      </c>
      <c r="D5191" s="234">
        <v>89.02</v>
      </c>
    </row>
    <row r="5192" spans="1:4" ht="13.5">
      <c r="A5192" s="233">
        <v>89470</v>
      </c>
      <c r="B5192" s="231" t="s">
        <v>10785</v>
      </c>
      <c r="C5192" s="233" t="s">
        <v>4</v>
      </c>
      <c r="D5192" s="234">
        <v>76.03</v>
      </c>
    </row>
    <row r="5193" spans="1:4" ht="13.5">
      <c r="A5193" s="233">
        <v>89471</v>
      </c>
      <c r="B5193" s="231" t="s">
        <v>10786</v>
      </c>
      <c r="C5193" s="233" t="s">
        <v>4</v>
      </c>
      <c r="D5193" s="234">
        <v>72.209999999999994</v>
      </c>
    </row>
    <row r="5194" spans="1:4" ht="13.5">
      <c r="A5194" s="233">
        <v>89472</v>
      </c>
      <c r="B5194" s="231" t="s">
        <v>10787</v>
      </c>
      <c r="C5194" s="233" t="s">
        <v>4</v>
      </c>
      <c r="D5194" s="234">
        <v>90.21</v>
      </c>
    </row>
    <row r="5195" spans="1:4" ht="13.5">
      <c r="A5195" s="233">
        <v>89473</v>
      </c>
      <c r="B5195" s="231" t="s">
        <v>10788</v>
      </c>
      <c r="C5195" s="233" t="s">
        <v>4</v>
      </c>
      <c r="D5195" s="234">
        <v>86.14</v>
      </c>
    </row>
    <row r="5196" spans="1:4" ht="13.5">
      <c r="A5196" s="233">
        <v>89474</v>
      </c>
      <c r="B5196" s="231" t="s">
        <v>10789</v>
      </c>
      <c r="C5196" s="233" t="s">
        <v>4</v>
      </c>
      <c r="D5196" s="234">
        <v>83.55</v>
      </c>
    </row>
    <row r="5197" spans="1:4" ht="13.5">
      <c r="A5197" s="233">
        <v>89475</v>
      </c>
      <c r="B5197" s="231" t="s">
        <v>10790</v>
      </c>
      <c r="C5197" s="233" t="s">
        <v>4</v>
      </c>
      <c r="D5197" s="234">
        <v>76.44</v>
      </c>
    </row>
    <row r="5198" spans="1:4" ht="13.5">
      <c r="A5198" s="233">
        <v>89476</v>
      </c>
      <c r="B5198" s="231" t="s">
        <v>10791</v>
      </c>
      <c r="C5198" s="233" t="s">
        <v>4</v>
      </c>
      <c r="D5198" s="234">
        <v>98.39</v>
      </c>
    </row>
    <row r="5199" spans="1:4" ht="13.5">
      <c r="A5199" s="233">
        <v>89477</v>
      </c>
      <c r="B5199" s="231" t="s">
        <v>10792</v>
      </c>
      <c r="C5199" s="233" t="s">
        <v>4</v>
      </c>
      <c r="D5199" s="234">
        <v>90.97</v>
      </c>
    </row>
    <row r="5200" spans="1:4" ht="13.5">
      <c r="A5200" s="233">
        <v>89478</v>
      </c>
      <c r="B5200" s="231" t="s">
        <v>10793</v>
      </c>
      <c r="C5200" s="233" t="s">
        <v>4</v>
      </c>
      <c r="D5200" s="234">
        <v>88.48</v>
      </c>
    </row>
    <row r="5201" spans="1:4" ht="13.5">
      <c r="A5201" s="233">
        <v>89479</v>
      </c>
      <c r="B5201" s="231" t="s">
        <v>10794</v>
      </c>
      <c r="C5201" s="233" t="s">
        <v>4</v>
      </c>
      <c r="D5201" s="234">
        <v>84.61</v>
      </c>
    </row>
    <row r="5202" spans="1:4" ht="13.5">
      <c r="A5202" s="233">
        <v>89480</v>
      </c>
      <c r="B5202" s="231" t="s">
        <v>10795</v>
      </c>
      <c r="C5202" s="233" t="s">
        <v>4</v>
      </c>
      <c r="D5202" s="234">
        <v>102.76</v>
      </c>
    </row>
    <row r="5203" spans="1:4" ht="13.5">
      <c r="A5203" s="233">
        <v>89483</v>
      </c>
      <c r="B5203" s="231" t="s">
        <v>10796</v>
      </c>
      <c r="C5203" s="233" t="s">
        <v>4</v>
      </c>
      <c r="D5203" s="234">
        <v>98.8</v>
      </c>
    </row>
    <row r="5204" spans="1:4" ht="13.5">
      <c r="A5204" s="233">
        <v>89484</v>
      </c>
      <c r="B5204" s="231" t="s">
        <v>10797</v>
      </c>
      <c r="C5204" s="233" t="s">
        <v>4</v>
      </c>
      <c r="D5204" s="234">
        <v>97.49</v>
      </c>
    </row>
    <row r="5205" spans="1:4" ht="13.5">
      <c r="A5205" s="233">
        <v>89486</v>
      </c>
      <c r="B5205" s="231" t="s">
        <v>10798</v>
      </c>
      <c r="C5205" s="233" t="s">
        <v>4</v>
      </c>
      <c r="D5205" s="234">
        <v>89.97</v>
      </c>
    </row>
    <row r="5206" spans="1:4" ht="13.5">
      <c r="A5206" s="233">
        <v>89487</v>
      </c>
      <c r="B5206" s="231" t="s">
        <v>10799</v>
      </c>
      <c r="C5206" s="233" t="s">
        <v>4</v>
      </c>
      <c r="D5206" s="234">
        <v>112.3</v>
      </c>
    </row>
    <row r="5207" spans="1:4" ht="13.5">
      <c r="A5207" s="233">
        <v>89488</v>
      </c>
      <c r="B5207" s="231" t="s">
        <v>10800</v>
      </c>
      <c r="C5207" s="233" t="s">
        <v>4</v>
      </c>
      <c r="D5207" s="234">
        <v>104.44</v>
      </c>
    </row>
    <row r="5208" spans="1:4" ht="13.5">
      <c r="A5208" s="233">
        <v>91815</v>
      </c>
      <c r="B5208" s="231" t="s">
        <v>10801</v>
      </c>
      <c r="C5208" s="233" t="s">
        <v>4</v>
      </c>
      <c r="D5208" s="234">
        <v>62.6</v>
      </c>
    </row>
    <row r="5209" spans="1:4" ht="13.5">
      <c r="A5209" s="233">
        <v>91816</v>
      </c>
      <c r="B5209" s="231" t="s">
        <v>10802</v>
      </c>
      <c r="C5209" s="233" t="s">
        <v>4</v>
      </c>
      <c r="D5209" s="234">
        <v>75.3</v>
      </c>
    </row>
    <row r="5210" spans="1:4" ht="13.5">
      <c r="A5210" s="233">
        <v>101161</v>
      </c>
      <c r="B5210" s="231" t="s">
        <v>24118</v>
      </c>
      <c r="C5210" s="233" t="s">
        <v>4</v>
      </c>
      <c r="D5210" s="234">
        <v>157.75</v>
      </c>
    </row>
    <row r="5211" spans="1:4" ht="13.5">
      <c r="A5211" s="233">
        <v>101163</v>
      </c>
      <c r="B5211" s="231" t="s">
        <v>24119</v>
      </c>
      <c r="C5211" s="233" t="s">
        <v>4</v>
      </c>
      <c r="D5211" s="234">
        <v>726.39</v>
      </c>
    </row>
    <row r="5212" spans="1:4" ht="13.5">
      <c r="A5212" s="233">
        <v>101164</v>
      </c>
      <c r="B5212" s="231" t="s">
        <v>24120</v>
      </c>
      <c r="C5212" s="233" t="s">
        <v>4</v>
      </c>
      <c r="D5212" s="234">
        <v>536.94000000000005</v>
      </c>
    </row>
    <row r="5213" spans="1:4" ht="13.5">
      <c r="A5213" s="233">
        <v>96358</v>
      </c>
      <c r="B5213" s="231" t="s">
        <v>10803</v>
      </c>
      <c r="C5213" s="233" t="s">
        <v>4</v>
      </c>
      <c r="D5213" s="234">
        <v>72.42</v>
      </c>
    </row>
    <row r="5214" spans="1:4" ht="13.5">
      <c r="A5214" s="233">
        <v>96359</v>
      </c>
      <c r="B5214" s="231" t="s">
        <v>10804</v>
      </c>
      <c r="C5214" s="233" t="s">
        <v>4</v>
      </c>
      <c r="D5214" s="234">
        <v>83.03</v>
      </c>
    </row>
    <row r="5215" spans="1:4" ht="13.5">
      <c r="A5215" s="233">
        <v>96360</v>
      </c>
      <c r="B5215" s="231" t="s">
        <v>10805</v>
      </c>
      <c r="C5215" s="233" t="s">
        <v>4</v>
      </c>
      <c r="D5215" s="234">
        <v>99.42</v>
      </c>
    </row>
    <row r="5216" spans="1:4" ht="13.5">
      <c r="A5216" s="233">
        <v>96361</v>
      </c>
      <c r="B5216" s="231" t="s">
        <v>10806</v>
      </c>
      <c r="C5216" s="233" t="s">
        <v>4</v>
      </c>
      <c r="D5216" s="234">
        <v>120.05</v>
      </c>
    </row>
    <row r="5217" spans="1:4" ht="13.5">
      <c r="A5217" s="233">
        <v>96362</v>
      </c>
      <c r="B5217" s="231" t="s">
        <v>10807</v>
      </c>
      <c r="C5217" s="233" t="s">
        <v>4</v>
      </c>
      <c r="D5217" s="234">
        <v>91.12</v>
      </c>
    </row>
    <row r="5218" spans="1:4" ht="13.5">
      <c r="A5218" s="233">
        <v>96363</v>
      </c>
      <c r="B5218" s="231" t="s">
        <v>10808</v>
      </c>
      <c r="C5218" s="233" t="s">
        <v>4</v>
      </c>
      <c r="D5218" s="234">
        <v>102.13</v>
      </c>
    </row>
    <row r="5219" spans="1:4" ht="13.5">
      <c r="A5219" s="233">
        <v>96364</v>
      </c>
      <c r="B5219" s="231" t="s">
        <v>10809</v>
      </c>
      <c r="C5219" s="233" t="s">
        <v>4</v>
      </c>
      <c r="D5219" s="234">
        <v>118.12</v>
      </c>
    </row>
    <row r="5220" spans="1:4" ht="13.5">
      <c r="A5220" s="233">
        <v>96365</v>
      </c>
      <c r="B5220" s="231" t="s">
        <v>10810</v>
      </c>
      <c r="C5220" s="233" t="s">
        <v>4</v>
      </c>
      <c r="D5220" s="234">
        <v>139.13</v>
      </c>
    </row>
    <row r="5221" spans="1:4" ht="13.5">
      <c r="A5221" s="233">
        <v>96366</v>
      </c>
      <c r="B5221" s="231" t="s">
        <v>10811</v>
      </c>
      <c r="C5221" s="233" t="s">
        <v>4</v>
      </c>
      <c r="D5221" s="234">
        <v>109.82</v>
      </c>
    </row>
    <row r="5222" spans="1:4" ht="13.5">
      <c r="A5222" s="233">
        <v>96367</v>
      </c>
      <c r="B5222" s="231" t="s">
        <v>10812</v>
      </c>
      <c r="C5222" s="233" t="s">
        <v>4</v>
      </c>
      <c r="D5222" s="234">
        <v>121.2</v>
      </c>
    </row>
    <row r="5223" spans="1:4" ht="13.5">
      <c r="A5223" s="233">
        <v>96368</v>
      </c>
      <c r="B5223" s="231" t="s">
        <v>10813</v>
      </c>
      <c r="C5223" s="233" t="s">
        <v>4</v>
      </c>
      <c r="D5223" s="234">
        <v>136.82</v>
      </c>
    </row>
    <row r="5224" spans="1:4" ht="13.5">
      <c r="A5224" s="233">
        <v>96369</v>
      </c>
      <c r="B5224" s="231" t="s">
        <v>10814</v>
      </c>
      <c r="C5224" s="233" t="s">
        <v>4</v>
      </c>
      <c r="D5224" s="234">
        <v>158.22999999999999</v>
      </c>
    </row>
    <row r="5225" spans="1:4" ht="13.5">
      <c r="A5225" s="233">
        <v>96370</v>
      </c>
      <c r="B5225" s="231" t="s">
        <v>10815</v>
      </c>
      <c r="C5225" s="233" t="s">
        <v>4</v>
      </c>
      <c r="D5225" s="234">
        <v>50.26</v>
      </c>
    </row>
    <row r="5226" spans="1:4" ht="13.5">
      <c r="A5226" s="233">
        <v>96371</v>
      </c>
      <c r="B5226" s="231" t="s">
        <v>10816</v>
      </c>
      <c r="C5226" s="233" t="s">
        <v>4</v>
      </c>
      <c r="D5226" s="234">
        <v>60.65</v>
      </c>
    </row>
    <row r="5227" spans="1:4" ht="13.5">
      <c r="A5227" s="233">
        <v>96372</v>
      </c>
      <c r="B5227" s="231" t="s">
        <v>10817</v>
      </c>
      <c r="C5227" s="233" t="s">
        <v>4</v>
      </c>
      <c r="D5227" s="234">
        <v>18.37</v>
      </c>
    </row>
    <row r="5228" spans="1:4" ht="13.5">
      <c r="A5228" s="233">
        <v>96373</v>
      </c>
      <c r="B5228" s="231" t="s">
        <v>10818</v>
      </c>
      <c r="C5228" s="233" t="s">
        <v>1</v>
      </c>
      <c r="D5228" s="234">
        <v>9.48</v>
      </c>
    </row>
    <row r="5229" spans="1:4" ht="13.5">
      <c r="A5229" s="233">
        <v>96374</v>
      </c>
      <c r="B5229" s="231" t="s">
        <v>10819</v>
      </c>
      <c r="C5229" s="233" t="s">
        <v>1</v>
      </c>
      <c r="D5229" s="234">
        <v>28.16</v>
      </c>
    </row>
    <row r="5230" spans="1:4" ht="13.5">
      <c r="A5230" s="233">
        <v>102235</v>
      </c>
      <c r="B5230" s="231" t="s">
        <v>26167</v>
      </c>
      <c r="C5230" s="233" t="s">
        <v>4</v>
      </c>
      <c r="D5230" s="234">
        <v>479.64</v>
      </c>
    </row>
    <row r="5231" spans="1:4" ht="13.5">
      <c r="A5231" s="233">
        <v>102243</v>
      </c>
      <c r="B5231" s="231" t="s">
        <v>26168</v>
      </c>
      <c r="C5231" s="233" t="s">
        <v>4</v>
      </c>
      <c r="D5231" s="234">
        <v>82.74</v>
      </c>
    </row>
    <row r="5232" spans="1:4" ht="13.5">
      <c r="A5232" s="233">
        <v>102244</v>
      </c>
      <c r="B5232" s="231" t="s">
        <v>26169</v>
      </c>
      <c r="C5232" s="233" t="s">
        <v>4</v>
      </c>
      <c r="D5232" s="234">
        <v>95.67</v>
      </c>
    </row>
    <row r="5233" spans="1:4" ht="13.5">
      <c r="A5233" s="233">
        <v>102245</v>
      </c>
      <c r="B5233" s="231" t="s">
        <v>26170</v>
      </c>
      <c r="C5233" s="233" t="s">
        <v>4</v>
      </c>
      <c r="D5233" s="234">
        <v>98.25</v>
      </c>
    </row>
    <row r="5234" spans="1:4" ht="13.5">
      <c r="A5234" s="233">
        <v>102253</v>
      </c>
      <c r="B5234" s="231" t="s">
        <v>26171</v>
      </c>
      <c r="C5234" s="233" t="s">
        <v>4</v>
      </c>
      <c r="D5234" s="234">
        <v>352.93</v>
      </c>
    </row>
    <row r="5235" spans="1:4" ht="13.5">
      <c r="A5235" s="233">
        <v>102254</v>
      </c>
      <c r="B5235" s="231" t="s">
        <v>26172</v>
      </c>
      <c r="C5235" s="233" t="s">
        <v>4</v>
      </c>
      <c r="D5235" s="234">
        <v>622.78</v>
      </c>
    </row>
    <row r="5236" spans="1:4" ht="13.5">
      <c r="A5236" s="233">
        <v>102255</v>
      </c>
      <c r="B5236" s="231" t="s">
        <v>26173</v>
      </c>
      <c r="C5236" s="233" t="s">
        <v>4</v>
      </c>
      <c r="D5236" s="234">
        <v>399.66</v>
      </c>
    </row>
    <row r="5237" spans="1:4" ht="13.5">
      <c r="A5237" s="233">
        <v>102256</v>
      </c>
      <c r="B5237" s="231" t="s">
        <v>26174</v>
      </c>
      <c r="C5237" s="233" t="s">
        <v>4</v>
      </c>
      <c r="D5237" s="234">
        <v>769.68</v>
      </c>
    </row>
    <row r="5238" spans="1:4" ht="13.5">
      <c r="A5238" s="233">
        <v>102257</v>
      </c>
      <c r="B5238" s="231" t="s">
        <v>26175</v>
      </c>
      <c r="C5238" s="233" t="s">
        <v>4</v>
      </c>
      <c r="D5238" s="234">
        <v>261.02</v>
      </c>
    </row>
    <row r="5239" spans="1:4" ht="13.5">
      <c r="A5239" s="233">
        <v>102258</v>
      </c>
      <c r="B5239" s="231" t="s">
        <v>26176</v>
      </c>
      <c r="C5239" s="233" t="s">
        <v>4</v>
      </c>
      <c r="D5239" s="234">
        <v>305.26</v>
      </c>
    </row>
    <row r="5240" spans="1:4" ht="13.5">
      <c r="A5240" s="233">
        <v>101154</v>
      </c>
      <c r="B5240" s="231" t="s">
        <v>24121</v>
      </c>
      <c r="C5240" s="233" t="s">
        <v>4</v>
      </c>
      <c r="D5240" s="234">
        <v>86.14</v>
      </c>
    </row>
    <row r="5241" spans="1:4" ht="13.5">
      <c r="A5241" s="233">
        <v>101155</v>
      </c>
      <c r="B5241" s="231" t="s">
        <v>24122</v>
      </c>
      <c r="C5241" s="233" t="s">
        <v>4</v>
      </c>
      <c r="D5241" s="234">
        <v>120.29</v>
      </c>
    </row>
    <row r="5242" spans="1:4" ht="13.5">
      <c r="A5242" s="233">
        <v>101156</v>
      </c>
      <c r="B5242" s="231" t="s">
        <v>24123</v>
      </c>
      <c r="C5242" s="233" t="s">
        <v>4</v>
      </c>
      <c r="D5242" s="234">
        <v>175.84</v>
      </c>
    </row>
    <row r="5243" spans="1:4" ht="13.5">
      <c r="A5243" s="233">
        <v>101810</v>
      </c>
      <c r="B5243" s="231" t="s">
        <v>26177</v>
      </c>
      <c r="C5243" s="233" t="s">
        <v>7</v>
      </c>
      <c r="D5243" s="234">
        <v>977.36</v>
      </c>
    </row>
    <row r="5244" spans="1:4" ht="13.5">
      <c r="A5244" s="233">
        <v>101811</v>
      </c>
      <c r="B5244" s="231" t="s">
        <v>26178</v>
      </c>
      <c r="C5244" s="233" t="s">
        <v>7</v>
      </c>
      <c r="D5244" s="234">
        <v>1084.4000000000001</v>
      </c>
    </row>
    <row r="5245" spans="1:4" ht="13.5">
      <c r="A5245" s="233">
        <v>101812</v>
      </c>
      <c r="B5245" s="231" t="s">
        <v>26179</v>
      </c>
      <c r="C5245" s="233" t="s">
        <v>7</v>
      </c>
      <c r="D5245" s="234">
        <v>1095.2</v>
      </c>
    </row>
    <row r="5246" spans="1:4" ht="13.5">
      <c r="A5246" s="233">
        <v>101813</v>
      </c>
      <c r="B5246" s="231" t="s">
        <v>26180</v>
      </c>
      <c r="C5246" s="233" t="s">
        <v>7</v>
      </c>
      <c r="D5246" s="234">
        <v>1202.24</v>
      </c>
    </row>
    <row r="5247" spans="1:4" ht="13.5">
      <c r="A5247" s="233">
        <v>101814</v>
      </c>
      <c r="B5247" s="231" t="s">
        <v>26181</v>
      </c>
      <c r="C5247" s="233" t="s">
        <v>4</v>
      </c>
      <c r="D5247" s="234">
        <v>33.869999999999997</v>
      </c>
    </row>
    <row r="5248" spans="1:4" ht="13.5">
      <c r="A5248" s="233">
        <v>101815</v>
      </c>
      <c r="B5248" s="231" t="s">
        <v>26182</v>
      </c>
      <c r="C5248" s="233" t="s">
        <v>4</v>
      </c>
      <c r="D5248" s="234">
        <v>59.6</v>
      </c>
    </row>
    <row r="5249" spans="1:4" ht="13.5">
      <c r="A5249" s="233">
        <v>101816</v>
      </c>
      <c r="B5249" s="231" t="s">
        <v>26183</v>
      </c>
      <c r="C5249" s="233" t="s">
        <v>4</v>
      </c>
      <c r="D5249" s="234">
        <v>51.27</v>
      </c>
    </row>
    <row r="5250" spans="1:4" ht="13.5">
      <c r="A5250" s="233">
        <v>101817</v>
      </c>
      <c r="B5250" s="231" t="s">
        <v>26184</v>
      </c>
      <c r="C5250" s="233" t="s">
        <v>4</v>
      </c>
      <c r="D5250" s="234">
        <v>37.35</v>
      </c>
    </row>
    <row r="5251" spans="1:4" ht="13.5">
      <c r="A5251" s="233">
        <v>101818</v>
      </c>
      <c r="B5251" s="231" t="s">
        <v>26185</v>
      </c>
      <c r="C5251" s="233" t="s">
        <v>4</v>
      </c>
      <c r="D5251" s="234">
        <v>50.41</v>
      </c>
    </row>
    <row r="5252" spans="1:4" ht="13.5">
      <c r="A5252" s="233">
        <v>101819</v>
      </c>
      <c r="B5252" s="231" t="s">
        <v>26186</v>
      </c>
      <c r="C5252" s="233" t="s">
        <v>4</v>
      </c>
      <c r="D5252" s="234">
        <v>47.23</v>
      </c>
    </row>
    <row r="5253" spans="1:4" ht="13.5">
      <c r="A5253" s="233">
        <v>101820</v>
      </c>
      <c r="B5253" s="231" t="s">
        <v>26187</v>
      </c>
      <c r="C5253" s="233" t="s">
        <v>4</v>
      </c>
      <c r="D5253" s="234">
        <v>30.46</v>
      </c>
    </row>
    <row r="5254" spans="1:4" ht="13.5">
      <c r="A5254" s="233">
        <v>101821</v>
      </c>
      <c r="B5254" s="231" t="s">
        <v>26188</v>
      </c>
      <c r="C5254" s="233" t="s">
        <v>7</v>
      </c>
      <c r="D5254" s="234">
        <v>41.09</v>
      </c>
    </row>
    <row r="5255" spans="1:4" ht="13.5">
      <c r="A5255" s="233">
        <v>101822</v>
      </c>
      <c r="B5255" s="231" t="s">
        <v>26189</v>
      </c>
      <c r="C5255" s="233" t="s">
        <v>7</v>
      </c>
      <c r="D5255" s="234">
        <v>98.71</v>
      </c>
    </row>
    <row r="5256" spans="1:4" ht="13.5">
      <c r="A5256" s="233">
        <v>101823</v>
      </c>
      <c r="B5256" s="231" t="s">
        <v>26190</v>
      </c>
      <c r="C5256" s="233" t="s">
        <v>7</v>
      </c>
      <c r="D5256" s="234">
        <v>124.72</v>
      </c>
    </row>
    <row r="5257" spans="1:4" ht="13.5">
      <c r="A5257" s="233">
        <v>101824</v>
      </c>
      <c r="B5257" s="231" t="s">
        <v>26191</v>
      </c>
      <c r="C5257" s="233" t="s">
        <v>7</v>
      </c>
      <c r="D5257" s="234">
        <v>148.94</v>
      </c>
    </row>
    <row r="5258" spans="1:4" ht="13.5">
      <c r="A5258" s="233">
        <v>101825</v>
      </c>
      <c r="B5258" s="231" t="s">
        <v>26192</v>
      </c>
      <c r="C5258" s="233" t="s">
        <v>7</v>
      </c>
      <c r="D5258" s="234">
        <v>172.5</v>
      </c>
    </row>
    <row r="5259" spans="1:4" ht="13.5">
      <c r="A5259" s="233">
        <v>101826</v>
      </c>
      <c r="B5259" s="231" t="s">
        <v>26193</v>
      </c>
      <c r="C5259" s="233" t="s">
        <v>7</v>
      </c>
      <c r="D5259" s="234">
        <v>195.76</v>
      </c>
    </row>
    <row r="5260" spans="1:4" ht="13.5">
      <c r="A5260" s="233">
        <v>101827</v>
      </c>
      <c r="B5260" s="231" t="s">
        <v>26194</v>
      </c>
      <c r="C5260" s="233" t="s">
        <v>7</v>
      </c>
      <c r="D5260" s="234">
        <v>156.56</v>
      </c>
    </row>
    <row r="5261" spans="1:4" ht="13.5">
      <c r="A5261" s="233">
        <v>101828</v>
      </c>
      <c r="B5261" s="231" t="s">
        <v>26195</v>
      </c>
      <c r="C5261" s="233" t="s">
        <v>7</v>
      </c>
      <c r="D5261" s="234">
        <v>146.91999999999999</v>
      </c>
    </row>
    <row r="5262" spans="1:4" ht="13.5">
      <c r="A5262" s="233">
        <v>101829</v>
      </c>
      <c r="B5262" s="231" t="s">
        <v>26196</v>
      </c>
      <c r="C5262" s="233" t="s">
        <v>7</v>
      </c>
      <c r="D5262" s="234">
        <v>204.48</v>
      </c>
    </row>
    <row r="5263" spans="1:4" ht="13.5">
      <c r="A5263" s="233">
        <v>101830</v>
      </c>
      <c r="B5263" s="231" t="s">
        <v>26197</v>
      </c>
      <c r="C5263" s="233" t="s">
        <v>7</v>
      </c>
      <c r="D5263" s="234">
        <v>226.88</v>
      </c>
    </row>
    <row r="5264" spans="1:4" ht="13.5">
      <c r="A5264" s="233">
        <v>101831</v>
      </c>
      <c r="B5264" s="231" t="s">
        <v>26198</v>
      </c>
      <c r="C5264" s="233" t="s">
        <v>7</v>
      </c>
      <c r="D5264" s="234">
        <v>248.98</v>
      </c>
    </row>
    <row r="5265" spans="1:4" ht="13.5">
      <c r="A5265" s="233">
        <v>101832</v>
      </c>
      <c r="B5265" s="231" t="s">
        <v>26199</v>
      </c>
      <c r="C5265" s="233" t="s">
        <v>7</v>
      </c>
      <c r="D5265" s="234">
        <v>195.22</v>
      </c>
    </row>
    <row r="5266" spans="1:4" ht="13.5">
      <c r="A5266" s="233">
        <v>101833</v>
      </c>
      <c r="B5266" s="231" t="s">
        <v>26200</v>
      </c>
      <c r="C5266" s="233" t="s">
        <v>7</v>
      </c>
      <c r="D5266" s="234">
        <v>217.81</v>
      </c>
    </row>
    <row r="5267" spans="1:4" ht="13.5">
      <c r="A5267" s="233">
        <v>101834</v>
      </c>
      <c r="B5267" s="231" t="s">
        <v>26201</v>
      </c>
      <c r="C5267" s="233" t="s">
        <v>7</v>
      </c>
      <c r="D5267" s="234">
        <v>240.11</v>
      </c>
    </row>
    <row r="5268" spans="1:4" ht="13.5">
      <c r="A5268" s="233">
        <v>101835</v>
      </c>
      <c r="B5268" s="231" t="s">
        <v>26202</v>
      </c>
      <c r="C5268" s="233" t="s">
        <v>7</v>
      </c>
      <c r="D5268" s="234">
        <v>211.3</v>
      </c>
    </row>
    <row r="5269" spans="1:4" ht="13.5">
      <c r="A5269" s="233">
        <v>101836</v>
      </c>
      <c r="B5269" s="231" t="s">
        <v>26203</v>
      </c>
      <c r="C5269" s="233" t="s">
        <v>7</v>
      </c>
      <c r="D5269" s="234">
        <v>18.34</v>
      </c>
    </row>
    <row r="5270" spans="1:4" ht="13.5">
      <c r="A5270" s="233">
        <v>101837</v>
      </c>
      <c r="B5270" s="231" t="s">
        <v>26204</v>
      </c>
      <c r="C5270" s="233" t="s">
        <v>7</v>
      </c>
      <c r="D5270" s="234">
        <v>44.35</v>
      </c>
    </row>
    <row r="5271" spans="1:4" ht="13.5">
      <c r="A5271" s="233">
        <v>101838</v>
      </c>
      <c r="B5271" s="231" t="s">
        <v>26205</v>
      </c>
      <c r="C5271" s="233" t="s">
        <v>7</v>
      </c>
      <c r="D5271" s="234">
        <v>68.569999999999993</v>
      </c>
    </row>
    <row r="5272" spans="1:4" ht="13.5">
      <c r="A5272" s="233">
        <v>101839</v>
      </c>
      <c r="B5272" s="231" t="s">
        <v>26206</v>
      </c>
      <c r="C5272" s="233" t="s">
        <v>7</v>
      </c>
      <c r="D5272" s="234">
        <v>92.13</v>
      </c>
    </row>
    <row r="5273" spans="1:4" ht="13.5">
      <c r="A5273" s="233">
        <v>101840</v>
      </c>
      <c r="B5273" s="231" t="s">
        <v>26207</v>
      </c>
      <c r="C5273" s="233" t="s">
        <v>7</v>
      </c>
      <c r="D5273" s="234">
        <v>152.41999999999999</v>
      </c>
    </row>
    <row r="5274" spans="1:4" ht="13.5">
      <c r="A5274" s="233">
        <v>101841</v>
      </c>
      <c r="B5274" s="231" t="s">
        <v>26208</v>
      </c>
      <c r="C5274" s="233" t="s">
        <v>7</v>
      </c>
      <c r="D5274" s="234">
        <v>76.19</v>
      </c>
    </row>
    <row r="5275" spans="1:4" ht="13.5">
      <c r="A5275" s="233">
        <v>101842</v>
      </c>
      <c r="B5275" s="231" t="s">
        <v>26209</v>
      </c>
      <c r="C5275" s="233" t="s">
        <v>7</v>
      </c>
      <c r="D5275" s="234">
        <v>66.55</v>
      </c>
    </row>
    <row r="5276" spans="1:4" ht="13.5">
      <c r="A5276" s="233">
        <v>101843</v>
      </c>
      <c r="B5276" s="231" t="s">
        <v>26210</v>
      </c>
      <c r="C5276" s="233" t="s">
        <v>7</v>
      </c>
      <c r="D5276" s="234">
        <v>124.11</v>
      </c>
    </row>
    <row r="5277" spans="1:4" ht="13.5">
      <c r="A5277" s="233">
        <v>101844</v>
      </c>
      <c r="B5277" s="231" t="s">
        <v>26211</v>
      </c>
      <c r="C5277" s="233" t="s">
        <v>7</v>
      </c>
      <c r="D5277" s="234">
        <v>146.51</v>
      </c>
    </row>
    <row r="5278" spans="1:4" ht="13.5">
      <c r="A5278" s="233">
        <v>101845</v>
      </c>
      <c r="B5278" s="231" t="s">
        <v>26212</v>
      </c>
      <c r="C5278" s="233" t="s">
        <v>7</v>
      </c>
      <c r="D5278" s="234">
        <v>168.61</v>
      </c>
    </row>
    <row r="5279" spans="1:4" ht="13.5">
      <c r="A5279" s="233">
        <v>101846</v>
      </c>
      <c r="B5279" s="231" t="s">
        <v>26213</v>
      </c>
      <c r="C5279" s="233" t="s">
        <v>7</v>
      </c>
      <c r="D5279" s="234">
        <v>114.85</v>
      </c>
    </row>
    <row r="5280" spans="1:4" ht="13.5">
      <c r="A5280" s="233">
        <v>101847</v>
      </c>
      <c r="B5280" s="231" t="s">
        <v>26214</v>
      </c>
      <c r="C5280" s="233" t="s">
        <v>7</v>
      </c>
      <c r="D5280" s="234">
        <v>137.44</v>
      </c>
    </row>
    <row r="5281" spans="1:4" ht="13.5">
      <c r="A5281" s="233">
        <v>101848</v>
      </c>
      <c r="B5281" s="231" t="s">
        <v>26215</v>
      </c>
      <c r="C5281" s="233" t="s">
        <v>7</v>
      </c>
      <c r="D5281" s="234">
        <v>159.74</v>
      </c>
    </row>
    <row r="5282" spans="1:4" ht="13.5">
      <c r="A5282" s="233">
        <v>101849</v>
      </c>
      <c r="B5282" s="231" t="s">
        <v>26216</v>
      </c>
      <c r="C5282" s="233" t="s">
        <v>7</v>
      </c>
      <c r="D5282" s="234">
        <v>130.93</v>
      </c>
    </row>
    <row r="5283" spans="1:4" ht="13.5">
      <c r="A5283" s="233">
        <v>101850</v>
      </c>
      <c r="B5283" s="231" t="s">
        <v>26217</v>
      </c>
      <c r="C5283" s="233" t="s">
        <v>4</v>
      </c>
      <c r="D5283" s="234">
        <v>43.78</v>
      </c>
    </row>
    <row r="5284" spans="1:4" ht="13.5">
      <c r="A5284" s="233">
        <v>101851</v>
      </c>
      <c r="B5284" s="231" t="s">
        <v>26218</v>
      </c>
      <c r="C5284" s="233" t="s">
        <v>4</v>
      </c>
      <c r="D5284" s="234">
        <v>92.28</v>
      </c>
    </row>
    <row r="5285" spans="1:4" ht="13.5">
      <c r="A5285" s="233">
        <v>101852</v>
      </c>
      <c r="B5285" s="231" t="s">
        <v>26219</v>
      </c>
      <c r="C5285" s="233" t="s">
        <v>4</v>
      </c>
      <c r="D5285" s="234">
        <v>53.93</v>
      </c>
    </row>
    <row r="5286" spans="1:4" ht="13.5">
      <c r="A5286" s="233">
        <v>101853</v>
      </c>
      <c r="B5286" s="231" t="s">
        <v>26220</v>
      </c>
      <c r="C5286" s="233" t="s">
        <v>4</v>
      </c>
      <c r="D5286" s="234">
        <v>38.97</v>
      </c>
    </row>
    <row r="5287" spans="1:4" ht="13.5">
      <c r="A5287" s="233">
        <v>101854</v>
      </c>
      <c r="B5287" s="231" t="s">
        <v>26221</v>
      </c>
      <c r="C5287" s="233" t="s">
        <v>4</v>
      </c>
      <c r="D5287" s="234">
        <v>94.04</v>
      </c>
    </row>
    <row r="5288" spans="1:4" ht="13.5">
      <c r="A5288" s="233">
        <v>101855</v>
      </c>
      <c r="B5288" s="231" t="s">
        <v>26222</v>
      </c>
      <c r="C5288" s="233" t="s">
        <v>4</v>
      </c>
      <c r="D5288" s="234">
        <v>56.56</v>
      </c>
    </row>
    <row r="5289" spans="1:4" ht="13.5">
      <c r="A5289" s="233">
        <v>101856</v>
      </c>
      <c r="B5289" s="231" t="s">
        <v>26223</v>
      </c>
      <c r="C5289" s="233" t="s">
        <v>4</v>
      </c>
      <c r="D5289" s="234">
        <v>18.77</v>
      </c>
    </row>
    <row r="5290" spans="1:4" ht="13.5">
      <c r="A5290" s="233">
        <v>101857</v>
      </c>
      <c r="B5290" s="231" t="s">
        <v>26224</v>
      </c>
      <c r="C5290" s="233" t="s">
        <v>4</v>
      </c>
      <c r="D5290" s="234">
        <v>24</v>
      </c>
    </row>
    <row r="5291" spans="1:4" ht="13.5">
      <c r="A5291" s="233">
        <v>101858</v>
      </c>
      <c r="B5291" s="231" t="s">
        <v>26225</v>
      </c>
      <c r="C5291" s="233" t="s">
        <v>4</v>
      </c>
      <c r="D5291" s="234">
        <v>19.21</v>
      </c>
    </row>
    <row r="5292" spans="1:4" ht="13.5">
      <c r="A5292" s="233">
        <v>101859</v>
      </c>
      <c r="B5292" s="231" t="s">
        <v>26226</v>
      </c>
      <c r="C5292" s="233" t="s">
        <v>4</v>
      </c>
      <c r="D5292" s="234">
        <v>21.45</v>
      </c>
    </row>
    <row r="5293" spans="1:4" ht="13.5">
      <c r="A5293" s="233">
        <v>101860</v>
      </c>
      <c r="B5293" s="231" t="s">
        <v>26227</v>
      </c>
      <c r="C5293" s="233" t="s">
        <v>4</v>
      </c>
      <c r="D5293" s="234">
        <v>25</v>
      </c>
    </row>
    <row r="5294" spans="1:4" ht="13.5">
      <c r="A5294" s="233">
        <v>101861</v>
      </c>
      <c r="B5294" s="231" t="s">
        <v>26228</v>
      </c>
      <c r="C5294" s="233" t="s">
        <v>4</v>
      </c>
      <c r="D5294" s="234">
        <v>23.24</v>
      </c>
    </row>
    <row r="5295" spans="1:4" ht="13.5">
      <c r="A5295" s="233">
        <v>101862</v>
      </c>
      <c r="B5295" s="231" t="s">
        <v>26229</v>
      </c>
      <c r="C5295" s="233" t="s">
        <v>4</v>
      </c>
      <c r="D5295" s="234">
        <v>25.53</v>
      </c>
    </row>
    <row r="5296" spans="1:4" ht="13.5">
      <c r="A5296" s="233">
        <v>101863</v>
      </c>
      <c r="B5296" s="231" t="s">
        <v>26230</v>
      </c>
      <c r="C5296" s="233" t="s">
        <v>4</v>
      </c>
      <c r="D5296" s="234">
        <v>19.52</v>
      </c>
    </row>
    <row r="5297" spans="1:4" ht="13.5">
      <c r="A5297" s="233">
        <v>101864</v>
      </c>
      <c r="B5297" s="231" t="s">
        <v>26231</v>
      </c>
      <c r="C5297" s="233" t="s">
        <v>4</v>
      </c>
      <c r="D5297" s="234">
        <v>23.06</v>
      </c>
    </row>
    <row r="5298" spans="1:4" ht="13.5">
      <c r="A5298" s="233">
        <v>101865</v>
      </c>
      <c r="B5298" s="231" t="s">
        <v>26232</v>
      </c>
      <c r="C5298" s="233" t="s">
        <v>4</v>
      </c>
      <c r="D5298" s="234">
        <v>26.6</v>
      </c>
    </row>
    <row r="5299" spans="1:4" ht="13.5">
      <c r="A5299" s="233">
        <v>101866</v>
      </c>
      <c r="B5299" s="231" t="s">
        <v>26233</v>
      </c>
      <c r="C5299" s="233" t="s">
        <v>4</v>
      </c>
      <c r="D5299" s="234">
        <v>23.42</v>
      </c>
    </row>
    <row r="5300" spans="1:4" ht="13.5">
      <c r="A5300" s="233">
        <v>101867</v>
      </c>
      <c r="B5300" s="231" t="s">
        <v>26234</v>
      </c>
      <c r="C5300" s="233" t="s">
        <v>4</v>
      </c>
      <c r="D5300" s="234">
        <v>26.95</v>
      </c>
    </row>
    <row r="5301" spans="1:4" ht="13.5">
      <c r="A5301" s="233">
        <v>101868</v>
      </c>
      <c r="B5301" s="231" t="s">
        <v>26235</v>
      </c>
      <c r="C5301" s="233" t="s">
        <v>4</v>
      </c>
      <c r="D5301" s="234">
        <v>20.94</v>
      </c>
    </row>
    <row r="5302" spans="1:4" ht="13.5">
      <c r="A5302" s="233">
        <v>101869</v>
      </c>
      <c r="B5302" s="231" t="s">
        <v>26236</v>
      </c>
      <c r="C5302" s="233" t="s">
        <v>4</v>
      </c>
      <c r="D5302" s="234">
        <v>24.48</v>
      </c>
    </row>
    <row r="5303" spans="1:4" ht="13.5">
      <c r="A5303" s="233">
        <v>101870</v>
      </c>
      <c r="B5303" s="231" t="s">
        <v>26237</v>
      </c>
      <c r="C5303" s="233" t="s">
        <v>4</v>
      </c>
      <c r="D5303" s="234">
        <v>28.02</v>
      </c>
    </row>
    <row r="5304" spans="1:4" ht="13.5">
      <c r="A5304" s="233">
        <v>102096</v>
      </c>
      <c r="B5304" s="231" t="s">
        <v>26238</v>
      </c>
      <c r="C5304" s="233" t="s">
        <v>7</v>
      </c>
      <c r="D5304" s="234">
        <v>1144.3900000000001</v>
      </c>
    </row>
    <row r="5305" spans="1:4" ht="13.5">
      <c r="A5305" s="233">
        <v>102098</v>
      </c>
      <c r="B5305" s="231" t="s">
        <v>26239</v>
      </c>
      <c r="C5305" s="233" t="s">
        <v>7</v>
      </c>
      <c r="D5305" s="234">
        <v>1262.23</v>
      </c>
    </row>
    <row r="5306" spans="1:4" ht="13.5">
      <c r="A5306" s="233">
        <v>102100</v>
      </c>
      <c r="B5306" s="231" t="s">
        <v>26240</v>
      </c>
      <c r="C5306" s="233" t="s">
        <v>4</v>
      </c>
      <c r="D5306" s="234">
        <v>7.82</v>
      </c>
    </row>
    <row r="5307" spans="1:4" ht="13.5">
      <c r="A5307" s="233">
        <v>102101</v>
      </c>
      <c r="B5307" s="231" t="s">
        <v>26241</v>
      </c>
      <c r="C5307" s="233" t="s">
        <v>4</v>
      </c>
      <c r="D5307" s="234">
        <v>2.82</v>
      </c>
    </row>
    <row r="5308" spans="1:4" ht="13.5">
      <c r="A5308" s="233">
        <v>100576</v>
      </c>
      <c r="B5308" s="231" t="s">
        <v>10820</v>
      </c>
      <c r="C5308" s="233" t="s">
        <v>4</v>
      </c>
      <c r="D5308" s="234">
        <v>1.66</v>
      </c>
    </row>
    <row r="5309" spans="1:4" ht="13.5">
      <c r="A5309" s="233">
        <v>100577</v>
      </c>
      <c r="B5309" s="231" t="s">
        <v>10821</v>
      </c>
      <c r="C5309" s="233" t="s">
        <v>4</v>
      </c>
      <c r="D5309" s="234">
        <v>0.75</v>
      </c>
    </row>
    <row r="5310" spans="1:4" ht="13.5">
      <c r="A5310" s="233">
        <v>96388</v>
      </c>
      <c r="B5310" s="231" t="s">
        <v>10822</v>
      </c>
      <c r="C5310" s="233" t="s">
        <v>7</v>
      </c>
      <c r="D5310" s="234">
        <v>7.64</v>
      </c>
    </row>
    <row r="5311" spans="1:4" ht="13.5">
      <c r="A5311" s="233">
        <v>96389</v>
      </c>
      <c r="B5311" s="231" t="s">
        <v>24124</v>
      </c>
      <c r="C5311" s="233" t="s">
        <v>7</v>
      </c>
      <c r="D5311" s="234">
        <v>37.380000000000003</v>
      </c>
    </row>
    <row r="5312" spans="1:4" ht="13.5">
      <c r="A5312" s="233">
        <v>96390</v>
      </c>
      <c r="B5312" s="231" t="s">
        <v>24125</v>
      </c>
      <c r="C5312" s="233" t="s">
        <v>7</v>
      </c>
      <c r="D5312" s="234">
        <v>60.28</v>
      </c>
    </row>
    <row r="5313" spans="1:4" ht="13.5">
      <c r="A5313" s="233">
        <v>96391</v>
      </c>
      <c r="B5313" s="231" t="s">
        <v>10823</v>
      </c>
      <c r="C5313" s="233" t="s">
        <v>7</v>
      </c>
      <c r="D5313" s="234">
        <v>84.55</v>
      </c>
    </row>
    <row r="5314" spans="1:4" ht="13.5">
      <c r="A5314" s="233">
        <v>96392</v>
      </c>
      <c r="B5314" s="231" t="s">
        <v>10824</v>
      </c>
      <c r="C5314" s="233" t="s">
        <v>7</v>
      </c>
      <c r="D5314" s="234">
        <v>107.81</v>
      </c>
    </row>
    <row r="5315" spans="1:4" ht="13.5">
      <c r="A5315" s="233">
        <v>96396</v>
      </c>
      <c r="B5315" s="231" t="s">
        <v>10825</v>
      </c>
      <c r="C5315" s="233" t="s">
        <v>7</v>
      </c>
      <c r="D5315" s="234">
        <v>121.11</v>
      </c>
    </row>
    <row r="5316" spans="1:4" ht="13.5">
      <c r="A5316" s="233">
        <v>96397</v>
      </c>
      <c r="B5316" s="231" t="s">
        <v>10826</v>
      </c>
      <c r="C5316" s="233" t="s">
        <v>7</v>
      </c>
      <c r="D5316" s="234">
        <v>165.41</v>
      </c>
    </row>
    <row r="5317" spans="1:4" ht="13.5">
      <c r="A5317" s="233">
        <v>96398</v>
      </c>
      <c r="B5317" s="231" t="s">
        <v>10827</v>
      </c>
      <c r="C5317" s="233" t="s">
        <v>7</v>
      </c>
      <c r="D5317" s="234">
        <v>225.57</v>
      </c>
    </row>
    <row r="5318" spans="1:4" ht="13.5">
      <c r="A5318" s="233">
        <v>96399</v>
      </c>
      <c r="B5318" s="231" t="s">
        <v>24126</v>
      </c>
      <c r="C5318" s="233" t="s">
        <v>7</v>
      </c>
      <c r="D5318" s="234">
        <v>82.88</v>
      </c>
    </row>
    <row r="5319" spans="1:4" ht="13.5">
      <c r="A5319" s="233">
        <v>96400</v>
      </c>
      <c r="B5319" s="231" t="s">
        <v>10828</v>
      </c>
      <c r="C5319" s="233" t="s">
        <v>7</v>
      </c>
      <c r="D5319" s="234">
        <v>107.74</v>
      </c>
    </row>
    <row r="5320" spans="1:4" ht="13.5">
      <c r="A5320" s="233">
        <v>96401</v>
      </c>
      <c r="B5320" s="231" t="s">
        <v>10829</v>
      </c>
      <c r="C5320" s="233" t="s">
        <v>4</v>
      </c>
      <c r="D5320" s="234">
        <v>6.71</v>
      </c>
    </row>
    <row r="5321" spans="1:4" ht="13.5">
      <c r="A5321" s="233">
        <v>96402</v>
      </c>
      <c r="B5321" s="231" t="s">
        <v>10830</v>
      </c>
      <c r="C5321" s="233" t="s">
        <v>4</v>
      </c>
      <c r="D5321" s="234">
        <v>1.94</v>
      </c>
    </row>
    <row r="5322" spans="1:4" ht="13.5">
      <c r="A5322" s="233">
        <v>100564</v>
      </c>
      <c r="B5322" s="231" t="s">
        <v>10831</v>
      </c>
      <c r="C5322" s="233" t="s">
        <v>7</v>
      </c>
      <c r="D5322" s="234">
        <v>73.400000000000006</v>
      </c>
    </row>
    <row r="5323" spans="1:4" ht="13.5">
      <c r="A5323" s="233">
        <v>100565</v>
      </c>
      <c r="B5323" s="231" t="s">
        <v>10832</v>
      </c>
      <c r="C5323" s="233" t="s">
        <v>7</v>
      </c>
      <c r="D5323" s="234">
        <v>63.79</v>
      </c>
    </row>
    <row r="5324" spans="1:4" ht="13.5">
      <c r="A5324" s="233">
        <v>100566</v>
      </c>
      <c r="B5324" s="231" t="s">
        <v>10833</v>
      </c>
      <c r="C5324" s="233" t="s">
        <v>7</v>
      </c>
      <c r="D5324" s="234">
        <v>121.31</v>
      </c>
    </row>
    <row r="5325" spans="1:4" ht="13.5">
      <c r="A5325" s="233">
        <v>100567</v>
      </c>
      <c r="B5325" s="231" t="s">
        <v>10834</v>
      </c>
      <c r="C5325" s="233" t="s">
        <v>7</v>
      </c>
      <c r="D5325" s="234">
        <v>143.75</v>
      </c>
    </row>
    <row r="5326" spans="1:4" ht="13.5">
      <c r="A5326" s="233">
        <v>100568</v>
      </c>
      <c r="B5326" s="231" t="s">
        <v>10835</v>
      </c>
      <c r="C5326" s="233" t="s">
        <v>7</v>
      </c>
      <c r="D5326" s="234">
        <v>165.82</v>
      </c>
    </row>
    <row r="5327" spans="1:4" ht="13.5">
      <c r="A5327" s="233">
        <v>100569</v>
      </c>
      <c r="B5327" s="231" t="s">
        <v>10836</v>
      </c>
      <c r="C5327" s="233" t="s">
        <v>7</v>
      </c>
      <c r="D5327" s="234">
        <v>112.06</v>
      </c>
    </row>
    <row r="5328" spans="1:4" ht="13.5">
      <c r="A5328" s="233">
        <v>100570</v>
      </c>
      <c r="B5328" s="231" t="s">
        <v>10837</v>
      </c>
      <c r="C5328" s="233" t="s">
        <v>7</v>
      </c>
      <c r="D5328" s="234">
        <v>136.08000000000001</v>
      </c>
    </row>
    <row r="5329" spans="1:4" ht="13.5">
      <c r="A5329" s="233">
        <v>100571</v>
      </c>
      <c r="B5329" s="231" t="s">
        <v>10838</v>
      </c>
      <c r="C5329" s="233" t="s">
        <v>7</v>
      </c>
      <c r="D5329" s="234">
        <v>156.97999999999999</v>
      </c>
    </row>
    <row r="5330" spans="1:4" ht="13.5">
      <c r="A5330" s="233">
        <v>100572</v>
      </c>
      <c r="B5330" s="231" t="s">
        <v>10839</v>
      </c>
      <c r="C5330" s="233" t="s">
        <v>7</v>
      </c>
      <c r="D5330" s="234">
        <v>77.31</v>
      </c>
    </row>
    <row r="5331" spans="1:4" ht="13.5">
      <c r="A5331" s="233">
        <v>100573</v>
      </c>
      <c r="B5331" s="231" t="s">
        <v>10840</v>
      </c>
      <c r="C5331" s="233" t="s">
        <v>7</v>
      </c>
      <c r="D5331" s="234">
        <v>67.7</v>
      </c>
    </row>
    <row r="5332" spans="1:4" ht="13.5">
      <c r="A5332" s="233">
        <v>100574</v>
      </c>
      <c r="B5332" s="231" t="s">
        <v>10841</v>
      </c>
      <c r="C5332" s="233" t="s">
        <v>7</v>
      </c>
      <c r="D5332" s="234">
        <v>1.02</v>
      </c>
    </row>
    <row r="5333" spans="1:4" ht="13.5">
      <c r="A5333" s="233">
        <v>100575</v>
      </c>
      <c r="B5333" s="231" t="s">
        <v>10842</v>
      </c>
      <c r="C5333" s="233" t="s">
        <v>4</v>
      </c>
      <c r="D5333" s="234">
        <v>0.08</v>
      </c>
    </row>
    <row r="5334" spans="1:4" ht="13.5">
      <c r="A5334" s="233">
        <v>101767</v>
      </c>
      <c r="B5334" s="231" t="s">
        <v>25396</v>
      </c>
      <c r="C5334" s="233" t="s">
        <v>7</v>
      </c>
      <c r="D5334" s="234">
        <v>19.440000000000001</v>
      </c>
    </row>
    <row r="5335" spans="1:4" ht="13.5">
      <c r="A5335" s="233">
        <v>101768</v>
      </c>
      <c r="B5335" s="231" t="s">
        <v>25397</v>
      </c>
      <c r="C5335" s="233" t="s">
        <v>7</v>
      </c>
      <c r="D5335" s="234">
        <v>28.86</v>
      </c>
    </row>
    <row r="5336" spans="1:4" ht="13.5">
      <c r="A5336" s="233">
        <v>92391</v>
      </c>
      <c r="B5336" s="231" t="s">
        <v>10843</v>
      </c>
      <c r="C5336" s="233" t="s">
        <v>4</v>
      </c>
      <c r="D5336" s="234">
        <v>47.21</v>
      </c>
    </row>
    <row r="5337" spans="1:4" ht="13.5">
      <c r="A5337" s="233">
        <v>92392</v>
      </c>
      <c r="B5337" s="231" t="s">
        <v>10844</v>
      </c>
      <c r="C5337" s="233" t="s">
        <v>4</v>
      </c>
      <c r="D5337" s="234">
        <v>98.37</v>
      </c>
    </row>
    <row r="5338" spans="1:4" ht="13.5">
      <c r="A5338" s="233">
        <v>92393</v>
      </c>
      <c r="B5338" s="231" t="s">
        <v>10845</v>
      </c>
      <c r="C5338" s="233" t="s">
        <v>4</v>
      </c>
      <c r="D5338" s="234">
        <v>47.19</v>
      </c>
    </row>
    <row r="5339" spans="1:4" ht="13.5">
      <c r="A5339" s="233">
        <v>92394</v>
      </c>
      <c r="B5339" s="231" t="s">
        <v>10846</v>
      </c>
      <c r="C5339" s="233" t="s">
        <v>4</v>
      </c>
      <c r="D5339" s="234">
        <v>59.61</v>
      </c>
    </row>
    <row r="5340" spans="1:4" ht="13.5">
      <c r="A5340" s="233">
        <v>92395</v>
      </c>
      <c r="B5340" s="231" t="s">
        <v>10847</v>
      </c>
      <c r="C5340" s="233" t="s">
        <v>4</v>
      </c>
      <c r="D5340" s="234">
        <v>73.040000000000006</v>
      </c>
    </row>
    <row r="5341" spans="1:4" ht="13.5">
      <c r="A5341" s="233">
        <v>92396</v>
      </c>
      <c r="B5341" s="231" t="s">
        <v>10848</v>
      </c>
      <c r="C5341" s="233" t="s">
        <v>4</v>
      </c>
      <c r="D5341" s="234">
        <v>59.12</v>
      </c>
    </row>
    <row r="5342" spans="1:4" ht="13.5">
      <c r="A5342" s="233">
        <v>92397</v>
      </c>
      <c r="B5342" s="231" t="s">
        <v>10849</v>
      </c>
      <c r="C5342" s="233" t="s">
        <v>4</v>
      </c>
      <c r="D5342" s="234">
        <v>47.5</v>
      </c>
    </row>
    <row r="5343" spans="1:4" ht="13.5">
      <c r="A5343" s="233">
        <v>92398</v>
      </c>
      <c r="B5343" s="231" t="s">
        <v>10850</v>
      </c>
      <c r="C5343" s="233" t="s">
        <v>4</v>
      </c>
      <c r="D5343" s="234">
        <v>61.27</v>
      </c>
    </row>
    <row r="5344" spans="1:4" ht="13.5">
      <c r="A5344" s="233">
        <v>92399</v>
      </c>
      <c r="B5344" s="231" t="s">
        <v>10851</v>
      </c>
      <c r="C5344" s="233" t="s">
        <v>4</v>
      </c>
      <c r="D5344" s="234">
        <v>62.59</v>
      </c>
    </row>
    <row r="5345" spans="1:4" ht="13.5">
      <c r="A5345" s="233">
        <v>92400</v>
      </c>
      <c r="B5345" s="231" t="s">
        <v>10852</v>
      </c>
      <c r="C5345" s="233" t="s">
        <v>4</v>
      </c>
      <c r="D5345" s="234">
        <v>73.64</v>
      </c>
    </row>
    <row r="5346" spans="1:4" ht="13.5">
      <c r="A5346" s="233">
        <v>92401</v>
      </c>
      <c r="B5346" s="231" t="s">
        <v>10853</v>
      </c>
      <c r="C5346" s="233" t="s">
        <v>4</v>
      </c>
      <c r="D5346" s="234">
        <v>75.05</v>
      </c>
    </row>
    <row r="5347" spans="1:4" ht="13.5">
      <c r="A5347" s="233">
        <v>92402</v>
      </c>
      <c r="B5347" s="231" t="s">
        <v>10854</v>
      </c>
      <c r="C5347" s="233" t="s">
        <v>4</v>
      </c>
      <c r="D5347" s="234">
        <v>60.74</v>
      </c>
    </row>
    <row r="5348" spans="1:4" ht="13.5">
      <c r="A5348" s="233">
        <v>92403</v>
      </c>
      <c r="B5348" s="231" t="s">
        <v>10855</v>
      </c>
      <c r="C5348" s="233" t="s">
        <v>4</v>
      </c>
      <c r="D5348" s="234">
        <v>48.99</v>
      </c>
    </row>
    <row r="5349" spans="1:4" ht="13.5">
      <c r="A5349" s="233">
        <v>92404</v>
      </c>
      <c r="B5349" s="231" t="s">
        <v>10856</v>
      </c>
      <c r="C5349" s="233" t="s">
        <v>4</v>
      </c>
      <c r="D5349" s="234">
        <v>62.79</v>
      </c>
    </row>
    <row r="5350" spans="1:4" ht="13.5">
      <c r="A5350" s="233">
        <v>92405</v>
      </c>
      <c r="B5350" s="231" t="s">
        <v>10857</v>
      </c>
      <c r="C5350" s="233" t="s">
        <v>4</v>
      </c>
      <c r="D5350" s="234">
        <v>64.09</v>
      </c>
    </row>
    <row r="5351" spans="1:4" ht="13.5">
      <c r="A5351" s="233">
        <v>92406</v>
      </c>
      <c r="B5351" s="231" t="s">
        <v>10858</v>
      </c>
      <c r="C5351" s="233" t="s">
        <v>4</v>
      </c>
      <c r="D5351" s="234">
        <v>75.16</v>
      </c>
    </row>
    <row r="5352" spans="1:4" ht="13.5">
      <c r="A5352" s="233">
        <v>92407</v>
      </c>
      <c r="B5352" s="231" t="s">
        <v>10859</v>
      </c>
      <c r="C5352" s="233" t="s">
        <v>4</v>
      </c>
      <c r="D5352" s="234">
        <v>76.540000000000006</v>
      </c>
    </row>
    <row r="5353" spans="1:4" ht="13.5">
      <c r="A5353" s="233">
        <v>93679</v>
      </c>
      <c r="B5353" s="231" t="s">
        <v>10860</v>
      </c>
      <c r="C5353" s="233" t="s">
        <v>4</v>
      </c>
      <c r="D5353" s="234">
        <v>65.44</v>
      </c>
    </row>
    <row r="5354" spans="1:4" ht="13.5">
      <c r="A5354" s="233">
        <v>93680</v>
      </c>
      <c r="B5354" s="231" t="s">
        <v>10861</v>
      </c>
      <c r="C5354" s="233" t="s">
        <v>4</v>
      </c>
      <c r="D5354" s="234">
        <v>53.55</v>
      </c>
    </row>
    <row r="5355" spans="1:4" ht="13.5">
      <c r="A5355" s="233">
        <v>93681</v>
      </c>
      <c r="B5355" s="231" t="s">
        <v>10862</v>
      </c>
      <c r="C5355" s="233" t="s">
        <v>4</v>
      </c>
      <c r="D5355" s="234">
        <v>66.12</v>
      </c>
    </row>
    <row r="5356" spans="1:4" ht="13.5">
      <c r="A5356" s="233">
        <v>93682</v>
      </c>
      <c r="B5356" s="231" t="s">
        <v>10863</v>
      </c>
      <c r="C5356" s="233" t="s">
        <v>4</v>
      </c>
      <c r="D5356" s="234">
        <v>67.48</v>
      </c>
    </row>
    <row r="5357" spans="1:4" ht="13.5">
      <c r="A5357" s="233">
        <v>97104</v>
      </c>
      <c r="B5357" s="231" t="s">
        <v>26242</v>
      </c>
      <c r="C5357" s="233" t="s">
        <v>4</v>
      </c>
      <c r="D5357" s="234">
        <v>93.83</v>
      </c>
    </row>
    <row r="5358" spans="1:4" ht="13.5">
      <c r="A5358" s="233">
        <v>97105</v>
      </c>
      <c r="B5358" s="231" t="s">
        <v>26243</v>
      </c>
      <c r="C5358" s="233" t="s">
        <v>4</v>
      </c>
      <c r="D5358" s="234">
        <v>109.91</v>
      </c>
    </row>
    <row r="5359" spans="1:4" ht="13.5">
      <c r="A5359" s="233">
        <v>97106</v>
      </c>
      <c r="B5359" s="231" t="s">
        <v>26244</v>
      </c>
      <c r="C5359" s="233" t="s">
        <v>4</v>
      </c>
      <c r="D5359" s="234">
        <v>120.29</v>
      </c>
    </row>
    <row r="5360" spans="1:4" ht="13.5">
      <c r="A5360" s="233">
        <v>97107</v>
      </c>
      <c r="B5360" s="231" t="s">
        <v>26245</v>
      </c>
      <c r="C5360" s="233" t="s">
        <v>4</v>
      </c>
      <c r="D5360" s="234">
        <v>130.61000000000001</v>
      </c>
    </row>
    <row r="5361" spans="1:4" ht="13.5">
      <c r="A5361" s="233">
        <v>97108</v>
      </c>
      <c r="B5361" s="231" t="s">
        <v>26246</v>
      </c>
      <c r="C5361" s="233" t="s">
        <v>4</v>
      </c>
      <c r="D5361" s="234">
        <v>152.19999999999999</v>
      </c>
    </row>
    <row r="5362" spans="1:4" ht="13.5">
      <c r="A5362" s="233">
        <v>97109</v>
      </c>
      <c r="B5362" s="231" t="s">
        <v>26247</v>
      </c>
      <c r="C5362" s="233" t="s">
        <v>4</v>
      </c>
      <c r="D5362" s="234">
        <v>162.47999999999999</v>
      </c>
    </row>
    <row r="5363" spans="1:4" ht="13.5">
      <c r="A5363" s="233">
        <v>97110</v>
      </c>
      <c r="B5363" s="231" t="s">
        <v>26248</v>
      </c>
      <c r="C5363" s="233" t="s">
        <v>4</v>
      </c>
      <c r="D5363" s="234">
        <v>152.37</v>
      </c>
    </row>
    <row r="5364" spans="1:4" ht="13.5">
      <c r="A5364" s="233">
        <v>97111</v>
      </c>
      <c r="B5364" s="231" t="s">
        <v>26249</v>
      </c>
      <c r="C5364" s="233" t="s">
        <v>4</v>
      </c>
      <c r="D5364" s="234">
        <v>173.82</v>
      </c>
    </row>
    <row r="5365" spans="1:4" ht="13.5">
      <c r="A5365" s="233">
        <v>97112</v>
      </c>
      <c r="B5365" s="231" t="s">
        <v>26250</v>
      </c>
      <c r="C5365" s="233" t="s">
        <v>4</v>
      </c>
      <c r="D5365" s="234">
        <v>186.08</v>
      </c>
    </row>
    <row r="5366" spans="1:4" ht="13.5">
      <c r="A5366" s="233">
        <v>97113</v>
      </c>
      <c r="B5366" s="231" t="s">
        <v>26251</v>
      </c>
      <c r="C5366" s="233" t="s">
        <v>4</v>
      </c>
      <c r="D5366" s="234">
        <v>1.57</v>
      </c>
    </row>
    <row r="5367" spans="1:4" ht="13.5">
      <c r="A5367" s="233">
        <v>97114</v>
      </c>
      <c r="B5367" s="231" t="s">
        <v>10864</v>
      </c>
      <c r="C5367" s="233" t="s">
        <v>1</v>
      </c>
      <c r="D5367" s="234">
        <v>0.41</v>
      </c>
    </row>
    <row r="5368" spans="1:4" ht="13.5">
      <c r="A5368" s="233">
        <v>97115</v>
      </c>
      <c r="B5368" s="231" t="s">
        <v>10865</v>
      </c>
      <c r="C5368" s="233" t="s">
        <v>3</v>
      </c>
      <c r="D5368" s="234">
        <v>42.12</v>
      </c>
    </row>
    <row r="5369" spans="1:4" ht="13.5">
      <c r="A5369" s="233">
        <v>97116</v>
      </c>
      <c r="B5369" s="231" t="s">
        <v>26252</v>
      </c>
      <c r="C5369" s="233" t="s">
        <v>3</v>
      </c>
      <c r="D5369" s="234">
        <v>17.91</v>
      </c>
    </row>
    <row r="5370" spans="1:4" ht="13.5">
      <c r="A5370" s="233">
        <v>97117</v>
      </c>
      <c r="B5370" s="231" t="s">
        <v>26253</v>
      </c>
      <c r="C5370" s="233" t="s">
        <v>3</v>
      </c>
      <c r="D5370" s="234">
        <v>16.98</v>
      </c>
    </row>
    <row r="5371" spans="1:4" ht="13.5">
      <c r="A5371" s="233">
        <v>97118</v>
      </c>
      <c r="B5371" s="231" t="s">
        <v>26254</v>
      </c>
      <c r="C5371" s="233" t="s">
        <v>3</v>
      </c>
      <c r="D5371" s="234">
        <v>14.79</v>
      </c>
    </row>
    <row r="5372" spans="1:4" ht="13.5">
      <c r="A5372" s="233">
        <v>97119</v>
      </c>
      <c r="B5372" s="231" t="s">
        <v>26255</v>
      </c>
      <c r="C5372" s="233" t="s">
        <v>3</v>
      </c>
      <c r="D5372" s="234">
        <v>13.98</v>
      </c>
    </row>
    <row r="5373" spans="1:4" ht="13.5">
      <c r="A5373" s="233">
        <v>97120</v>
      </c>
      <c r="B5373" s="231" t="s">
        <v>10866</v>
      </c>
      <c r="C5373" s="233" t="s">
        <v>3</v>
      </c>
      <c r="D5373" s="234">
        <v>10.33</v>
      </c>
    </row>
    <row r="5374" spans="1:4" ht="13.5">
      <c r="A5374" s="233">
        <v>97802</v>
      </c>
      <c r="B5374" s="231" t="s">
        <v>10867</v>
      </c>
      <c r="C5374" s="233" t="s">
        <v>4</v>
      </c>
      <c r="D5374" s="234">
        <v>4.91</v>
      </c>
    </row>
    <row r="5375" spans="1:4" ht="13.5">
      <c r="A5375" s="233">
        <v>97803</v>
      </c>
      <c r="B5375" s="231" t="s">
        <v>10868</v>
      </c>
      <c r="C5375" s="233" t="s">
        <v>4</v>
      </c>
      <c r="D5375" s="234">
        <v>7.42</v>
      </c>
    </row>
    <row r="5376" spans="1:4" ht="13.5">
      <c r="A5376" s="233">
        <v>97805</v>
      </c>
      <c r="B5376" s="231" t="s">
        <v>10869</v>
      </c>
      <c r="C5376" s="233" t="s">
        <v>4</v>
      </c>
      <c r="D5376" s="234">
        <v>12.42</v>
      </c>
    </row>
    <row r="5377" spans="1:4" ht="13.5">
      <c r="A5377" s="233">
        <v>97806</v>
      </c>
      <c r="B5377" s="231" t="s">
        <v>10870</v>
      </c>
      <c r="C5377" s="233" t="s">
        <v>4</v>
      </c>
      <c r="D5377" s="234">
        <v>14.91</v>
      </c>
    </row>
    <row r="5378" spans="1:4" ht="13.5">
      <c r="A5378" s="233">
        <v>97807</v>
      </c>
      <c r="B5378" s="231" t="s">
        <v>10871</v>
      </c>
      <c r="C5378" s="233" t="s">
        <v>4</v>
      </c>
      <c r="D5378" s="234">
        <v>16.84</v>
      </c>
    </row>
    <row r="5379" spans="1:4" ht="13.5">
      <c r="A5379" s="233">
        <v>97809</v>
      </c>
      <c r="B5379" s="231" t="s">
        <v>10872</v>
      </c>
      <c r="C5379" s="233" t="s">
        <v>4</v>
      </c>
      <c r="D5379" s="234">
        <v>13.91</v>
      </c>
    </row>
    <row r="5380" spans="1:4" ht="13.5">
      <c r="A5380" s="233">
        <v>97810</v>
      </c>
      <c r="B5380" s="231" t="s">
        <v>10873</v>
      </c>
      <c r="C5380" s="233" t="s">
        <v>4</v>
      </c>
      <c r="D5380" s="234">
        <v>15.07</v>
      </c>
    </row>
    <row r="5381" spans="1:4" ht="13.5">
      <c r="A5381" s="233">
        <v>97811</v>
      </c>
      <c r="B5381" s="231" t="s">
        <v>10874</v>
      </c>
      <c r="C5381" s="233" t="s">
        <v>4</v>
      </c>
      <c r="D5381" s="234">
        <v>17.09</v>
      </c>
    </row>
    <row r="5382" spans="1:4" ht="13.5">
      <c r="A5382" s="233">
        <v>101167</v>
      </c>
      <c r="B5382" s="231" t="s">
        <v>24127</v>
      </c>
      <c r="C5382" s="233" t="s">
        <v>4</v>
      </c>
      <c r="D5382" s="234">
        <v>112.5</v>
      </c>
    </row>
    <row r="5383" spans="1:4" ht="13.5">
      <c r="A5383" s="233">
        <v>101168</v>
      </c>
      <c r="B5383" s="231" t="s">
        <v>24128</v>
      </c>
      <c r="C5383" s="233" t="s">
        <v>4</v>
      </c>
      <c r="D5383" s="234">
        <v>144.08000000000001</v>
      </c>
    </row>
    <row r="5384" spans="1:4" ht="13.5">
      <c r="A5384" s="233">
        <v>101169</v>
      </c>
      <c r="B5384" s="231" t="s">
        <v>24129</v>
      </c>
      <c r="C5384" s="233" t="s">
        <v>4</v>
      </c>
      <c r="D5384" s="234">
        <v>122.66</v>
      </c>
    </row>
    <row r="5385" spans="1:4" ht="13.5">
      <c r="A5385" s="233">
        <v>101170</v>
      </c>
      <c r="B5385" s="231" t="s">
        <v>24130</v>
      </c>
      <c r="C5385" s="233" t="s">
        <v>4</v>
      </c>
      <c r="D5385" s="234">
        <v>30.32</v>
      </c>
    </row>
    <row r="5386" spans="1:4" ht="13.5">
      <c r="A5386" s="233">
        <v>101171</v>
      </c>
      <c r="B5386" s="231" t="s">
        <v>24511</v>
      </c>
      <c r="C5386" s="233" t="s">
        <v>4</v>
      </c>
      <c r="D5386" s="234">
        <v>71.16</v>
      </c>
    </row>
    <row r="5387" spans="1:4" ht="13.5">
      <c r="A5387" s="233">
        <v>101172</v>
      </c>
      <c r="B5387" s="231" t="s">
        <v>24131</v>
      </c>
      <c r="C5387" s="233" t="s">
        <v>4</v>
      </c>
      <c r="D5387" s="234">
        <v>48</v>
      </c>
    </row>
    <row r="5388" spans="1:4" ht="13.5">
      <c r="A5388" s="233">
        <v>72947</v>
      </c>
      <c r="B5388" s="231" t="s">
        <v>10875</v>
      </c>
      <c r="C5388" s="233" t="s">
        <v>4</v>
      </c>
      <c r="D5388" s="234">
        <v>18.77</v>
      </c>
    </row>
    <row r="5389" spans="1:4" ht="13.5">
      <c r="A5389" s="233">
        <v>83693</v>
      </c>
      <c r="B5389" s="231" t="s">
        <v>10876</v>
      </c>
      <c r="C5389" s="233" t="s">
        <v>4</v>
      </c>
      <c r="D5389" s="234">
        <v>4.22</v>
      </c>
    </row>
    <row r="5390" spans="1:4" ht="13.5">
      <c r="A5390" s="233">
        <v>95995</v>
      </c>
      <c r="B5390" s="231" t="s">
        <v>10877</v>
      </c>
      <c r="C5390" s="233" t="s">
        <v>7</v>
      </c>
      <c r="D5390" s="234">
        <v>940.61</v>
      </c>
    </row>
    <row r="5391" spans="1:4" ht="13.5">
      <c r="A5391" s="233">
        <v>95996</v>
      </c>
      <c r="B5391" s="231" t="s">
        <v>10878</v>
      </c>
      <c r="C5391" s="233" t="s">
        <v>7</v>
      </c>
      <c r="D5391" s="234">
        <v>890.55</v>
      </c>
    </row>
    <row r="5392" spans="1:4" ht="13.5">
      <c r="A5392" s="233">
        <v>96001</v>
      </c>
      <c r="B5392" s="231" t="s">
        <v>10879</v>
      </c>
      <c r="C5392" s="233" t="s">
        <v>4</v>
      </c>
      <c r="D5392" s="234">
        <v>5.0199999999999996</v>
      </c>
    </row>
    <row r="5393" spans="1:4" ht="13.5">
      <c r="A5393" s="233">
        <v>96393</v>
      </c>
      <c r="B5393" s="231" t="s">
        <v>24132</v>
      </c>
      <c r="C5393" s="233" t="s">
        <v>7</v>
      </c>
      <c r="D5393" s="234">
        <v>112.59</v>
      </c>
    </row>
    <row r="5394" spans="1:4" ht="13.5">
      <c r="A5394" s="233">
        <v>96394</v>
      </c>
      <c r="B5394" s="231" t="s">
        <v>24133</v>
      </c>
      <c r="C5394" s="233" t="s">
        <v>7</v>
      </c>
      <c r="D5394" s="234">
        <v>155.75</v>
      </c>
    </row>
    <row r="5395" spans="1:4" ht="13.5">
      <c r="A5395" s="233">
        <v>96395</v>
      </c>
      <c r="B5395" s="231" t="s">
        <v>24134</v>
      </c>
      <c r="C5395" s="233" t="s">
        <v>7</v>
      </c>
      <c r="D5395" s="234">
        <v>217.05</v>
      </c>
    </row>
    <row r="5396" spans="1:4" ht="13.5">
      <c r="A5396" s="233">
        <v>100624</v>
      </c>
      <c r="B5396" s="231" t="s">
        <v>24135</v>
      </c>
      <c r="C5396" s="233" t="s">
        <v>7</v>
      </c>
      <c r="D5396" s="234">
        <v>848.19</v>
      </c>
    </row>
    <row r="5397" spans="1:4" ht="13.5">
      <c r="A5397" s="233">
        <v>100625</v>
      </c>
      <c r="B5397" s="231" t="s">
        <v>24136</v>
      </c>
      <c r="C5397" s="233" t="s">
        <v>7</v>
      </c>
      <c r="D5397" s="234">
        <v>740.36</v>
      </c>
    </row>
    <row r="5398" spans="1:4" ht="13.5">
      <c r="A5398" s="233">
        <v>101020</v>
      </c>
      <c r="B5398" s="231" t="s">
        <v>24137</v>
      </c>
      <c r="C5398" s="233" t="s">
        <v>10648</v>
      </c>
      <c r="D5398" s="234">
        <v>301.35000000000002</v>
      </c>
    </row>
    <row r="5399" spans="1:4" ht="13.5">
      <c r="A5399" s="233">
        <v>101021</v>
      </c>
      <c r="B5399" s="231" t="s">
        <v>24138</v>
      </c>
      <c r="C5399" s="233" t="s">
        <v>10648</v>
      </c>
      <c r="D5399" s="234">
        <v>307.27999999999997</v>
      </c>
    </row>
    <row r="5400" spans="1:4" ht="13.5">
      <c r="A5400" s="233">
        <v>101022</v>
      </c>
      <c r="B5400" s="231" t="s">
        <v>24139</v>
      </c>
      <c r="C5400" s="233" t="s">
        <v>10648</v>
      </c>
      <c r="D5400" s="234">
        <v>262.67</v>
      </c>
    </row>
    <row r="5401" spans="1:4" ht="13.5">
      <c r="A5401" s="233">
        <v>101023</v>
      </c>
      <c r="B5401" s="231" t="s">
        <v>24140</v>
      </c>
      <c r="C5401" s="233" t="s">
        <v>10648</v>
      </c>
      <c r="D5401" s="234">
        <v>269.62</v>
      </c>
    </row>
    <row r="5402" spans="1:4" ht="13.5">
      <c r="A5402" s="233">
        <v>101024</v>
      </c>
      <c r="B5402" s="231" t="s">
        <v>24141</v>
      </c>
      <c r="C5402" s="233" t="s">
        <v>10648</v>
      </c>
      <c r="D5402" s="234">
        <v>266.48</v>
      </c>
    </row>
    <row r="5403" spans="1:4" ht="13.5">
      <c r="A5403" s="233">
        <v>101025</v>
      </c>
      <c r="B5403" s="231" t="s">
        <v>24142</v>
      </c>
      <c r="C5403" s="233" t="s">
        <v>10648</v>
      </c>
      <c r="D5403" s="234">
        <v>272.41000000000003</v>
      </c>
    </row>
    <row r="5404" spans="1:4" ht="13.5">
      <c r="A5404" s="233">
        <v>101026</v>
      </c>
      <c r="B5404" s="231" t="s">
        <v>24143</v>
      </c>
      <c r="C5404" s="233" t="s">
        <v>10648</v>
      </c>
      <c r="D5404" s="234">
        <v>286.83</v>
      </c>
    </row>
    <row r="5405" spans="1:4" ht="13.5">
      <c r="A5405" s="233">
        <v>101027</v>
      </c>
      <c r="B5405" s="231" t="s">
        <v>24144</v>
      </c>
      <c r="C5405" s="233" t="s">
        <v>10648</v>
      </c>
      <c r="D5405" s="234">
        <v>325.07</v>
      </c>
    </row>
    <row r="5406" spans="1:4" ht="13.5">
      <c r="A5406" s="233">
        <v>88411</v>
      </c>
      <c r="B5406" s="231" t="s">
        <v>10880</v>
      </c>
      <c r="C5406" s="233" t="s">
        <v>4</v>
      </c>
      <c r="D5406" s="234">
        <v>2.75</v>
      </c>
    </row>
    <row r="5407" spans="1:4" ht="13.5">
      <c r="A5407" s="233">
        <v>88412</v>
      </c>
      <c r="B5407" s="231" t="s">
        <v>10881</v>
      </c>
      <c r="C5407" s="233" t="s">
        <v>4</v>
      </c>
      <c r="D5407" s="234">
        <v>2.11</v>
      </c>
    </row>
    <row r="5408" spans="1:4" ht="13.5">
      <c r="A5408" s="233">
        <v>88413</v>
      </c>
      <c r="B5408" s="231" t="s">
        <v>10882</v>
      </c>
      <c r="C5408" s="233" t="s">
        <v>4</v>
      </c>
      <c r="D5408" s="234">
        <v>4.03</v>
      </c>
    </row>
    <row r="5409" spans="1:4" ht="13.5">
      <c r="A5409" s="233">
        <v>88414</v>
      </c>
      <c r="B5409" s="231" t="s">
        <v>10883</v>
      </c>
      <c r="C5409" s="233" t="s">
        <v>4</v>
      </c>
      <c r="D5409" s="234">
        <v>4.4400000000000004</v>
      </c>
    </row>
    <row r="5410" spans="1:4" ht="13.5">
      <c r="A5410" s="233">
        <v>88415</v>
      </c>
      <c r="B5410" s="231" t="s">
        <v>10884</v>
      </c>
      <c r="C5410" s="233" t="s">
        <v>4</v>
      </c>
      <c r="D5410" s="234">
        <v>2.96</v>
      </c>
    </row>
    <row r="5411" spans="1:4" ht="13.5">
      <c r="A5411" s="233">
        <v>88416</v>
      </c>
      <c r="B5411" s="231" t="s">
        <v>10885</v>
      </c>
      <c r="C5411" s="233" t="s">
        <v>4</v>
      </c>
      <c r="D5411" s="234">
        <v>16.55</v>
      </c>
    </row>
    <row r="5412" spans="1:4" ht="13.5">
      <c r="A5412" s="233">
        <v>88417</v>
      </c>
      <c r="B5412" s="231" t="s">
        <v>10886</v>
      </c>
      <c r="C5412" s="233" t="s">
        <v>4</v>
      </c>
      <c r="D5412" s="234">
        <v>14.3</v>
      </c>
    </row>
    <row r="5413" spans="1:4" ht="13.5">
      <c r="A5413" s="233">
        <v>88420</v>
      </c>
      <c r="B5413" s="231" t="s">
        <v>10887</v>
      </c>
      <c r="C5413" s="233" t="s">
        <v>4</v>
      </c>
      <c r="D5413" s="234">
        <v>21.11</v>
      </c>
    </row>
    <row r="5414" spans="1:4" ht="13.5">
      <c r="A5414" s="233">
        <v>88421</v>
      </c>
      <c r="B5414" s="231" t="s">
        <v>10888</v>
      </c>
      <c r="C5414" s="233" t="s">
        <v>4</v>
      </c>
      <c r="D5414" s="234">
        <v>22.55</v>
      </c>
    </row>
    <row r="5415" spans="1:4" ht="13.5">
      <c r="A5415" s="233">
        <v>88423</v>
      </c>
      <c r="B5415" s="231" t="s">
        <v>10889</v>
      </c>
      <c r="C5415" s="233" t="s">
        <v>4</v>
      </c>
      <c r="D5415" s="234">
        <v>17.260000000000002</v>
      </c>
    </row>
    <row r="5416" spans="1:4" ht="13.5">
      <c r="A5416" s="233">
        <v>88424</v>
      </c>
      <c r="B5416" s="231" t="s">
        <v>10890</v>
      </c>
      <c r="C5416" s="233" t="s">
        <v>4</v>
      </c>
      <c r="D5416" s="234">
        <v>19.66</v>
      </c>
    </row>
    <row r="5417" spans="1:4" ht="13.5">
      <c r="A5417" s="233">
        <v>88426</v>
      </c>
      <c r="B5417" s="231" t="s">
        <v>10891</v>
      </c>
      <c r="C5417" s="233" t="s">
        <v>4</v>
      </c>
      <c r="D5417" s="234">
        <v>15.76</v>
      </c>
    </row>
    <row r="5418" spans="1:4" ht="13.5">
      <c r="A5418" s="233">
        <v>88428</v>
      </c>
      <c r="B5418" s="231" t="s">
        <v>10892</v>
      </c>
      <c r="C5418" s="233" t="s">
        <v>4</v>
      </c>
      <c r="D5418" s="234">
        <v>27.5</v>
      </c>
    </row>
    <row r="5419" spans="1:4" ht="13.5">
      <c r="A5419" s="233">
        <v>88429</v>
      </c>
      <c r="B5419" s="231" t="s">
        <v>10893</v>
      </c>
      <c r="C5419" s="233" t="s">
        <v>4</v>
      </c>
      <c r="D5419" s="234">
        <v>30</v>
      </c>
    </row>
    <row r="5420" spans="1:4" ht="13.5">
      <c r="A5420" s="233">
        <v>88431</v>
      </c>
      <c r="B5420" s="231" t="s">
        <v>10894</v>
      </c>
      <c r="C5420" s="233" t="s">
        <v>4</v>
      </c>
      <c r="D5420" s="234">
        <v>20.89</v>
      </c>
    </row>
    <row r="5421" spans="1:4" ht="13.5">
      <c r="A5421" s="233">
        <v>88432</v>
      </c>
      <c r="B5421" s="231" t="s">
        <v>10895</v>
      </c>
      <c r="C5421" s="233" t="s">
        <v>4</v>
      </c>
      <c r="D5421" s="234">
        <v>15.59</v>
      </c>
    </row>
    <row r="5422" spans="1:4" ht="13.5">
      <c r="A5422" s="233">
        <v>88482</v>
      </c>
      <c r="B5422" s="231" t="s">
        <v>10896</v>
      </c>
      <c r="C5422" s="233" t="s">
        <v>4</v>
      </c>
      <c r="D5422" s="234">
        <v>3.78</v>
      </c>
    </row>
    <row r="5423" spans="1:4" ht="13.5">
      <c r="A5423" s="233">
        <v>88483</v>
      </c>
      <c r="B5423" s="231" t="s">
        <v>10897</v>
      </c>
      <c r="C5423" s="233" t="s">
        <v>4</v>
      </c>
      <c r="D5423" s="234">
        <v>3.51</v>
      </c>
    </row>
    <row r="5424" spans="1:4" ht="13.5">
      <c r="A5424" s="233">
        <v>88484</v>
      </c>
      <c r="B5424" s="231" t="s">
        <v>10898</v>
      </c>
      <c r="C5424" s="233" t="s">
        <v>4</v>
      </c>
      <c r="D5424" s="234">
        <v>2.97</v>
      </c>
    </row>
    <row r="5425" spans="1:4" ht="13.5">
      <c r="A5425" s="233">
        <v>88485</v>
      </c>
      <c r="B5425" s="231" t="s">
        <v>10899</v>
      </c>
      <c r="C5425" s="233" t="s">
        <v>4</v>
      </c>
      <c r="D5425" s="234">
        <v>2.6</v>
      </c>
    </row>
    <row r="5426" spans="1:4" ht="13.5">
      <c r="A5426" s="233">
        <v>88486</v>
      </c>
      <c r="B5426" s="231" t="s">
        <v>10900</v>
      </c>
      <c r="C5426" s="233" t="s">
        <v>4</v>
      </c>
      <c r="D5426" s="234">
        <v>11.94</v>
      </c>
    </row>
    <row r="5427" spans="1:4" ht="13.5">
      <c r="A5427" s="233">
        <v>88487</v>
      </c>
      <c r="B5427" s="231" t="s">
        <v>10901</v>
      </c>
      <c r="C5427" s="233" t="s">
        <v>4</v>
      </c>
      <c r="D5427" s="234">
        <v>10.73</v>
      </c>
    </row>
    <row r="5428" spans="1:4" ht="13.5">
      <c r="A5428" s="233">
        <v>88488</v>
      </c>
      <c r="B5428" s="231" t="s">
        <v>10902</v>
      </c>
      <c r="C5428" s="233" t="s">
        <v>4</v>
      </c>
      <c r="D5428" s="234">
        <v>14.18</v>
      </c>
    </row>
    <row r="5429" spans="1:4" ht="13.5">
      <c r="A5429" s="233">
        <v>88489</v>
      </c>
      <c r="B5429" s="231" t="s">
        <v>10903</v>
      </c>
      <c r="C5429" s="233" t="s">
        <v>4</v>
      </c>
      <c r="D5429" s="234">
        <v>12.46</v>
      </c>
    </row>
    <row r="5430" spans="1:4" ht="13.5">
      <c r="A5430" s="233">
        <v>88490</v>
      </c>
      <c r="B5430" s="231" t="s">
        <v>10904</v>
      </c>
      <c r="C5430" s="233" t="s">
        <v>4</v>
      </c>
      <c r="D5430" s="234">
        <v>8.84</v>
      </c>
    </row>
    <row r="5431" spans="1:4" ht="13.5">
      <c r="A5431" s="233">
        <v>88491</v>
      </c>
      <c r="B5431" s="231" t="s">
        <v>10905</v>
      </c>
      <c r="C5431" s="233" t="s">
        <v>4</v>
      </c>
      <c r="D5431" s="234">
        <v>8.56</v>
      </c>
    </row>
    <row r="5432" spans="1:4" ht="13.5">
      <c r="A5432" s="233">
        <v>88492</v>
      </c>
      <c r="B5432" s="231" t="s">
        <v>10906</v>
      </c>
      <c r="C5432" s="233" t="s">
        <v>4</v>
      </c>
      <c r="D5432" s="234">
        <v>9.4</v>
      </c>
    </row>
    <row r="5433" spans="1:4" ht="13.5">
      <c r="A5433" s="233">
        <v>88493</v>
      </c>
      <c r="B5433" s="231" t="s">
        <v>10907</v>
      </c>
      <c r="C5433" s="233" t="s">
        <v>4</v>
      </c>
      <c r="D5433" s="234">
        <v>8.98</v>
      </c>
    </row>
    <row r="5434" spans="1:4" ht="13.5">
      <c r="A5434" s="233">
        <v>88494</v>
      </c>
      <c r="B5434" s="231" t="s">
        <v>10908</v>
      </c>
      <c r="C5434" s="233" t="s">
        <v>4</v>
      </c>
      <c r="D5434" s="234">
        <v>18.61</v>
      </c>
    </row>
    <row r="5435" spans="1:4" ht="13.5">
      <c r="A5435" s="233">
        <v>88495</v>
      </c>
      <c r="B5435" s="231" t="s">
        <v>10909</v>
      </c>
      <c r="C5435" s="233" t="s">
        <v>4</v>
      </c>
      <c r="D5435" s="234">
        <v>10.4</v>
      </c>
    </row>
    <row r="5436" spans="1:4" ht="13.5">
      <c r="A5436" s="233">
        <v>88496</v>
      </c>
      <c r="B5436" s="231" t="s">
        <v>10910</v>
      </c>
      <c r="C5436" s="233" t="s">
        <v>4</v>
      </c>
      <c r="D5436" s="234">
        <v>25.34</v>
      </c>
    </row>
    <row r="5437" spans="1:4" ht="13.5">
      <c r="A5437" s="233">
        <v>88497</v>
      </c>
      <c r="B5437" s="231" t="s">
        <v>10911</v>
      </c>
      <c r="C5437" s="233" t="s">
        <v>4</v>
      </c>
      <c r="D5437" s="234">
        <v>14.39</v>
      </c>
    </row>
    <row r="5438" spans="1:4" ht="13.5">
      <c r="A5438" s="233">
        <v>95305</v>
      </c>
      <c r="B5438" s="231" t="s">
        <v>10912</v>
      </c>
      <c r="C5438" s="233" t="s">
        <v>4</v>
      </c>
      <c r="D5438" s="234">
        <v>12.91</v>
      </c>
    </row>
    <row r="5439" spans="1:4" ht="13.5">
      <c r="A5439" s="233">
        <v>95306</v>
      </c>
      <c r="B5439" s="231" t="s">
        <v>10913</v>
      </c>
      <c r="C5439" s="233" t="s">
        <v>4</v>
      </c>
      <c r="D5439" s="234">
        <v>15.09</v>
      </c>
    </row>
    <row r="5440" spans="1:4" ht="13.5">
      <c r="A5440" s="233">
        <v>95622</v>
      </c>
      <c r="B5440" s="231" t="s">
        <v>10914</v>
      </c>
      <c r="C5440" s="233" t="s">
        <v>4</v>
      </c>
      <c r="D5440" s="234">
        <v>12.9</v>
      </c>
    </row>
    <row r="5441" spans="1:4" ht="13.5">
      <c r="A5441" s="233">
        <v>95623</v>
      </c>
      <c r="B5441" s="231" t="s">
        <v>10915</v>
      </c>
      <c r="C5441" s="233" t="s">
        <v>4</v>
      </c>
      <c r="D5441" s="234">
        <v>9.82</v>
      </c>
    </row>
    <row r="5442" spans="1:4" ht="13.5">
      <c r="A5442" s="233">
        <v>95624</v>
      </c>
      <c r="B5442" s="231" t="s">
        <v>10916</v>
      </c>
      <c r="C5442" s="233" t="s">
        <v>4</v>
      </c>
      <c r="D5442" s="234">
        <v>19.16</v>
      </c>
    </row>
    <row r="5443" spans="1:4" ht="13.5">
      <c r="A5443" s="233">
        <v>95625</v>
      </c>
      <c r="B5443" s="231" t="s">
        <v>10917</v>
      </c>
      <c r="C5443" s="233" t="s">
        <v>4</v>
      </c>
      <c r="D5443" s="234">
        <v>21.14</v>
      </c>
    </row>
    <row r="5444" spans="1:4" ht="13.5">
      <c r="A5444" s="233">
        <v>95626</v>
      </c>
      <c r="B5444" s="231" t="s">
        <v>10918</v>
      </c>
      <c r="C5444" s="233" t="s">
        <v>4</v>
      </c>
      <c r="D5444" s="234">
        <v>13.89</v>
      </c>
    </row>
    <row r="5445" spans="1:4" ht="13.5">
      <c r="A5445" s="233">
        <v>96126</v>
      </c>
      <c r="B5445" s="231" t="s">
        <v>10919</v>
      </c>
      <c r="C5445" s="233" t="s">
        <v>4</v>
      </c>
      <c r="D5445" s="234">
        <v>17.55</v>
      </c>
    </row>
    <row r="5446" spans="1:4" ht="13.5">
      <c r="A5446" s="233">
        <v>96127</v>
      </c>
      <c r="B5446" s="231" t="s">
        <v>10920</v>
      </c>
      <c r="C5446" s="233" t="s">
        <v>4</v>
      </c>
      <c r="D5446" s="234">
        <v>13.69</v>
      </c>
    </row>
    <row r="5447" spans="1:4" ht="13.5">
      <c r="A5447" s="233">
        <v>96128</v>
      </c>
      <c r="B5447" s="231" t="s">
        <v>10921</v>
      </c>
      <c r="C5447" s="233" t="s">
        <v>4</v>
      </c>
      <c r="D5447" s="234">
        <v>25.34</v>
      </c>
    </row>
    <row r="5448" spans="1:4" ht="13.5">
      <c r="A5448" s="233">
        <v>96129</v>
      </c>
      <c r="B5448" s="231" t="s">
        <v>10922</v>
      </c>
      <c r="C5448" s="233" t="s">
        <v>4</v>
      </c>
      <c r="D5448" s="234">
        <v>27.82</v>
      </c>
    </row>
    <row r="5449" spans="1:4" ht="13.5">
      <c r="A5449" s="233">
        <v>96130</v>
      </c>
      <c r="B5449" s="231" t="s">
        <v>10923</v>
      </c>
      <c r="C5449" s="233" t="s">
        <v>4</v>
      </c>
      <c r="D5449" s="234">
        <v>18.760000000000002</v>
      </c>
    </row>
    <row r="5450" spans="1:4" ht="13.5">
      <c r="A5450" s="233">
        <v>96131</v>
      </c>
      <c r="B5450" s="231" t="s">
        <v>10924</v>
      </c>
      <c r="C5450" s="233" t="s">
        <v>4</v>
      </c>
      <c r="D5450" s="234">
        <v>24.38</v>
      </c>
    </row>
    <row r="5451" spans="1:4" ht="13.5">
      <c r="A5451" s="233">
        <v>96132</v>
      </c>
      <c r="B5451" s="231" t="s">
        <v>10925</v>
      </c>
      <c r="C5451" s="233" t="s">
        <v>4</v>
      </c>
      <c r="D5451" s="234">
        <v>19.239999999999998</v>
      </c>
    </row>
    <row r="5452" spans="1:4" ht="13.5">
      <c r="A5452" s="233">
        <v>96133</v>
      </c>
      <c r="B5452" s="231" t="s">
        <v>10926</v>
      </c>
      <c r="C5452" s="233" t="s">
        <v>4</v>
      </c>
      <c r="D5452" s="234">
        <v>34.74</v>
      </c>
    </row>
    <row r="5453" spans="1:4" ht="13.5">
      <c r="A5453" s="233">
        <v>96134</v>
      </c>
      <c r="B5453" s="231" t="s">
        <v>10927</v>
      </c>
      <c r="C5453" s="233" t="s">
        <v>4</v>
      </c>
      <c r="D5453" s="234">
        <v>38.049999999999997</v>
      </c>
    </row>
    <row r="5454" spans="1:4" ht="13.5">
      <c r="A5454" s="233">
        <v>96135</v>
      </c>
      <c r="B5454" s="231" t="s">
        <v>10928</v>
      </c>
      <c r="C5454" s="233" t="s">
        <v>4</v>
      </c>
      <c r="D5454" s="234">
        <v>26</v>
      </c>
    </row>
    <row r="5455" spans="1:4" ht="13.5">
      <c r="A5455" s="233">
        <v>102193</v>
      </c>
      <c r="B5455" s="231" t="s">
        <v>26256</v>
      </c>
      <c r="C5455" s="233" t="s">
        <v>4</v>
      </c>
      <c r="D5455" s="234">
        <v>1.65</v>
      </c>
    </row>
    <row r="5456" spans="1:4" ht="13.5">
      <c r="A5456" s="233">
        <v>102194</v>
      </c>
      <c r="B5456" s="231" t="s">
        <v>26257</v>
      </c>
      <c r="C5456" s="233" t="s">
        <v>4</v>
      </c>
      <c r="D5456" s="234">
        <v>6.77</v>
      </c>
    </row>
    <row r="5457" spans="1:4" ht="13.5">
      <c r="A5457" s="233">
        <v>102197</v>
      </c>
      <c r="B5457" s="231" t="s">
        <v>26258</v>
      </c>
      <c r="C5457" s="233" t="s">
        <v>4</v>
      </c>
      <c r="D5457" s="234">
        <v>21.01</v>
      </c>
    </row>
    <row r="5458" spans="1:4" ht="13.5">
      <c r="A5458" s="233">
        <v>102200</v>
      </c>
      <c r="B5458" s="231" t="s">
        <v>26259</v>
      </c>
      <c r="C5458" s="233" t="s">
        <v>4</v>
      </c>
      <c r="D5458" s="234">
        <v>17.239999999999998</v>
      </c>
    </row>
    <row r="5459" spans="1:4" ht="13.5">
      <c r="A5459" s="233">
        <v>102202</v>
      </c>
      <c r="B5459" s="231" t="s">
        <v>26260</v>
      </c>
      <c r="C5459" s="233" t="s">
        <v>4</v>
      </c>
      <c r="D5459" s="234">
        <v>43.53</v>
      </c>
    </row>
    <row r="5460" spans="1:4" ht="13.5">
      <c r="A5460" s="233">
        <v>102203</v>
      </c>
      <c r="B5460" s="231" t="s">
        <v>26261</v>
      </c>
      <c r="C5460" s="233" t="s">
        <v>4</v>
      </c>
      <c r="D5460" s="234">
        <v>8.2799999999999994</v>
      </c>
    </row>
    <row r="5461" spans="1:4" ht="13.5">
      <c r="A5461" s="233">
        <v>102204</v>
      </c>
      <c r="B5461" s="231" t="s">
        <v>26262</v>
      </c>
      <c r="C5461" s="233" t="s">
        <v>4</v>
      </c>
      <c r="D5461" s="234">
        <v>8.3699999999999992</v>
      </c>
    </row>
    <row r="5462" spans="1:4" ht="13.5">
      <c r="A5462" s="233">
        <v>102205</v>
      </c>
      <c r="B5462" s="231" t="s">
        <v>26263</v>
      </c>
      <c r="C5462" s="233" t="s">
        <v>4</v>
      </c>
      <c r="D5462" s="234">
        <v>7.63</v>
      </c>
    </row>
    <row r="5463" spans="1:4" ht="13.5">
      <c r="A5463" s="233">
        <v>102207</v>
      </c>
      <c r="B5463" s="231" t="s">
        <v>26264</v>
      </c>
      <c r="C5463" s="233" t="s">
        <v>4</v>
      </c>
      <c r="D5463" s="234">
        <v>6.72</v>
      </c>
    </row>
    <row r="5464" spans="1:4" ht="13.5">
      <c r="A5464" s="233">
        <v>102208</v>
      </c>
      <c r="B5464" s="231" t="s">
        <v>26265</v>
      </c>
      <c r="C5464" s="233" t="s">
        <v>4</v>
      </c>
      <c r="D5464" s="234">
        <v>6.45</v>
      </c>
    </row>
    <row r="5465" spans="1:4" ht="13.5">
      <c r="A5465" s="233">
        <v>102209</v>
      </c>
      <c r="B5465" s="231" t="s">
        <v>26266</v>
      </c>
      <c r="C5465" s="233" t="s">
        <v>4</v>
      </c>
      <c r="D5465" s="234">
        <v>6.63</v>
      </c>
    </row>
    <row r="5466" spans="1:4" ht="13.5">
      <c r="A5466" s="233">
        <v>102210</v>
      </c>
      <c r="B5466" s="231" t="s">
        <v>26267</v>
      </c>
      <c r="C5466" s="233" t="s">
        <v>4</v>
      </c>
      <c r="D5466" s="234">
        <v>6.36</v>
      </c>
    </row>
    <row r="5467" spans="1:4" ht="13.5">
      <c r="A5467" s="233">
        <v>102213</v>
      </c>
      <c r="B5467" s="231" t="s">
        <v>26268</v>
      </c>
      <c r="C5467" s="233" t="s">
        <v>4</v>
      </c>
      <c r="D5467" s="234">
        <v>16.57</v>
      </c>
    </row>
    <row r="5468" spans="1:4" ht="13.5">
      <c r="A5468" s="233">
        <v>102214</v>
      </c>
      <c r="B5468" s="231" t="s">
        <v>26269</v>
      </c>
      <c r="C5468" s="233" t="s">
        <v>4</v>
      </c>
      <c r="D5468" s="234">
        <v>16.75</v>
      </c>
    </row>
    <row r="5469" spans="1:4" ht="13.5">
      <c r="A5469" s="233">
        <v>102215</v>
      </c>
      <c r="B5469" s="231" t="s">
        <v>26270</v>
      </c>
      <c r="C5469" s="233" t="s">
        <v>4</v>
      </c>
      <c r="D5469" s="234">
        <v>15.28</v>
      </c>
    </row>
    <row r="5470" spans="1:4" ht="13.5">
      <c r="A5470" s="233">
        <v>102217</v>
      </c>
      <c r="B5470" s="231" t="s">
        <v>26271</v>
      </c>
      <c r="C5470" s="233" t="s">
        <v>4</v>
      </c>
      <c r="D5470" s="234">
        <v>13.45</v>
      </c>
    </row>
    <row r="5471" spans="1:4" ht="13.5">
      <c r="A5471" s="233">
        <v>102218</v>
      </c>
      <c r="B5471" s="231" t="s">
        <v>26272</v>
      </c>
      <c r="C5471" s="233" t="s">
        <v>4</v>
      </c>
      <c r="D5471" s="234">
        <v>12.9</v>
      </c>
    </row>
    <row r="5472" spans="1:4" ht="13.5">
      <c r="A5472" s="233">
        <v>102219</v>
      </c>
      <c r="B5472" s="231" t="s">
        <v>26273</v>
      </c>
      <c r="C5472" s="233" t="s">
        <v>4</v>
      </c>
      <c r="D5472" s="234">
        <v>13.26</v>
      </c>
    </row>
    <row r="5473" spans="1:4" ht="13.5">
      <c r="A5473" s="233">
        <v>102220</v>
      </c>
      <c r="B5473" s="231" t="s">
        <v>26274</v>
      </c>
      <c r="C5473" s="233" t="s">
        <v>4</v>
      </c>
      <c r="D5473" s="234">
        <v>12.72</v>
      </c>
    </row>
    <row r="5474" spans="1:4" ht="13.5">
      <c r="A5474" s="233">
        <v>102223</v>
      </c>
      <c r="B5474" s="231" t="s">
        <v>26275</v>
      </c>
      <c r="C5474" s="233" t="s">
        <v>4</v>
      </c>
      <c r="D5474" s="234">
        <v>24.85</v>
      </c>
    </row>
    <row r="5475" spans="1:4" ht="13.5">
      <c r="A5475" s="233">
        <v>102224</v>
      </c>
      <c r="B5475" s="231" t="s">
        <v>26276</v>
      </c>
      <c r="C5475" s="233" t="s">
        <v>4</v>
      </c>
      <c r="D5475" s="234">
        <v>25.14</v>
      </c>
    </row>
    <row r="5476" spans="1:4" ht="13.5">
      <c r="A5476" s="233">
        <v>102225</v>
      </c>
      <c r="B5476" s="231" t="s">
        <v>26277</v>
      </c>
      <c r="C5476" s="233" t="s">
        <v>4</v>
      </c>
      <c r="D5476" s="234">
        <v>22.92</v>
      </c>
    </row>
    <row r="5477" spans="1:4" ht="13.5">
      <c r="A5477" s="233">
        <v>102227</v>
      </c>
      <c r="B5477" s="231" t="s">
        <v>26278</v>
      </c>
      <c r="C5477" s="233" t="s">
        <v>4</v>
      </c>
      <c r="D5477" s="234">
        <v>20.18</v>
      </c>
    </row>
    <row r="5478" spans="1:4" ht="13.5">
      <c r="A5478" s="233">
        <v>102228</v>
      </c>
      <c r="B5478" s="231" t="s">
        <v>26279</v>
      </c>
      <c r="C5478" s="233" t="s">
        <v>4</v>
      </c>
      <c r="D5478" s="234">
        <v>19.38</v>
      </c>
    </row>
    <row r="5479" spans="1:4" ht="13.5">
      <c r="A5479" s="233">
        <v>102229</v>
      </c>
      <c r="B5479" s="231" t="s">
        <v>26280</v>
      </c>
      <c r="C5479" s="233" t="s">
        <v>4</v>
      </c>
      <c r="D5479" s="234">
        <v>19.91</v>
      </c>
    </row>
    <row r="5480" spans="1:4" ht="13.5">
      <c r="A5480" s="233">
        <v>102230</v>
      </c>
      <c r="B5480" s="231" t="s">
        <v>26281</v>
      </c>
      <c r="C5480" s="233" t="s">
        <v>4</v>
      </c>
      <c r="D5480" s="234">
        <v>19.100000000000001</v>
      </c>
    </row>
    <row r="5481" spans="1:4" ht="13.5">
      <c r="A5481" s="233">
        <v>102233</v>
      </c>
      <c r="B5481" s="231" t="s">
        <v>26282</v>
      </c>
      <c r="C5481" s="233" t="s">
        <v>4</v>
      </c>
      <c r="D5481" s="234">
        <v>8.4600000000000009</v>
      </c>
    </row>
    <row r="5482" spans="1:4" ht="13.5">
      <c r="A5482" s="233">
        <v>102234</v>
      </c>
      <c r="B5482" s="231" t="s">
        <v>26283</v>
      </c>
      <c r="C5482" s="233" t="s">
        <v>4</v>
      </c>
      <c r="D5482" s="234">
        <v>16.920000000000002</v>
      </c>
    </row>
    <row r="5483" spans="1:4" ht="13.5">
      <c r="A5483" s="233">
        <v>100716</v>
      </c>
      <c r="B5483" s="231" t="s">
        <v>10929</v>
      </c>
      <c r="C5483" s="233" t="s">
        <v>4</v>
      </c>
      <c r="D5483" s="234">
        <v>24.14</v>
      </c>
    </row>
    <row r="5484" spans="1:4" ht="13.5">
      <c r="A5484" s="233">
        <v>100717</v>
      </c>
      <c r="B5484" s="231" t="s">
        <v>10930</v>
      </c>
      <c r="C5484" s="233" t="s">
        <v>4</v>
      </c>
      <c r="D5484" s="234">
        <v>8.35</v>
      </c>
    </row>
    <row r="5485" spans="1:4" ht="13.5">
      <c r="A5485" s="233">
        <v>100718</v>
      </c>
      <c r="B5485" s="231" t="s">
        <v>10931</v>
      </c>
      <c r="C5485" s="233" t="s">
        <v>1</v>
      </c>
      <c r="D5485" s="234">
        <v>1.1399999999999999</v>
      </c>
    </row>
    <row r="5486" spans="1:4" ht="13.5">
      <c r="A5486" s="233">
        <v>100719</v>
      </c>
      <c r="B5486" s="231" t="s">
        <v>10932</v>
      </c>
      <c r="C5486" s="233" t="s">
        <v>4</v>
      </c>
      <c r="D5486" s="234">
        <v>8.0399999999999991</v>
      </c>
    </row>
    <row r="5487" spans="1:4" ht="13.5">
      <c r="A5487" s="233">
        <v>100720</v>
      </c>
      <c r="B5487" s="231" t="s">
        <v>10933</v>
      </c>
      <c r="C5487" s="233" t="s">
        <v>4</v>
      </c>
      <c r="D5487" s="234">
        <v>8.5500000000000007</v>
      </c>
    </row>
    <row r="5488" spans="1:4" ht="13.5">
      <c r="A5488" s="233">
        <v>100721</v>
      </c>
      <c r="B5488" s="231" t="s">
        <v>10934</v>
      </c>
      <c r="C5488" s="233" t="s">
        <v>4</v>
      </c>
      <c r="D5488" s="234">
        <v>20.09</v>
      </c>
    </row>
    <row r="5489" spans="1:4" ht="13.5">
      <c r="A5489" s="233">
        <v>100722</v>
      </c>
      <c r="B5489" s="231" t="s">
        <v>10935</v>
      </c>
      <c r="C5489" s="233" t="s">
        <v>4</v>
      </c>
      <c r="D5489" s="234">
        <v>19.93</v>
      </c>
    </row>
    <row r="5490" spans="1:4" ht="13.5">
      <c r="A5490" s="233">
        <v>100723</v>
      </c>
      <c r="B5490" s="231" t="s">
        <v>10936</v>
      </c>
      <c r="C5490" s="233" t="s">
        <v>4</v>
      </c>
      <c r="D5490" s="234">
        <v>8.3000000000000007</v>
      </c>
    </row>
    <row r="5491" spans="1:4" ht="13.5">
      <c r="A5491" s="233">
        <v>100724</v>
      </c>
      <c r="B5491" s="231" t="s">
        <v>10937</v>
      </c>
      <c r="C5491" s="233" t="s">
        <v>4</v>
      </c>
      <c r="D5491" s="234">
        <v>10.6</v>
      </c>
    </row>
    <row r="5492" spans="1:4" ht="13.5">
      <c r="A5492" s="233">
        <v>100725</v>
      </c>
      <c r="B5492" s="231" t="s">
        <v>10938</v>
      </c>
      <c r="C5492" s="233" t="s">
        <v>4</v>
      </c>
      <c r="D5492" s="234">
        <v>19.96</v>
      </c>
    </row>
    <row r="5493" spans="1:4" ht="13.5">
      <c r="A5493" s="233">
        <v>100726</v>
      </c>
      <c r="B5493" s="231" t="s">
        <v>10939</v>
      </c>
      <c r="C5493" s="233" t="s">
        <v>4</v>
      </c>
      <c r="D5493" s="234">
        <v>21.92</v>
      </c>
    </row>
    <row r="5494" spans="1:4" ht="13.5">
      <c r="A5494" s="233">
        <v>100727</v>
      </c>
      <c r="B5494" s="231" t="s">
        <v>10940</v>
      </c>
      <c r="C5494" s="233" t="s">
        <v>4</v>
      </c>
      <c r="D5494" s="234">
        <v>13.22</v>
      </c>
    </row>
    <row r="5495" spans="1:4" ht="13.5">
      <c r="A5495" s="233">
        <v>100728</v>
      </c>
      <c r="B5495" s="231" t="s">
        <v>10941</v>
      </c>
      <c r="C5495" s="233" t="s">
        <v>4</v>
      </c>
      <c r="D5495" s="234">
        <v>13.79</v>
      </c>
    </row>
    <row r="5496" spans="1:4" ht="13.5">
      <c r="A5496" s="233">
        <v>100729</v>
      </c>
      <c r="B5496" s="231" t="s">
        <v>10942</v>
      </c>
      <c r="C5496" s="233" t="s">
        <v>4</v>
      </c>
      <c r="D5496" s="234">
        <v>14.58</v>
      </c>
    </row>
    <row r="5497" spans="1:4" ht="13.5">
      <c r="A5497" s="233">
        <v>100730</v>
      </c>
      <c r="B5497" s="231" t="s">
        <v>10943</v>
      </c>
      <c r="C5497" s="233" t="s">
        <v>4</v>
      </c>
      <c r="D5497" s="234">
        <v>17.7</v>
      </c>
    </row>
    <row r="5498" spans="1:4" ht="13.5">
      <c r="A5498" s="233">
        <v>100733</v>
      </c>
      <c r="B5498" s="231" t="s">
        <v>10944</v>
      </c>
      <c r="C5498" s="233" t="s">
        <v>4</v>
      </c>
      <c r="D5498" s="234">
        <v>10.63</v>
      </c>
    </row>
    <row r="5499" spans="1:4" ht="13.5">
      <c r="A5499" s="233">
        <v>100734</v>
      </c>
      <c r="B5499" s="231" t="s">
        <v>10945</v>
      </c>
      <c r="C5499" s="233" t="s">
        <v>4</v>
      </c>
      <c r="D5499" s="234">
        <v>13.38</v>
      </c>
    </row>
    <row r="5500" spans="1:4" ht="13.5">
      <c r="A5500" s="233">
        <v>100735</v>
      </c>
      <c r="B5500" s="231" t="s">
        <v>10946</v>
      </c>
      <c r="C5500" s="233" t="s">
        <v>4</v>
      </c>
      <c r="D5500" s="234">
        <v>8.7200000000000006</v>
      </c>
    </row>
    <row r="5501" spans="1:4" ht="13.5">
      <c r="A5501" s="233">
        <v>100736</v>
      </c>
      <c r="B5501" s="231" t="s">
        <v>10947</v>
      </c>
      <c r="C5501" s="233" t="s">
        <v>4</v>
      </c>
      <c r="D5501" s="234">
        <v>11.88</v>
      </c>
    </row>
    <row r="5502" spans="1:4" ht="13.5">
      <c r="A5502" s="233">
        <v>100739</v>
      </c>
      <c r="B5502" s="231" t="s">
        <v>10948</v>
      </c>
      <c r="C5502" s="233" t="s">
        <v>4</v>
      </c>
      <c r="D5502" s="234">
        <v>7.64</v>
      </c>
    </row>
    <row r="5503" spans="1:4" ht="13.5">
      <c r="A5503" s="233">
        <v>100740</v>
      </c>
      <c r="B5503" s="231" t="s">
        <v>10949</v>
      </c>
      <c r="C5503" s="233" t="s">
        <v>4</v>
      </c>
      <c r="D5503" s="234">
        <v>8.77</v>
      </c>
    </row>
    <row r="5504" spans="1:4" ht="13.5">
      <c r="A5504" s="233">
        <v>100741</v>
      </c>
      <c r="B5504" s="231" t="s">
        <v>10950</v>
      </c>
      <c r="C5504" s="233" t="s">
        <v>4</v>
      </c>
      <c r="D5504" s="234">
        <v>19.53</v>
      </c>
    </row>
    <row r="5505" spans="1:4" ht="13.5">
      <c r="A5505" s="233">
        <v>100742</v>
      </c>
      <c r="B5505" s="231" t="s">
        <v>10951</v>
      </c>
      <c r="C5505" s="233" t="s">
        <v>4</v>
      </c>
      <c r="D5505" s="234">
        <v>20.149999999999999</v>
      </c>
    </row>
    <row r="5506" spans="1:4" ht="13.5">
      <c r="A5506" s="233">
        <v>100743</v>
      </c>
      <c r="B5506" s="231" t="s">
        <v>10952</v>
      </c>
      <c r="C5506" s="233" t="s">
        <v>4</v>
      </c>
      <c r="D5506" s="234">
        <v>7.47</v>
      </c>
    </row>
    <row r="5507" spans="1:4" ht="13.5">
      <c r="A5507" s="233">
        <v>100744</v>
      </c>
      <c r="B5507" s="231" t="s">
        <v>10953</v>
      </c>
      <c r="C5507" s="233" t="s">
        <v>4</v>
      </c>
      <c r="D5507" s="234">
        <v>8.66</v>
      </c>
    </row>
    <row r="5508" spans="1:4" ht="13.5">
      <c r="A5508" s="233">
        <v>100745</v>
      </c>
      <c r="B5508" s="231" t="s">
        <v>10954</v>
      </c>
      <c r="C5508" s="233" t="s">
        <v>4</v>
      </c>
      <c r="D5508" s="234">
        <v>19.350000000000001</v>
      </c>
    </row>
    <row r="5509" spans="1:4" ht="13.5">
      <c r="A5509" s="233">
        <v>100746</v>
      </c>
      <c r="B5509" s="231" t="s">
        <v>10955</v>
      </c>
      <c r="C5509" s="233" t="s">
        <v>4</v>
      </c>
      <c r="D5509" s="234">
        <v>20.04</v>
      </c>
    </row>
    <row r="5510" spans="1:4" ht="13.5">
      <c r="A5510" s="233">
        <v>100747</v>
      </c>
      <c r="B5510" s="231" t="s">
        <v>10956</v>
      </c>
      <c r="C5510" s="233" t="s">
        <v>4</v>
      </c>
      <c r="D5510" s="234">
        <v>7.54</v>
      </c>
    </row>
    <row r="5511" spans="1:4" ht="13.5">
      <c r="A5511" s="233">
        <v>100748</v>
      </c>
      <c r="B5511" s="231" t="s">
        <v>10957</v>
      </c>
      <c r="C5511" s="233" t="s">
        <v>4</v>
      </c>
      <c r="D5511" s="234">
        <v>8.7100000000000009</v>
      </c>
    </row>
    <row r="5512" spans="1:4" ht="13.5">
      <c r="A5512" s="233">
        <v>100749</v>
      </c>
      <c r="B5512" s="231" t="s">
        <v>10958</v>
      </c>
      <c r="C5512" s="233" t="s">
        <v>4</v>
      </c>
      <c r="D5512" s="234">
        <v>19.420000000000002</v>
      </c>
    </row>
    <row r="5513" spans="1:4" ht="13.5">
      <c r="A5513" s="233">
        <v>100750</v>
      </c>
      <c r="B5513" s="231" t="s">
        <v>10959</v>
      </c>
      <c r="C5513" s="233" t="s">
        <v>4</v>
      </c>
      <c r="D5513" s="234">
        <v>20.079999999999998</v>
      </c>
    </row>
    <row r="5514" spans="1:4" ht="13.5">
      <c r="A5514" s="233">
        <v>100751</v>
      </c>
      <c r="B5514" s="231" t="s">
        <v>10960</v>
      </c>
      <c r="C5514" s="233" t="s">
        <v>4</v>
      </c>
      <c r="D5514" s="234">
        <v>29.19</v>
      </c>
    </row>
    <row r="5515" spans="1:4" ht="13.5">
      <c r="A5515" s="233">
        <v>100752</v>
      </c>
      <c r="B5515" s="231" t="s">
        <v>10961</v>
      </c>
      <c r="C5515" s="233" t="s">
        <v>4</v>
      </c>
      <c r="D5515" s="234">
        <v>35.409999999999997</v>
      </c>
    </row>
    <row r="5516" spans="1:4" ht="13.5">
      <c r="A5516" s="233">
        <v>100753</v>
      </c>
      <c r="B5516" s="231" t="s">
        <v>10962</v>
      </c>
      <c r="C5516" s="233" t="s">
        <v>4</v>
      </c>
      <c r="D5516" s="234">
        <v>17.440000000000001</v>
      </c>
    </row>
    <row r="5517" spans="1:4" ht="13.5">
      <c r="A5517" s="233">
        <v>100754</v>
      </c>
      <c r="B5517" s="231" t="s">
        <v>10963</v>
      </c>
      <c r="C5517" s="233" t="s">
        <v>4</v>
      </c>
      <c r="D5517" s="234">
        <v>23.78</v>
      </c>
    </row>
    <row r="5518" spans="1:4" ht="13.5">
      <c r="A5518" s="233">
        <v>100757</v>
      </c>
      <c r="B5518" s="231" t="s">
        <v>10964</v>
      </c>
      <c r="C5518" s="233" t="s">
        <v>4</v>
      </c>
      <c r="D5518" s="234">
        <v>39.090000000000003</v>
      </c>
    </row>
    <row r="5519" spans="1:4" ht="13.5">
      <c r="A5519" s="233">
        <v>100758</v>
      </c>
      <c r="B5519" s="231" t="s">
        <v>10965</v>
      </c>
      <c r="C5519" s="233" t="s">
        <v>4</v>
      </c>
      <c r="D5519" s="234">
        <v>40.299999999999997</v>
      </c>
    </row>
    <row r="5520" spans="1:4" ht="13.5">
      <c r="A5520" s="233">
        <v>100759</v>
      </c>
      <c r="B5520" s="231" t="s">
        <v>10966</v>
      </c>
      <c r="C5520" s="233" t="s">
        <v>4</v>
      </c>
      <c r="D5520" s="234">
        <v>38.729999999999997</v>
      </c>
    </row>
    <row r="5521" spans="1:4" ht="13.5">
      <c r="A5521" s="233">
        <v>100760</v>
      </c>
      <c r="B5521" s="231" t="s">
        <v>10967</v>
      </c>
      <c r="C5521" s="233" t="s">
        <v>4</v>
      </c>
      <c r="D5521" s="234">
        <v>40.08</v>
      </c>
    </row>
    <row r="5522" spans="1:4" ht="13.5">
      <c r="A5522" s="233">
        <v>100761</v>
      </c>
      <c r="B5522" s="231" t="s">
        <v>10968</v>
      </c>
      <c r="C5522" s="233" t="s">
        <v>4</v>
      </c>
      <c r="D5522" s="234">
        <v>38.880000000000003</v>
      </c>
    </row>
    <row r="5523" spans="1:4" ht="13.5">
      <c r="A5523" s="233">
        <v>100762</v>
      </c>
      <c r="B5523" s="231" t="s">
        <v>10969</v>
      </c>
      <c r="C5523" s="233" t="s">
        <v>4</v>
      </c>
      <c r="D5523" s="234">
        <v>40.17</v>
      </c>
    </row>
    <row r="5524" spans="1:4" ht="13.5">
      <c r="A5524" s="233">
        <v>41595</v>
      </c>
      <c r="B5524" s="231" t="s">
        <v>10970</v>
      </c>
      <c r="C5524" s="233" t="s">
        <v>1</v>
      </c>
      <c r="D5524" s="234">
        <v>11.23</v>
      </c>
    </row>
    <row r="5525" spans="1:4" ht="13.5">
      <c r="A5525" s="232" t="s">
        <v>10971</v>
      </c>
      <c r="B5525" s="231" t="s">
        <v>10972</v>
      </c>
      <c r="C5525" s="233" t="s">
        <v>4</v>
      </c>
      <c r="D5525" s="234">
        <v>14.97</v>
      </c>
    </row>
    <row r="5526" spans="1:4" ht="13.5">
      <c r="A5526" s="233">
        <v>79467</v>
      </c>
      <c r="B5526" s="231" t="s">
        <v>10973</v>
      </c>
      <c r="C5526" s="233" t="s">
        <v>9</v>
      </c>
      <c r="D5526" s="234">
        <v>13.76</v>
      </c>
    </row>
    <row r="5527" spans="1:4" ht="13.5">
      <c r="A5527" s="232" t="s">
        <v>10974</v>
      </c>
      <c r="B5527" s="231" t="s">
        <v>10975</v>
      </c>
      <c r="C5527" s="233" t="s">
        <v>4</v>
      </c>
      <c r="D5527" s="234">
        <v>20.95</v>
      </c>
    </row>
    <row r="5528" spans="1:4" ht="13.5">
      <c r="A5528" s="233">
        <v>84665</v>
      </c>
      <c r="B5528" s="231" t="s">
        <v>10976</v>
      </c>
      <c r="C5528" s="233" t="s">
        <v>4</v>
      </c>
      <c r="D5528" s="234">
        <v>23.31</v>
      </c>
    </row>
    <row r="5529" spans="1:4" ht="13.5">
      <c r="A5529" s="233">
        <v>101749</v>
      </c>
      <c r="B5529" s="231" t="s">
        <v>25398</v>
      </c>
      <c r="C5529" s="233" t="s">
        <v>4</v>
      </c>
      <c r="D5529" s="234">
        <v>39.520000000000003</v>
      </c>
    </row>
    <row r="5530" spans="1:4" ht="13.5">
      <c r="A5530" s="233">
        <v>101750</v>
      </c>
      <c r="B5530" s="231" t="s">
        <v>25399</v>
      </c>
      <c r="C5530" s="233" t="s">
        <v>4</v>
      </c>
      <c r="D5530" s="234">
        <v>37.479999999999997</v>
      </c>
    </row>
    <row r="5531" spans="1:4" ht="13.5">
      <c r="A5531" s="233">
        <v>101729</v>
      </c>
      <c r="B5531" s="231" t="s">
        <v>25400</v>
      </c>
      <c r="C5531" s="233" t="s">
        <v>4</v>
      </c>
      <c r="D5531" s="234">
        <v>116.22</v>
      </c>
    </row>
    <row r="5532" spans="1:4" ht="13.5">
      <c r="A5532" s="233">
        <v>101746</v>
      </c>
      <c r="B5532" s="231" t="s">
        <v>25401</v>
      </c>
      <c r="C5532" s="233" t="s">
        <v>4</v>
      </c>
      <c r="D5532" s="234">
        <v>176.76</v>
      </c>
    </row>
    <row r="5533" spans="1:4" ht="13.5">
      <c r="A5533" s="233">
        <v>101751</v>
      </c>
      <c r="B5533" s="231" t="s">
        <v>25402</v>
      </c>
      <c r="C5533" s="233" t="s">
        <v>4</v>
      </c>
      <c r="D5533" s="234">
        <v>122.31</v>
      </c>
    </row>
    <row r="5534" spans="1:4" ht="13.5">
      <c r="A5534" s="233">
        <v>87246</v>
      </c>
      <c r="B5534" s="231" t="s">
        <v>10977</v>
      </c>
      <c r="C5534" s="233" t="s">
        <v>4</v>
      </c>
      <c r="D5534" s="234">
        <v>45.47</v>
      </c>
    </row>
    <row r="5535" spans="1:4" ht="13.5">
      <c r="A5535" s="233">
        <v>87247</v>
      </c>
      <c r="B5535" s="231" t="s">
        <v>10978</v>
      </c>
      <c r="C5535" s="233" t="s">
        <v>4</v>
      </c>
      <c r="D5535" s="234">
        <v>38.99</v>
      </c>
    </row>
    <row r="5536" spans="1:4" ht="13.5">
      <c r="A5536" s="233">
        <v>87248</v>
      </c>
      <c r="B5536" s="231" t="s">
        <v>10979</v>
      </c>
      <c r="C5536" s="233" t="s">
        <v>4</v>
      </c>
      <c r="D5536" s="234">
        <v>33.57</v>
      </c>
    </row>
    <row r="5537" spans="1:4" ht="13.5">
      <c r="A5537" s="233">
        <v>87249</v>
      </c>
      <c r="B5537" s="231" t="s">
        <v>10980</v>
      </c>
      <c r="C5537" s="233" t="s">
        <v>4</v>
      </c>
      <c r="D5537" s="234">
        <v>51.58</v>
      </c>
    </row>
    <row r="5538" spans="1:4" ht="13.5">
      <c r="A5538" s="233">
        <v>87250</v>
      </c>
      <c r="B5538" s="231" t="s">
        <v>10981</v>
      </c>
      <c r="C5538" s="233" t="s">
        <v>4</v>
      </c>
      <c r="D5538" s="234">
        <v>41.33</v>
      </c>
    </row>
    <row r="5539" spans="1:4" ht="13.5">
      <c r="A5539" s="233">
        <v>87251</v>
      </c>
      <c r="B5539" s="231" t="s">
        <v>10982</v>
      </c>
      <c r="C5539" s="233" t="s">
        <v>4</v>
      </c>
      <c r="D5539" s="234">
        <v>34.58</v>
      </c>
    </row>
    <row r="5540" spans="1:4" ht="13.5">
      <c r="A5540" s="233">
        <v>87255</v>
      </c>
      <c r="B5540" s="231" t="s">
        <v>10983</v>
      </c>
      <c r="C5540" s="233" t="s">
        <v>4</v>
      </c>
      <c r="D5540" s="234">
        <v>80.38</v>
      </c>
    </row>
    <row r="5541" spans="1:4" ht="13.5">
      <c r="A5541" s="233">
        <v>87256</v>
      </c>
      <c r="B5541" s="231" t="s">
        <v>10984</v>
      </c>
      <c r="C5541" s="233" t="s">
        <v>4</v>
      </c>
      <c r="D5541" s="234">
        <v>68.349999999999994</v>
      </c>
    </row>
    <row r="5542" spans="1:4" ht="13.5">
      <c r="A5542" s="233">
        <v>87257</v>
      </c>
      <c r="B5542" s="231" t="s">
        <v>10985</v>
      </c>
      <c r="C5542" s="233" t="s">
        <v>4</v>
      </c>
      <c r="D5542" s="234">
        <v>60.48</v>
      </c>
    </row>
    <row r="5543" spans="1:4" ht="13.5">
      <c r="A5543" s="233">
        <v>87258</v>
      </c>
      <c r="B5543" s="231" t="s">
        <v>10986</v>
      </c>
      <c r="C5543" s="233" t="s">
        <v>4</v>
      </c>
      <c r="D5543" s="234">
        <v>105.43</v>
      </c>
    </row>
    <row r="5544" spans="1:4" ht="13.5">
      <c r="A5544" s="233">
        <v>87259</v>
      </c>
      <c r="B5544" s="231" t="s">
        <v>10987</v>
      </c>
      <c r="C5544" s="233" t="s">
        <v>4</v>
      </c>
      <c r="D5544" s="234">
        <v>94.03</v>
      </c>
    </row>
    <row r="5545" spans="1:4" ht="13.5">
      <c r="A5545" s="233">
        <v>87260</v>
      </c>
      <c r="B5545" s="231" t="s">
        <v>10988</v>
      </c>
      <c r="C5545" s="233" t="s">
        <v>4</v>
      </c>
      <c r="D5545" s="234">
        <v>87.17</v>
      </c>
    </row>
    <row r="5546" spans="1:4" ht="13.5">
      <c r="A5546" s="233">
        <v>87261</v>
      </c>
      <c r="B5546" s="231" t="s">
        <v>10989</v>
      </c>
      <c r="C5546" s="233" t="s">
        <v>4</v>
      </c>
      <c r="D5546" s="234">
        <v>120.79</v>
      </c>
    </row>
    <row r="5547" spans="1:4" ht="13.5">
      <c r="A5547" s="233">
        <v>87262</v>
      </c>
      <c r="B5547" s="231" t="s">
        <v>10990</v>
      </c>
      <c r="C5547" s="233" t="s">
        <v>4</v>
      </c>
      <c r="D5547" s="234">
        <v>107.77</v>
      </c>
    </row>
    <row r="5548" spans="1:4" ht="13.5">
      <c r="A5548" s="233">
        <v>87263</v>
      </c>
      <c r="B5548" s="231" t="s">
        <v>10991</v>
      </c>
      <c r="C5548" s="233" t="s">
        <v>4</v>
      </c>
      <c r="D5548" s="234">
        <v>99.67</v>
      </c>
    </row>
    <row r="5549" spans="1:4" ht="13.5">
      <c r="A5549" s="233">
        <v>89046</v>
      </c>
      <c r="B5549" s="231" t="s">
        <v>25403</v>
      </c>
      <c r="C5549" s="233" t="s">
        <v>4</v>
      </c>
      <c r="D5549" s="234">
        <v>38.65</v>
      </c>
    </row>
    <row r="5550" spans="1:4" ht="13.5">
      <c r="A5550" s="233">
        <v>89171</v>
      </c>
      <c r="B5550" s="231" t="s">
        <v>25404</v>
      </c>
      <c r="C5550" s="233" t="s">
        <v>4</v>
      </c>
      <c r="D5550" s="234">
        <v>36.04</v>
      </c>
    </row>
    <row r="5551" spans="1:4" ht="13.5">
      <c r="A5551" s="233">
        <v>93389</v>
      </c>
      <c r="B5551" s="231" t="s">
        <v>10992</v>
      </c>
      <c r="C5551" s="233" t="s">
        <v>4</v>
      </c>
      <c r="D5551" s="234">
        <v>41.66</v>
      </c>
    </row>
    <row r="5552" spans="1:4" ht="13.5">
      <c r="A5552" s="233">
        <v>93390</v>
      </c>
      <c r="B5552" s="231" t="s">
        <v>10993</v>
      </c>
      <c r="C5552" s="233" t="s">
        <v>4</v>
      </c>
      <c r="D5552" s="234">
        <v>35.24</v>
      </c>
    </row>
    <row r="5553" spans="1:4" ht="13.5">
      <c r="A5553" s="233">
        <v>93391</v>
      </c>
      <c r="B5553" s="231" t="s">
        <v>10994</v>
      </c>
      <c r="C5553" s="233" t="s">
        <v>4</v>
      </c>
      <c r="D5553" s="234">
        <v>29.82</v>
      </c>
    </row>
    <row r="5554" spans="1:4" ht="13.5">
      <c r="A5554" s="233">
        <v>98670</v>
      </c>
      <c r="B5554" s="231" t="s">
        <v>10995</v>
      </c>
      <c r="C5554" s="233" t="s">
        <v>4</v>
      </c>
      <c r="D5554" s="234">
        <v>144.69999999999999</v>
      </c>
    </row>
    <row r="5555" spans="1:4" ht="13.5">
      <c r="A5555" s="233">
        <v>98671</v>
      </c>
      <c r="B5555" s="231" t="s">
        <v>25405</v>
      </c>
      <c r="C5555" s="233" t="s">
        <v>4</v>
      </c>
      <c r="D5555" s="234">
        <v>178</v>
      </c>
    </row>
    <row r="5556" spans="1:4" ht="13.5">
      <c r="A5556" s="233">
        <v>98672</v>
      </c>
      <c r="B5556" s="231" t="s">
        <v>25406</v>
      </c>
      <c r="C5556" s="233" t="s">
        <v>4</v>
      </c>
      <c r="D5556" s="234">
        <v>430.26</v>
      </c>
    </row>
    <row r="5557" spans="1:4" ht="13.5">
      <c r="A5557" s="233">
        <v>98673</v>
      </c>
      <c r="B5557" s="231" t="s">
        <v>10996</v>
      </c>
      <c r="C5557" s="233" t="s">
        <v>4</v>
      </c>
      <c r="D5557" s="234">
        <v>160.49</v>
      </c>
    </row>
    <row r="5558" spans="1:4" ht="13.5">
      <c r="A5558" s="233">
        <v>98678</v>
      </c>
      <c r="B5558" s="231" t="s">
        <v>25407</v>
      </c>
      <c r="C5558" s="233" t="s">
        <v>4</v>
      </c>
      <c r="D5558" s="234">
        <v>468.25</v>
      </c>
    </row>
    <row r="5559" spans="1:4" ht="13.5">
      <c r="A5559" s="233">
        <v>98679</v>
      </c>
      <c r="B5559" s="231" t="s">
        <v>25408</v>
      </c>
      <c r="C5559" s="233" t="s">
        <v>4</v>
      </c>
      <c r="D5559" s="234">
        <v>27.3</v>
      </c>
    </row>
    <row r="5560" spans="1:4" ht="13.5">
      <c r="A5560" s="233">
        <v>98680</v>
      </c>
      <c r="B5560" s="231" t="s">
        <v>25409</v>
      </c>
      <c r="C5560" s="233" t="s">
        <v>4</v>
      </c>
      <c r="D5560" s="234">
        <v>34.03</v>
      </c>
    </row>
    <row r="5561" spans="1:4" ht="13.5">
      <c r="A5561" s="233">
        <v>98681</v>
      </c>
      <c r="B5561" s="231" t="s">
        <v>25410</v>
      </c>
      <c r="C5561" s="233" t="s">
        <v>4</v>
      </c>
      <c r="D5561" s="234">
        <v>25.25</v>
      </c>
    </row>
    <row r="5562" spans="1:4" ht="13.5">
      <c r="A5562" s="233">
        <v>98682</v>
      </c>
      <c r="B5562" s="231" t="s">
        <v>25411</v>
      </c>
      <c r="C5562" s="233" t="s">
        <v>4</v>
      </c>
      <c r="D5562" s="234">
        <v>31.99</v>
      </c>
    </row>
    <row r="5563" spans="1:4" ht="13.5">
      <c r="A5563" s="233">
        <v>98685</v>
      </c>
      <c r="B5563" s="231" t="s">
        <v>25412</v>
      </c>
      <c r="C5563" s="233" t="s">
        <v>1</v>
      </c>
      <c r="D5563" s="234">
        <v>33.54</v>
      </c>
    </row>
    <row r="5564" spans="1:4" ht="13.5">
      <c r="A5564" s="233">
        <v>98686</v>
      </c>
      <c r="B5564" s="231" t="s">
        <v>25413</v>
      </c>
      <c r="C5564" s="233" t="s">
        <v>1</v>
      </c>
      <c r="D5564" s="234">
        <v>34.69</v>
      </c>
    </row>
    <row r="5565" spans="1:4" ht="13.5">
      <c r="A5565" s="233">
        <v>98688</v>
      </c>
      <c r="B5565" s="231" t="s">
        <v>25414</v>
      </c>
      <c r="C5565" s="233" t="s">
        <v>1</v>
      </c>
      <c r="D5565" s="234">
        <v>45.02</v>
      </c>
    </row>
    <row r="5566" spans="1:4" ht="13.5">
      <c r="A5566" s="233">
        <v>98689</v>
      </c>
      <c r="B5566" s="231" t="s">
        <v>25415</v>
      </c>
      <c r="C5566" s="233" t="s">
        <v>1</v>
      </c>
      <c r="D5566" s="234">
        <v>49.88</v>
      </c>
    </row>
    <row r="5567" spans="1:4" ht="13.5">
      <c r="A5567" s="233">
        <v>101090</v>
      </c>
      <c r="B5567" s="231" t="s">
        <v>24145</v>
      </c>
      <c r="C5567" s="233" t="s">
        <v>4</v>
      </c>
      <c r="D5567" s="234">
        <v>150.44999999999999</v>
      </c>
    </row>
    <row r="5568" spans="1:4" ht="13.5">
      <c r="A5568" s="233">
        <v>101091</v>
      </c>
      <c r="B5568" s="231" t="s">
        <v>24146</v>
      </c>
      <c r="C5568" s="233" t="s">
        <v>4</v>
      </c>
      <c r="D5568" s="234">
        <v>109.96</v>
      </c>
    </row>
    <row r="5569" spans="1:4" ht="13.5">
      <c r="A5569" s="233">
        <v>101725</v>
      </c>
      <c r="B5569" s="231" t="s">
        <v>25416</v>
      </c>
      <c r="C5569" s="233" t="s">
        <v>4</v>
      </c>
      <c r="D5569" s="234">
        <v>222.36</v>
      </c>
    </row>
    <row r="5570" spans="1:4" ht="13.5">
      <c r="A5570" s="233">
        <v>101726</v>
      </c>
      <c r="B5570" s="231" t="s">
        <v>25417</v>
      </c>
      <c r="C5570" s="233" t="s">
        <v>4</v>
      </c>
      <c r="D5570" s="234">
        <v>144.69999999999999</v>
      </c>
    </row>
    <row r="5571" spans="1:4" ht="13.5">
      <c r="A5571" s="233">
        <v>101731</v>
      </c>
      <c r="B5571" s="231" t="s">
        <v>25418</v>
      </c>
      <c r="C5571" s="233" t="s">
        <v>4</v>
      </c>
      <c r="D5571" s="234">
        <v>222.41</v>
      </c>
    </row>
    <row r="5572" spans="1:4" ht="13.5">
      <c r="A5572" s="233">
        <v>101732</v>
      </c>
      <c r="B5572" s="231" t="s">
        <v>25419</v>
      </c>
      <c r="C5572" s="233" t="s">
        <v>4</v>
      </c>
      <c r="D5572" s="234">
        <v>70.56</v>
      </c>
    </row>
    <row r="5573" spans="1:4" ht="13.5">
      <c r="A5573" s="233">
        <v>101752</v>
      </c>
      <c r="B5573" s="231" t="s">
        <v>25420</v>
      </c>
      <c r="C5573" s="233" t="s">
        <v>4</v>
      </c>
      <c r="D5573" s="234">
        <v>37.770000000000003</v>
      </c>
    </row>
    <row r="5574" spans="1:4" ht="13.5">
      <c r="A5574" s="233">
        <v>101094</v>
      </c>
      <c r="B5574" s="231" t="s">
        <v>24147</v>
      </c>
      <c r="C5574" s="233" t="s">
        <v>1</v>
      </c>
      <c r="D5574" s="234">
        <v>134.38999999999999</v>
      </c>
    </row>
    <row r="5575" spans="1:4" ht="13.5">
      <c r="A5575" s="233">
        <v>101727</v>
      </c>
      <c r="B5575" s="231" t="s">
        <v>25421</v>
      </c>
      <c r="C5575" s="233" t="s">
        <v>4</v>
      </c>
      <c r="D5575" s="234">
        <v>157.47999999999999</v>
      </c>
    </row>
    <row r="5576" spans="1:4" ht="13.5">
      <c r="A5576" s="233">
        <v>101733</v>
      </c>
      <c r="B5576" s="231" t="s">
        <v>25422</v>
      </c>
      <c r="C5576" s="233" t="s">
        <v>4</v>
      </c>
      <c r="D5576" s="234">
        <v>214.05</v>
      </c>
    </row>
    <row r="5577" spans="1:4" ht="13.5">
      <c r="A5577" s="233">
        <v>101734</v>
      </c>
      <c r="B5577" s="231" t="s">
        <v>25423</v>
      </c>
      <c r="C5577" s="233" t="s">
        <v>4</v>
      </c>
      <c r="D5577" s="234">
        <v>325.27999999999997</v>
      </c>
    </row>
    <row r="5578" spans="1:4" ht="13.5">
      <c r="A5578" s="233">
        <v>101735</v>
      </c>
      <c r="B5578" s="231" t="s">
        <v>25424</v>
      </c>
      <c r="C5578" s="233" t="s">
        <v>4</v>
      </c>
      <c r="D5578" s="234">
        <v>333.34</v>
      </c>
    </row>
    <row r="5579" spans="1:4" ht="13.5">
      <c r="A5579" s="233">
        <v>101736</v>
      </c>
      <c r="B5579" s="231" t="s">
        <v>25425</v>
      </c>
      <c r="C5579" s="233" t="s">
        <v>4</v>
      </c>
      <c r="D5579" s="234">
        <v>81.52</v>
      </c>
    </row>
    <row r="5580" spans="1:4" ht="13.5">
      <c r="A5580" s="233">
        <v>101737</v>
      </c>
      <c r="B5580" s="231" t="s">
        <v>25426</v>
      </c>
      <c r="C5580" s="233" t="s">
        <v>4</v>
      </c>
      <c r="D5580" s="234">
        <v>97.48</v>
      </c>
    </row>
    <row r="5581" spans="1:4" ht="13.5">
      <c r="A5581" s="233">
        <v>101748</v>
      </c>
      <c r="B5581" s="231" t="s">
        <v>25427</v>
      </c>
      <c r="C5581" s="233" t="s">
        <v>4</v>
      </c>
      <c r="D5581" s="234">
        <v>2.97</v>
      </c>
    </row>
    <row r="5582" spans="1:4" ht="13.5">
      <c r="A5582" s="233">
        <v>72815</v>
      </c>
      <c r="B5582" s="231" t="s">
        <v>10997</v>
      </c>
      <c r="C5582" s="233" t="s">
        <v>4</v>
      </c>
      <c r="D5582" s="234">
        <v>48.54</v>
      </c>
    </row>
    <row r="5583" spans="1:4" ht="13.5">
      <c r="A5583" s="233">
        <v>101092</v>
      </c>
      <c r="B5583" s="231" t="s">
        <v>24148</v>
      </c>
      <c r="C5583" s="233" t="s">
        <v>4</v>
      </c>
      <c r="D5583" s="234">
        <v>187.31</v>
      </c>
    </row>
    <row r="5584" spans="1:4" ht="13.5">
      <c r="A5584" s="233">
        <v>101093</v>
      </c>
      <c r="B5584" s="231" t="s">
        <v>24149</v>
      </c>
      <c r="C5584" s="233" t="s">
        <v>4</v>
      </c>
      <c r="D5584" s="234">
        <v>439.57</v>
      </c>
    </row>
    <row r="5585" spans="1:4" ht="13.5">
      <c r="A5585" s="233">
        <v>98695</v>
      </c>
      <c r="B5585" s="231" t="s">
        <v>25428</v>
      </c>
      <c r="C5585" s="233" t="s">
        <v>1</v>
      </c>
      <c r="D5585" s="234">
        <v>77.61</v>
      </c>
    </row>
    <row r="5586" spans="1:4" ht="13.5">
      <c r="A5586" s="233">
        <v>98697</v>
      </c>
      <c r="B5586" s="231" t="s">
        <v>25429</v>
      </c>
      <c r="C5586" s="233" t="s">
        <v>1</v>
      </c>
      <c r="D5586" s="234">
        <v>51.18</v>
      </c>
    </row>
    <row r="5587" spans="1:4" ht="13.5">
      <c r="A5587" s="233">
        <v>101738</v>
      </c>
      <c r="B5587" s="231" t="s">
        <v>25430</v>
      </c>
      <c r="C5587" s="233" t="s">
        <v>1</v>
      </c>
      <c r="D5587" s="234">
        <v>21.77</v>
      </c>
    </row>
    <row r="5588" spans="1:4" ht="13.5">
      <c r="A5588" s="233">
        <v>101739</v>
      </c>
      <c r="B5588" s="231" t="s">
        <v>25431</v>
      </c>
      <c r="C5588" s="233" t="s">
        <v>1</v>
      </c>
      <c r="D5588" s="234">
        <v>24.38</v>
      </c>
    </row>
    <row r="5589" spans="1:4" ht="13.5">
      <c r="A5589" s="233">
        <v>88648</v>
      </c>
      <c r="B5589" s="231" t="s">
        <v>10998</v>
      </c>
      <c r="C5589" s="233" t="s">
        <v>1</v>
      </c>
      <c r="D5589" s="234">
        <v>5.32</v>
      </c>
    </row>
    <row r="5590" spans="1:4" ht="13.5">
      <c r="A5590" s="233">
        <v>88649</v>
      </c>
      <c r="B5590" s="231" t="s">
        <v>10999</v>
      </c>
      <c r="C5590" s="233" t="s">
        <v>1</v>
      </c>
      <c r="D5590" s="234">
        <v>5.97</v>
      </c>
    </row>
    <row r="5591" spans="1:4" ht="13.5">
      <c r="A5591" s="233">
        <v>88650</v>
      </c>
      <c r="B5591" s="231" t="s">
        <v>11000</v>
      </c>
      <c r="C5591" s="233" t="s">
        <v>1</v>
      </c>
      <c r="D5591" s="234">
        <v>11.06</v>
      </c>
    </row>
    <row r="5592" spans="1:4" ht="13.5">
      <c r="A5592" s="233">
        <v>96467</v>
      </c>
      <c r="B5592" s="231" t="s">
        <v>11001</v>
      </c>
      <c r="C5592" s="233" t="s">
        <v>1</v>
      </c>
      <c r="D5592" s="234">
        <v>4.88</v>
      </c>
    </row>
    <row r="5593" spans="1:4" ht="13.5">
      <c r="A5593" s="233">
        <v>101740</v>
      </c>
      <c r="B5593" s="231" t="s">
        <v>25432</v>
      </c>
      <c r="C5593" s="233" t="s">
        <v>1</v>
      </c>
      <c r="D5593" s="234">
        <v>37.93</v>
      </c>
    </row>
    <row r="5594" spans="1:4" ht="13.5">
      <c r="A5594" s="233">
        <v>101741</v>
      </c>
      <c r="B5594" s="231" t="s">
        <v>25433</v>
      </c>
      <c r="C5594" s="233" t="s">
        <v>1</v>
      </c>
      <c r="D5594" s="234">
        <v>19.47</v>
      </c>
    </row>
    <row r="5595" spans="1:4" ht="13.5">
      <c r="A5595" s="233">
        <v>94990</v>
      </c>
      <c r="B5595" s="231" t="s">
        <v>11002</v>
      </c>
      <c r="C5595" s="233" t="s">
        <v>7</v>
      </c>
      <c r="D5595" s="234">
        <v>593.55999999999995</v>
      </c>
    </row>
    <row r="5596" spans="1:4" ht="13.5">
      <c r="A5596" s="233">
        <v>94991</v>
      </c>
      <c r="B5596" s="231" t="s">
        <v>11003</v>
      </c>
      <c r="C5596" s="233" t="s">
        <v>7</v>
      </c>
      <c r="D5596" s="234">
        <v>526.14</v>
      </c>
    </row>
    <row r="5597" spans="1:4" ht="13.5">
      <c r="A5597" s="233">
        <v>94992</v>
      </c>
      <c r="B5597" s="231" t="s">
        <v>11004</v>
      </c>
      <c r="C5597" s="233" t="s">
        <v>4</v>
      </c>
      <c r="D5597" s="234">
        <v>82.54</v>
      </c>
    </row>
    <row r="5598" spans="1:4" ht="13.5">
      <c r="A5598" s="233">
        <v>94993</v>
      </c>
      <c r="B5598" s="231" t="s">
        <v>11005</v>
      </c>
      <c r="C5598" s="233" t="s">
        <v>4</v>
      </c>
      <c r="D5598" s="234">
        <v>78.48</v>
      </c>
    </row>
    <row r="5599" spans="1:4" ht="13.5">
      <c r="A5599" s="233">
        <v>94994</v>
      </c>
      <c r="B5599" s="231" t="s">
        <v>11006</v>
      </c>
      <c r="C5599" s="233" t="s">
        <v>4</v>
      </c>
      <c r="D5599" s="234">
        <v>96.24</v>
      </c>
    </row>
    <row r="5600" spans="1:4" ht="13.5">
      <c r="A5600" s="233">
        <v>94995</v>
      </c>
      <c r="B5600" s="231" t="s">
        <v>11007</v>
      </c>
      <c r="C5600" s="233" t="s">
        <v>4</v>
      </c>
      <c r="D5600" s="234">
        <v>90.84</v>
      </c>
    </row>
    <row r="5601" spans="1:4" ht="13.5">
      <c r="A5601" s="233">
        <v>94996</v>
      </c>
      <c r="B5601" s="231" t="s">
        <v>11008</v>
      </c>
      <c r="C5601" s="233" t="s">
        <v>4</v>
      </c>
      <c r="D5601" s="234">
        <v>108.19</v>
      </c>
    </row>
    <row r="5602" spans="1:4" ht="13.5">
      <c r="A5602" s="233">
        <v>94997</v>
      </c>
      <c r="B5602" s="231" t="s">
        <v>11009</v>
      </c>
      <c r="C5602" s="233" t="s">
        <v>4</v>
      </c>
      <c r="D5602" s="234">
        <v>101.45</v>
      </c>
    </row>
    <row r="5603" spans="1:4" ht="13.5">
      <c r="A5603" s="233">
        <v>94998</v>
      </c>
      <c r="B5603" s="231" t="s">
        <v>11010</v>
      </c>
      <c r="C5603" s="233" t="s">
        <v>4</v>
      </c>
      <c r="D5603" s="234">
        <v>121.17</v>
      </c>
    </row>
    <row r="5604" spans="1:4" ht="13.5">
      <c r="A5604" s="233">
        <v>94999</v>
      </c>
      <c r="B5604" s="231" t="s">
        <v>11011</v>
      </c>
      <c r="C5604" s="233" t="s">
        <v>4</v>
      </c>
      <c r="D5604" s="234">
        <v>113.09</v>
      </c>
    </row>
    <row r="5605" spans="1:4" ht="13.5">
      <c r="A5605" s="233">
        <v>101747</v>
      </c>
      <c r="B5605" s="231" t="s">
        <v>25434</v>
      </c>
      <c r="C5605" s="233" t="s">
        <v>4</v>
      </c>
      <c r="D5605" s="234">
        <v>56.9</v>
      </c>
    </row>
    <row r="5606" spans="1:4" ht="13.5">
      <c r="A5606" s="233">
        <v>101743</v>
      </c>
      <c r="B5606" s="231" t="s">
        <v>25435</v>
      </c>
      <c r="C5606" s="233" t="s">
        <v>4</v>
      </c>
      <c r="D5606" s="234">
        <v>157.82</v>
      </c>
    </row>
    <row r="5607" spans="1:4" ht="13.5">
      <c r="A5607" s="233">
        <v>101744</v>
      </c>
      <c r="B5607" s="231" t="s">
        <v>25436</v>
      </c>
      <c r="C5607" s="233" t="s">
        <v>4</v>
      </c>
      <c r="D5607" s="234">
        <v>125.8</v>
      </c>
    </row>
    <row r="5608" spans="1:4" ht="13.5">
      <c r="A5608" s="233">
        <v>101745</v>
      </c>
      <c r="B5608" s="231" t="s">
        <v>25437</v>
      </c>
      <c r="C5608" s="233" t="s">
        <v>4</v>
      </c>
      <c r="D5608" s="234">
        <v>154.55000000000001</v>
      </c>
    </row>
    <row r="5609" spans="1:4" ht="13.5">
      <c r="A5609" s="233">
        <v>87620</v>
      </c>
      <c r="B5609" s="231" t="s">
        <v>11012</v>
      </c>
      <c r="C5609" s="233" t="s">
        <v>4</v>
      </c>
      <c r="D5609" s="234">
        <v>26.53</v>
      </c>
    </row>
    <row r="5610" spans="1:4" ht="13.5">
      <c r="A5610" s="233">
        <v>87622</v>
      </c>
      <c r="B5610" s="231" t="s">
        <v>11013</v>
      </c>
      <c r="C5610" s="233" t="s">
        <v>4</v>
      </c>
      <c r="D5610" s="234">
        <v>28.87</v>
      </c>
    </row>
    <row r="5611" spans="1:4" ht="13.5">
      <c r="A5611" s="233">
        <v>87623</v>
      </c>
      <c r="B5611" s="231" t="s">
        <v>11014</v>
      </c>
      <c r="C5611" s="233" t="s">
        <v>4</v>
      </c>
      <c r="D5611" s="234">
        <v>55.9</v>
      </c>
    </row>
    <row r="5612" spans="1:4" ht="13.5">
      <c r="A5612" s="233">
        <v>87624</v>
      </c>
      <c r="B5612" s="231" t="s">
        <v>11015</v>
      </c>
      <c r="C5612" s="233" t="s">
        <v>4</v>
      </c>
      <c r="D5612" s="234">
        <v>60.66</v>
      </c>
    </row>
    <row r="5613" spans="1:4" ht="13.5">
      <c r="A5613" s="233">
        <v>87630</v>
      </c>
      <c r="B5613" s="231" t="s">
        <v>11016</v>
      </c>
      <c r="C5613" s="233" t="s">
        <v>4</v>
      </c>
      <c r="D5613" s="234">
        <v>32.840000000000003</v>
      </c>
    </row>
    <row r="5614" spans="1:4" ht="13.5">
      <c r="A5614" s="233">
        <v>87632</v>
      </c>
      <c r="B5614" s="231" t="s">
        <v>11017</v>
      </c>
      <c r="C5614" s="233" t="s">
        <v>4</v>
      </c>
      <c r="D5614" s="234">
        <v>36.090000000000003</v>
      </c>
    </row>
    <row r="5615" spans="1:4" ht="13.5">
      <c r="A5615" s="233">
        <v>87633</v>
      </c>
      <c r="B5615" s="231" t="s">
        <v>11018</v>
      </c>
      <c r="C5615" s="233" t="s">
        <v>4</v>
      </c>
      <c r="D5615" s="234">
        <v>73.67</v>
      </c>
    </row>
    <row r="5616" spans="1:4" ht="13.5">
      <c r="A5616" s="233">
        <v>87634</v>
      </c>
      <c r="B5616" s="231" t="s">
        <v>11019</v>
      </c>
      <c r="C5616" s="233" t="s">
        <v>4</v>
      </c>
      <c r="D5616" s="234">
        <v>80.28</v>
      </c>
    </row>
    <row r="5617" spans="1:4" ht="13.5">
      <c r="A5617" s="233">
        <v>87640</v>
      </c>
      <c r="B5617" s="231" t="s">
        <v>11020</v>
      </c>
      <c r="C5617" s="233" t="s">
        <v>4</v>
      </c>
      <c r="D5617" s="234">
        <v>37.909999999999997</v>
      </c>
    </row>
    <row r="5618" spans="1:4" ht="13.5">
      <c r="A5618" s="233">
        <v>87642</v>
      </c>
      <c r="B5618" s="231" t="s">
        <v>11021</v>
      </c>
      <c r="C5618" s="233" t="s">
        <v>4</v>
      </c>
      <c r="D5618" s="234">
        <v>41.9</v>
      </c>
    </row>
    <row r="5619" spans="1:4" ht="13.5">
      <c r="A5619" s="233">
        <v>87643</v>
      </c>
      <c r="B5619" s="231" t="s">
        <v>11022</v>
      </c>
      <c r="C5619" s="233" t="s">
        <v>4</v>
      </c>
      <c r="D5619" s="234">
        <v>88.12</v>
      </c>
    </row>
    <row r="5620" spans="1:4" ht="13.5">
      <c r="A5620" s="233">
        <v>87644</v>
      </c>
      <c r="B5620" s="231" t="s">
        <v>11023</v>
      </c>
      <c r="C5620" s="233" t="s">
        <v>4</v>
      </c>
      <c r="D5620" s="234">
        <v>96.25</v>
      </c>
    </row>
    <row r="5621" spans="1:4" ht="13.5">
      <c r="A5621" s="233">
        <v>87680</v>
      </c>
      <c r="B5621" s="231" t="s">
        <v>11024</v>
      </c>
      <c r="C5621" s="233" t="s">
        <v>4</v>
      </c>
      <c r="D5621" s="234">
        <v>31.21</v>
      </c>
    </row>
    <row r="5622" spans="1:4" ht="13.5">
      <c r="A5622" s="233">
        <v>87682</v>
      </c>
      <c r="B5622" s="231" t="s">
        <v>11025</v>
      </c>
      <c r="C5622" s="233" t="s">
        <v>4</v>
      </c>
      <c r="D5622" s="234">
        <v>35.200000000000003</v>
      </c>
    </row>
    <row r="5623" spans="1:4" ht="13.5">
      <c r="A5623" s="233">
        <v>87683</v>
      </c>
      <c r="B5623" s="231" t="s">
        <v>11026</v>
      </c>
      <c r="C5623" s="233" t="s">
        <v>4</v>
      </c>
      <c r="D5623" s="234">
        <v>81.42</v>
      </c>
    </row>
    <row r="5624" spans="1:4" ht="13.5">
      <c r="A5624" s="233">
        <v>87684</v>
      </c>
      <c r="B5624" s="231" t="s">
        <v>11027</v>
      </c>
      <c r="C5624" s="233" t="s">
        <v>4</v>
      </c>
      <c r="D5624" s="234">
        <v>89.55</v>
      </c>
    </row>
    <row r="5625" spans="1:4" ht="13.5">
      <c r="A5625" s="233">
        <v>87690</v>
      </c>
      <c r="B5625" s="231" t="s">
        <v>11028</v>
      </c>
      <c r="C5625" s="233" t="s">
        <v>4</v>
      </c>
      <c r="D5625" s="234">
        <v>36.299999999999997</v>
      </c>
    </row>
    <row r="5626" spans="1:4" ht="13.5">
      <c r="A5626" s="233">
        <v>87692</v>
      </c>
      <c r="B5626" s="231" t="s">
        <v>11029</v>
      </c>
      <c r="C5626" s="233" t="s">
        <v>4</v>
      </c>
      <c r="D5626" s="234">
        <v>40.869999999999997</v>
      </c>
    </row>
    <row r="5627" spans="1:4" ht="13.5">
      <c r="A5627" s="233">
        <v>87693</v>
      </c>
      <c r="B5627" s="231" t="s">
        <v>11030</v>
      </c>
      <c r="C5627" s="233" t="s">
        <v>4</v>
      </c>
      <c r="D5627" s="234">
        <v>93.8</v>
      </c>
    </row>
    <row r="5628" spans="1:4" ht="13.5">
      <c r="A5628" s="233">
        <v>87694</v>
      </c>
      <c r="B5628" s="231" t="s">
        <v>11031</v>
      </c>
      <c r="C5628" s="233" t="s">
        <v>4</v>
      </c>
      <c r="D5628" s="234">
        <v>103.12</v>
      </c>
    </row>
    <row r="5629" spans="1:4" ht="13.5">
      <c r="A5629" s="233">
        <v>87700</v>
      </c>
      <c r="B5629" s="231" t="s">
        <v>11032</v>
      </c>
      <c r="C5629" s="233" t="s">
        <v>4</v>
      </c>
      <c r="D5629" s="234">
        <v>39.19</v>
      </c>
    </row>
    <row r="5630" spans="1:4" ht="13.5">
      <c r="A5630" s="233">
        <v>87702</v>
      </c>
      <c r="B5630" s="231" t="s">
        <v>11033</v>
      </c>
      <c r="C5630" s="233" t="s">
        <v>4</v>
      </c>
      <c r="D5630" s="234">
        <v>44.17</v>
      </c>
    </row>
    <row r="5631" spans="1:4" ht="13.5">
      <c r="A5631" s="233">
        <v>87703</v>
      </c>
      <c r="B5631" s="231" t="s">
        <v>11034</v>
      </c>
      <c r="C5631" s="233" t="s">
        <v>4</v>
      </c>
      <c r="D5631" s="234">
        <v>101.81</v>
      </c>
    </row>
    <row r="5632" spans="1:4" ht="13.5">
      <c r="A5632" s="233">
        <v>87704</v>
      </c>
      <c r="B5632" s="231" t="s">
        <v>11035</v>
      </c>
      <c r="C5632" s="233" t="s">
        <v>4</v>
      </c>
      <c r="D5632" s="234">
        <v>111.95</v>
      </c>
    </row>
    <row r="5633" spans="1:4" ht="13.5">
      <c r="A5633" s="233">
        <v>87735</v>
      </c>
      <c r="B5633" s="231" t="s">
        <v>11036</v>
      </c>
      <c r="C5633" s="233" t="s">
        <v>4</v>
      </c>
      <c r="D5633" s="234">
        <v>36.01</v>
      </c>
    </row>
    <row r="5634" spans="1:4" ht="13.5">
      <c r="A5634" s="233">
        <v>87737</v>
      </c>
      <c r="B5634" s="231" t="s">
        <v>11037</v>
      </c>
      <c r="C5634" s="233" t="s">
        <v>4</v>
      </c>
      <c r="D5634" s="234">
        <v>38.35</v>
      </c>
    </row>
    <row r="5635" spans="1:4" ht="13.5">
      <c r="A5635" s="233">
        <v>87738</v>
      </c>
      <c r="B5635" s="231" t="s">
        <v>11038</v>
      </c>
      <c r="C5635" s="233" t="s">
        <v>4</v>
      </c>
      <c r="D5635" s="234">
        <v>65.38</v>
      </c>
    </row>
    <row r="5636" spans="1:4" ht="13.5">
      <c r="A5636" s="233">
        <v>87739</v>
      </c>
      <c r="B5636" s="231" t="s">
        <v>11039</v>
      </c>
      <c r="C5636" s="233" t="s">
        <v>4</v>
      </c>
      <c r="D5636" s="234">
        <v>70.14</v>
      </c>
    </row>
    <row r="5637" spans="1:4" ht="13.5">
      <c r="A5637" s="233">
        <v>87745</v>
      </c>
      <c r="B5637" s="231" t="s">
        <v>11040</v>
      </c>
      <c r="C5637" s="233" t="s">
        <v>4</v>
      </c>
      <c r="D5637" s="234">
        <v>42.32</v>
      </c>
    </row>
    <row r="5638" spans="1:4" ht="13.5">
      <c r="A5638" s="233">
        <v>87747</v>
      </c>
      <c r="B5638" s="231" t="s">
        <v>11041</v>
      </c>
      <c r="C5638" s="233" t="s">
        <v>4</v>
      </c>
      <c r="D5638" s="234">
        <v>45.57</v>
      </c>
    </row>
    <row r="5639" spans="1:4" ht="13.5">
      <c r="A5639" s="233">
        <v>87748</v>
      </c>
      <c r="B5639" s="231" t="s">
        <v>11042</v>
      </c>
      <c r="C5639" s="233" t="s">
        <v>4</v>
      </c>
      <c r="D5639" s="234">
        <v>83.15</v>
      </c>
    </row>
    <row r="5640" spans="1:4" ht="13.5">
      <c r="A5640" s="233">
        <v>87749</v>
      </c>
      <c r="B5640" s="231" t="s">
        <v>11043</v>
      </c>
      <c r="C5640" s="233" t="s">
        <v>4</v>
      </c>
      <c r="D5640" s="234">
        <v>89.76</v>
      </c>
    </row>
    <row r="5641" spans="1:4" ht="13.5">
      <c r="A5641" s="233">
        <v>87755</v>
      </c>
      <c r="B5641" s="231" t="s">
        <v>11044</v>
      </c>
      <c r="C5641" s="233" t="s">
        <v>4</v>
      </c>
      <c r="D5641" s="234">
        <v>39.06</v>
      </c>
    </row>
    <row r="5642" spans="1:4" ht="13.5">
      <c r="A5642" s="233">
        <v>87757</v>
      </c>
      <c r="B5642" s="231" t="s">
        <v>11045</v>
      </c>
      <c r="C5642" s="233" t="s">
        <v>4</v>
      </c>
      <c r="D5642" s="234">
        <v>42.31</v>
      </c>
    </row>
    <row r="5643" spans="1:4" ht="13.5">
      <c r="A5643" s="233">
        <v>87758</v>
      </c>
      <c r="B5643" s="231" t="s">
        <v>11046</v>
      </c>
      <c r="C5643" s="233" t="s">
        <v>4</v>
      </c>
      <c r="D5643" s="234">
        <v>79.89</v>
      </c>
    </row>
    <row r="5644" spans="1:4" ht="13.5">
      <c r="A5644" s="233">
        <v>87759</v>
      </c>
      <c r="B5644" s="231" t="s">
        <v>11047</v>
      </c>
      <c r="C5644" s="233" t="s">
        <v>4</v>
      </c>
      <c r="D5644" s="234">
        <v>86.5</v>
      </c>
    </row>
    <row r="5645" spans="1:4" ht="13.5">
      <c r="A5645" s="233">
        <v>87765</v>
      </c>
      <c r="B5645" s="231" t="s">
        <v>11048</v>
      </c>
      <c r="C5645" s="233" t="s">
        <v>4</v>
      </c>
      <c r="D5645" s="234">
        <v>44.13</v>
      </c>
    </row>
    <row r="5646" spans="1:4" ht="13.5">
      <c r="A5646" s="233">
        <v>87767</v>
      </c>
      <c r="B5646" s="231" t="s">
        <v>11049</v>
      </c>
      <c r="C5646" s="233" t="s">
        <v>4</v>
      </c>
      <c r="D5646" s="234">
        <v>48.12</v>
      </c>
    </row>
    <row r="5647" spans="1:4" ht="13.5">
      <c r="A5647" s="233">
        <v>87768</v>
      </c>
      <c r="B5647" s="231" t="s">
        <v>11050</v>
      </c>
      <c r="C5647" s="233" t="s">
        <v>4</v>
      </c>
      <c r="D5647" s="234">
        <v>94.34</v>
      </c>
    </row>
    <row r="5648" spans="1:4" ht="13.5">
      <c r="A5648" s="233">
        <v>87769</v>
      </c>
      <c r="B5648" s="231" t="s">
        <v>11051</v>
      </c>
      <c r="C5648" s="233" t="s">
        <v>4</v>
      </c>
      <c r="D5648" s="234">
        <v>102.47</v>
      </c>
    </row>
    <row r="5649" spans="1:4" ht="13.5">
      <c r="A5649" s="233">
        <v>88470</v>
      </c>
      <c r="B5649" s="231" t="s">
        <v>11052</v>
      </c>
      <c r="C5649" s="233" t="s">
        <v>4</v>
      </c>
      <c r="D5649" s="234">
        <v>19.940000000000001</v>
      </c>
    </row>
    <row r="5650" spans="1:4" ht="13.5">
      <c r="A5650" s="233">
        <v>88471</v>
      </c>
      <c r="B5650" s="231" t="s">
        <v>11053</v>
      </c>
      <c r="C5650" s="233" t="s">
        <v>4</v>
      </c>
      <c r="D5650" s="234">
        <v>24.66</v>
      </c>
    </row>
    <row r="5651" spans="1:4" ht="13.5">
      <c r="A5651" s="233">
        <v>88472</v>
      </c>
      <c r="B5651" s="231" t="s">
        <v>11054</v>
      </c>
      <c r="C5651" s="233" t="s">
        <v>4</v>
      </c>
      <c r="D5651" s="234">
        <v>28.37</v>
      </c>
    </row>
    <row r="5652" spans="1:4" ht="13.5">
      <c r="A5652" s="233">
        <v>88476</v>
      </c>
      <c r="B5652" s="231" t="s">
        <v>11055</v>
      </c>
      <c r="C5652" s="233" t="s">
        <v>4</v>
      </c>
      <c r="D5652" s="234">
        <v>16.36</v>
      </c>
    </row>
    <row r="5653" spans="1:4" ht="13.5">
      <c r="A5653" s="233">
        <v>88477</v>
      </c>
      <c r="B5653" s="231" t="s">
        <v>11056</v>
      </c>
      <c r="C5653" s="233" t="s">
        <v>4</v>
      </c>
      <c r="D5653" s="234">
        <v>22.48</v>
      </c>
    </row>
    <row r="5654" spans="1:4" ht="13.5">
      <c r="A5654" s="233">
        <v>88478</v>
      </c>
      <c r="B5654" s="231" t="s">
        <v>11057</v>
      </c>
      <c r="C5654" s="233" t="s">
        <v>4</v>
      </c>
      <c r="D5654" s="234">
        <v>27.45</v>
      </c>
    </row>
    <row r="5655" spans="1:4" ht="13.5">
      <c r="A5655" s="233">
        <v>90900</v>
      </c>
      <c r="B5655" s="231" t="s">
        <v>11058</v>
      </c>
      <c r="C5655" s="233" t="s">
        <v>4</v>
      </c>
      <c r="D5655" s="234">
        <v>63.05</v>
      </c>
    </row>
    <row r="5656" spans="1:4" ht="13.5">
      <c r="A5656" s="233">
        <v>90902</v>
      </c>
      <c r="B5656" s="231" t="s">
        <v>11059</v>
      </c>
      <c r="C5656" s="233" t="s">
        <v>4</v>
      </c>
      <c r="D5656" s="234">
        <v>67.62</v>
      </c>
    </row>
    <row r="5657" spans="1:4" ht="13.5">
      <c r="A5657" s="233">
        <v>90903</v>
      </c>
      <c r="B5657" s="231" t="s">
        <v>11060</v>
      </c>
      <c r="C5657" s="233" t="s">
        <v>4</v>
      </c>
      <c r="D5657" s="234">
        <v>120.55</v>
      </c>
    </row>
    <row r="5658" spans="1:4" ht="13.5">
      <c r="A5658" s="233">
        <v>90904</v>
      </c>
      <c r="B5658" s="231" t="s">
        <v>11061</v>
      </c>
      <c r="C5658" s="233" t="s">
        <v>4</v>
      </c>
      <c r="D5658" s="234">
        <v>129.87</v>
      </c>
    </row>
    <row r="5659" spans="1:4" ht="13.5">
      <c r="A5659" s="233">
        <v>90910</v>
      </c>
      <c r="B5659" s="231" t="s">
        <v>11062</v>
      </c>
      <c r="C5659" s="233" t="s">
        <v>4</v>
      </c>
      <c r="D5659" s="234">
        <v>66.790000000000006</v>
      </c>
    </row>
    <row r="5660" spans="1:4" ht="13.5">
      <c r="A5660" s="233">
        <v>90912</v>
      </c>
      <c r="B5660" s="231" t="s">
        <v>11063</v>
      </c>
      <c r="C5660" s="233" t="s">
        <v>4</v>
      </c>
      <c r="D5660" s="234">
        <v>71.77</v>
      </c>
    </row>
    <row r="5661" spans="1:4" ht="13.5">
      <c r="A5661" s="233">
        <v>90913</v>
      </c>
      <c r="B5661" s="231" t="s">
        <v>11064</v>
      </c>
      <c r="C5661" s="233" t="s">
        <v>4</v>
      </c>
      <c r="D5661" s="234">
        <v>129.41</v>
      </c>
    </row>
    <row r="5662" spans="1:4" ht="13.5">
      <c r="A5662" s="233">
        <v>90914</v>
      </c>
      <c r="B5662" s="231" t="s">
        <v>11065</v>
      </c>
      <c r="C5662" s="233" t="s">
        <v>4</v>
      </c>
      <c r="D5662" s="234">
        <v>139.55000000000001</v>
      </c>
    </row>
    <row r="5663" spans="1:4" ht="13.5">
      <c r="A5663" s="233">
        <v>90920</v>
      </c>
      <c r="B5663" s="231" t="s">
        <v>11066</v>
      </c>
      <c r="C5663" s="233" t="s">
        <v>4</v>
      </c>
      <c r="D5663" s="234">
        <v>73.67</v>
      </c>
    </row>
    <row r="5664" spans="1:4" ht="13.5">
      <c r="A5664" s="233">
        <v>90922</v>
      </c>
      <c r="B5664" s="231" t="s">
        <v>11067</v>
      </c>
      <c r="C5664" s="233" t="s">
        <v>4</v>
      </c>
      <c r="D5664" s="234">
        <v>79.400000000000006</v>
      </c>
    </row>
    <row r="5665" spans="1:4" ht="13.5">
      <c r="A5665" s="233">
        <v>90923</v>
      </c>
      <c r="B5665" s="231" t="s">
        <v>11068</v>
      </c>
      <c r="C5665" s="233" t="s">
        <v>4</v>
      </c>
      <c r="D5665" s="234">
        <v>145.66999999999999</v>
      </c>
    </row>
    <row r="5666" spans="1:4" ht="13.5">
      <c r="A5666" s="233">
        <v>90924</v>
      </c>
      <c r="B5666" s="231" t="s">
        <v>11069</v>
      </c>
      <c r="C5666" s="233" t="s">
        <v>4</v>
      </c>
      <c r="D5666" s="234">
        <v>157.33000000000001</v>
      </c>
    </row>
    <row r="5667" spans="1:4" ht="13.5">
      <c r="A5667" s="233">
        <v>90930</v>
      </c>
      <c r="B5667" s="231" t="s">
        <v>11070</v>
      </c>
      <c r="C5667" s="233" t="s">
        <v>4</v>
      </c>
      <c r="D5667" s="234">
        <v>57.04</v>
      </c>
    </row>
    <row r="5668" spans="1:4" ht="13.5">
      <c r="A5668" s="233">
        <v>90932</v>
      </c>
      <c r="B5668" s="231" t="s">
        <v>11071</v>
      </c>
      <c r="C5668" s="233" t="s">
        <v>4</v>
      </c>
      <c r="D5668" s="234">
        <v>61.61</v>
      </c>
    </row>
    <row r="5669" spans="1:4" ht="13.5">
      <c r="A5669" s="233">
        <v>90933</v>
      </c>
      <c r="B5669" s="231" t="s">
        <v>11072</v>
      </c>
      <c r="C5669" s="233" t="s">
        <v>4</v>
      </c>
      <c r="D5669" s="234">
        <v>114.54</v>
      </c>
    </row>
    <row r="5670" spans="1:4" ht="13.5">
      <c r="A5670" s="233">
        <v>90934</v>
      </c>
      <c r="B5670" s="231" t="s">
        <v>11073</v>
      </c>
      <c r="C5670" s="233" t="s">
        <v>4</v>
      </c>
      <c r="D5670" s="234">
        <v>123.86</v>
      </c>
    </row>
    <row r="5671" spans="1:4" ht="13.5">
      <c r="A5671" s="233">
        <v>90940</v>
      </c>
      <c r="B5671" s="231" t="s">
        <v>11074</v>
      </c>
      <c r="C5671" s="233" t="s">
        <v>4</v>
      </c>
      <c r="D5671" s="234">
        <v>60.82</v>
      </c>
    </row>
    <row r="5672" spans="1:4" ht="13.5">
      <c r="A5672" s="233">
        <v>90942</v>
      </c>
      <c r="B5672" s="231" t="s">
        <v>11075</v>
      </c>
      <c r="C5672" s="233" t="s">
        <v>4</v>
      </c>
      <c r="D5672" s="234">
        <v>65.8</v>
      </c>
    </row>
    <row r="5673" spans="1:4" ht="13.5">
      <c r="A5673" s="233">
        <v>90943</v>
      </c>
      <c r="B5673" s="231" t="s">
        <v>11076</v>
      </c>
      <c r="C5673" s="233" t="s">
        <v>4</v>
      </c>
      <c r="D5673" s="234">
        <v>123.44</v>
      </c>
    </row>
    <row r="5674" spans="1:4" ht="13.5">
      <c r="A5674" s="233">
        <v>90944</v>
      </c>
      <c r="B5674" s="231" t="s">
        <v>11077</v>
      </c>
      <c r="C5674" s="233" t="s">
        <v>4</v>
      </c>
      <c r="D5674" s="234">
        <v>133.58000000000001</v>
      </c>
    </row>
    <row r="5675" spans="1:4" ht="13.5">
      <c r="A5675" s="233">
        <v>90950</v>
      </c>
      <c r="B5675" s="231" t="s">
        <v>11078</v>
      </c>
      <c r="C5675" s="233" t="s">
        <v>4</v>
      </c>
      <c r="D5675" s="234">
        <v>67.67</v>
      </c>
    </row>
    <row r="5676" spans="1:4" ht="13.5">
      <c r="A5676" s="233">
        <v>90952</v>
      </c>
      <c r="B5676" s="231" t="s">
        <v>11079</v>
      </c>
      <c r="C5676" s="233" t="s">
        <v>4</v>
      </c>
      <c r="D5676" s="234">
        <v>73.400000000000006</v>
      </c>
    </row>
    <row r="5677" spans="1:4" ht="13.5">
      <c r="A5677" s="233">
        <v>90953</v>
      </c>
      <c r="B5677" s="231" t="s">
        <v>11080</v>
      </c>
      <c r="C5677" s="233" t="s">
        <v>4</v>
      </c>
      <c r="D5677" s="234">
        <v>139.66999999999999</v>
      </c>
    </row>
    <row r="5678" spans="1:4" ht="13.5">
      <c r="A5678" s="233">
        <v>90954</v>
      </c>
      <c r="B5678" s="231" t="s">
        <v>11081</v>
      </c>
      <c r="C5678" s="233" t="s">
        <v>4</v>
      </c>
      <c r="D5678" s="234">
        <v>151.33000000000001</v>
      </c>
    </row>
    <row r="5679" spans="1:4" ht="13.5">
      <c r="A5679" s="233">
        <v>94438</v>
      </c>
      <c r="B5679" s="231" t="s">
        <v>11082</v>
      </c>
      <c r="C5679" s="233" t="s">
        <v>4</v>
      </c>
      <c r="D5679" s="234">
        <v>35.72</v>
      </c>
    </row>
    <row r="5680" spans="1:4" ht="13.5">
      <c r="A5680" s="233">
        <v>94439</v>
      </c>
      <c r="B5680" s="231" t="s">
        <v>11083</v>
      </c>
      <c r="C5680" s="233" t="s">
        <v>4</v>
      </c>
      <c r="D5680" s="234">
        <v>39.79</v>
      </c>
    </row>
    <row r="5681" spans="1:4" ht="13.5">
      <c r="A5681" s="233">
        <v>94779</v>
      </c>
      <c r="B5681" s="231" t="s">
        <v>11084</v>
      </c>
      <c r="C5681" s="233" t="s">
        <v>4</v>
      </c>
      <c r="D5681" s="234">
        <v>34.6</v>
      </c>
    </row>
    <row r="5682" spans="1:4" ht="13.5">
      <c r="A5682" s="233">
        <v>94782</v>
      </c>
      <c r="B5682" s="231" t="s">
        <v>11085</v>
      </c>
      <c r="C5682" s="233" t="s">
        <v>4</v>
      </c>
      <c r="D5682" s="234">
        <v>39.090000000000003</v>
      </c>
    </row>
    <row r="5683" spans="1:4" ht="13.5">
      <c r="A5683" s="233">
        <v>101742</v>
      </c>
      <c r="B5683" s="231" t="s">
        <v>25438</v>
      </c>
      <c r="C5683" s="233" t="s">
        <v>1</v>
      </c>
      <c r="D5683" s="234">
        <v>48.33</v>
      </c>
    </row>
    <row r="5684" spans="1:4" ht="13.5">
      <c r="A5684" s="233">
        <v>87871</v>
      </c>
      <c r="B5684" s="231" t="s">
        <v>11086</v>
      </c>
      <c r="C5684" s="233" t="s">
        <v>4</v>
      </c>
      <c r="D5684" s="234">
        <v>11.37</v>
      </c>
    </row>
    <row r="5685" spans="1:4" ht="13.5">
      <c r="A5685" s="233">
        <v>87872</v>
      </c>
      <c r="B5685" s="231" t="s">
        <v>11087</v>
      </c>
      <c r="C5685" s="233" t="s">
        <v>4</v>
      </c>
      <c r="D5685" s="234">
        <v>10.82</v>
      </c>
    </row>
    <row r="5686" spans="1:4" ht="13.5">
      <c r="A5686" s="233">
        <v>87873</v>
      </c>
      <c r="B5686" s="231" t="s">
        <v>11088</v>
      </c>
      <c r="C5686" s="233" t="s">
        <v>4</v>
      </c>
      <c r="D5686" s="234">
        <v>4.34</v>
      </c>
    </row>
    <row r="5687" spans="1:4" ht="13.5">
      <c r="A5687" s="233">
        <v>87874</v>
      </c>
      <c r="B5687" s="231" t="s">
        <v>11089</v>
      </c>
      <c r="C5687" s="233" t="s">
        <v>4</v>
      </c>
      <c r="D5687" s="234">
        <v>4.2300000000000004</v>
      </c>
    </row>
    <row r="5688" spans="1:4" ht="13.5">
      <c r="A5688" s="233">
        <v>87876</v>
      </c>
      <c r="B5688" s="231" t="s">
        <v>11090</v>
      </c>
      <c r="C5688" s="233" t="s">
        <v>4</v>
      </c>
      <c r="D5688" s="234">
        <v>6.72</v>
      </c>
    </row>
    <row r="5689" spans="1:4" ht="13.5">
      <c r="A5689" s="233">
        <v>87877</v>
      </c>
      <c r="B5689" s="231" t="s">
        <v>11091</v>
      </c>
      <c r="C5689" s="233" t="s">
        <v>4</v>
      </c>
      <c r="D5689" s="234">
        <v>6.45</v>
      </c>
    </row>
    <row r="5690" spans="1:4" ht="13.5">
      <c r="A5690" s="233">
        <v>87878</v>
      </c>
      <c r="B5690" s="231" t="s">
        <v>11092</v>
      </c>
      <c r="C5690" s="233" t="s">
        <v>4</v>
      </c>
      <c r="D5690" s="234">
        <v>3.72</v>
      </c>
    </row>
    <row r="5691" spans="1:4" ht="13.5">
      <c r="A5691" s="233">
        <v>87879</v>
      </c>
      <c r="B5691" s="231" t="s">
        <v>11093</v>
      </c>
      <c r="C5691" s="233" t="s">
        <v>4</v>
      </c>
      <c r="D5691" s="234">
        <v>3.36</v>
      </c>
    </row>
    <row r="5692" spans="1:4" ht="13.5">
      <c r="A5692" s="233">
        <v>87881</v>
      </c>
      <c r="B5692" s="231" t="s">
        <v>11094</v>
      </c>
      <c r="C5692" s="233" t="s">
        <v>4</v>
      </c>
      <c r="D5692" s="234">
        <v>4.24</v>
      </c>
    </row>
    <row r="5693" spans="1:4" ht="13.5">
      <c r="A5693" s="233">
        <v>87882</v>
      </c>
      <c r="B5693" s="231" t="s">
        <v>11095</v>
      </c>
      <c r="C5693" s="233" t="s">
        <v>4</v>
      </c>
      <c r="D5693" s="234">
        <v>4.13</v>
      </c>
    </row>
    <row r="5694" spans="1:4" ht="13.5">
      <c r="A5694" s="233">
        <v>87884</v>
      </c>
      <c r="B5694" s="231" t="s">
        <v>11096</v>
      </c>
      <c r="C5694" s="233" t="s">
        <v>4</v>
      </c>
      <c r="D5694" s="234">
        <v>6.62</v>
      </c>
    </row>
    <row r="5695" spans="1:4" ht="13.5">
      <c r="A5695" s="233">
        <v>87885</v>
      </c>
      <c r="B5695" s="231" t="s">
        <v>11097</v>
      </c>
      <c r="C5695" s="233" t="s">
        <v>4</v>
      </c>
      <c r="D5695" s="234">
        <v>6.35</v>
      </c>
    </row>
    <row r="5696" spans="1:4" ht="13.5">
      <c r="A5696" s="233">
        <v>87886</v>
      </c>
      <c r="B5696" s="231" t="s">
        <v>11098</v>
      </c>
      <c r="C5696" s="233" t="s">
        <v>4</v>
      </c>
      <c r="D5696" s="234">
        <v>17.45</v>
      </c>
    </row>
    <row r="5697" spans="1:4" ht="13.5">
      <c r="A5697" s="233">
        <v>87887</v>
      </c>
      <c r="B5697" s="231" t="s">
        <v>11099</v>
      </c>
      <c r="C5697" s="233" t="s">
        <v>4</v>
      </c>
      <c r="D5697" s="234">
        <v>16.899999999999999</v>
      </c>
    </row>
    <row r="5698" spans="1:4" ht="13.5">
      <c r="A5698" s="233">
        <v>87888</v>
      </c>
      <c r="B5698" s="231" t="s">
        <v>11100</v>
      </c>
      <c r="C5698" s="233" t="s">
        <v>4</v>
      </c>
      <c r="D5698" s="234">
        <v>5.59</v>
      </c>
    </row>
    <row r="5699" spans="1:4" ht="13.5">
      <c r="A5699" s="233">
        <v>87889</v>
      </c>
      <c r="B5699" s="231" t="s">
        <v>11101</v>
      </c>
      <c r="C5699" s="233" t="s">
        <v>4</v>
      </c>
      <c r="D5699" s="234">
        <v>5.48</v>
      </c>
    </row>
    <row r="5700" spans="1:4" ht="13.5">
      <c r="A5700" s="233">
        <v>87891</v>
      </c>
      <c r="B5700" s="231" t="s">
        <v>11102</v>
      </c>
      <c r="C5700" s="233" t="s">
        <v>4</v>
      </c>
      <c r="D5700" s="234">
        <v>7.97</v>
      </c>
    </row>
    <row r="5701" spans="1:4" ht="13.5">
      <c r="A5701" s="233">
        <v>87892</v>
      </c>
      <c r="B5701" s="231" t="s">
        <v>11103</v>
      </c>
      <c r="C5701" s="233" t="s">
        <v>4</v>
      </c>
      <c r="D5701" s="234">
        <v>7.7</v>
      </c>
    </row>
    <row r="5702" spans="1:4" ht="13.5">
      <c r="A5702" s="233">
        <v>87893</v>
      </c>
      <c r="B5702" s="231" t="s">
        <v>11104</v>
      </c>
      <c r="C5702" s="233" t="s">
        <v>4</v>
      </c>
      <c r="D5702" s="234">
        <v>5.89</v>
      </c>
    </row>
    <row r="5703" spans="1:4" ht="13.5">
      <c r="A5703" s="233">
        <v>87894</v>
      </c>
      <c r="B5703" s="231" t="s">
        <v>11105</v>
      </c>
      <c r="C5703" s="233" t="s">
        <v>4</v>
      </c>
      <c r="D5703" s="234">
        <v>5.53</v>
      </c>
    </row>
    <row r="5704" spans="1:4" ht="13.5">
      <c r="A5704" s="233">
        <v>87896</v>
      </c>
      <c r="B5704" s="231" t="s">
        <v>11106</v>
      </c>
      <c r="C5704" s="233" t="s">
        <v>4</v>
      </c>
      <c r="D5704" s="234">
        <v>5.31</v>
      </c>
    </row>
    <row r="5705" spans="1:4" ht="13.5">
      <c r="A5705" s="233">
        <v>87897</v>
      </c>
      <c r="B5705" s="231" t="s">
        <v>11107</v>
      </c>
      <c r="C5705" s="233" t="s">
        <v>4</v>
      </c>
      <c r="D5705" s="234">
        <v>4.95</v>
      </c>
    </row>
    <row r="5706" spans="1:4" ht="13.5">
      <c r="A5706" s="233">
        <v>87899</v>
      </c>
      <c r="B5706" s="231" t="s">
        <v>11108</v>
      </c>
      <c r="C5706" s="233" t="s">
        <v>4</v>
      </c>
      <c r="D5706" s="234">
        <v>6.71</v>
      </c>
    </row>
    <row r="5707" spans="1:4" ht="13.5">
      <c r="A5707" s="233">
        <v>87900</v>
      </c>
      <c r="B5707" s="231" t="s">
        <v>11109</v>
      </c>
      <c r="C5707" s="233" t="s">
        <v>4</v>
      </c>
      <c r="D5707" s="234">
        <v>6.6</v>
      </c>
    </row>
    <row r="5708" spans="1:4" ht="13.5">
      <c r="A5708" s="233">
        <v>87902</v>
      </c>
      <c r="B5708" s="231" t="s">
        <v>11110</v>
      </c>
      <c r="C5708" s="233" t="s">
        <v>4</v>
      </c>
      <c r="D5708" s="234">
        <v>9.09</v>
      </c>
    </row>
    <row r="5709" spans="1:4" ht="13.5">
      <c r="A5709" s="233">
        <v>87903</v>
      </c>
      <c r="B5709" s="231" t="s">
        <v>11111</v>
      </c>
      <c r="C5709" s="233" t="s">
        <v>4</v>
      </c>
      <c r="D5709" s="234">
        <v>8.82</v>
      </c>
    </row>
    <row r="5710" spans="1:4" ht="13.5">
      <c r="A5710" s="233">
        <v>87904</v>
      </c>
      <c r="B5710" s="231" t="s">
        <v>11112</v>
      </c>
      <c r="C5710" s="233" t="s">
        <v>4</v>
      </c>
      <c r="D5710" s="234">
        <v>7.75</v>
      </c>
    </row>
    <row r="5711" spans="1:4" ht="13.5">
      <c r="A5711" s="233">
        <v>87905</v>
      </c>
      <c r="B5711" s="231" t="s">
        <v>11113</v>
      </c>
      <c r="C5711" s="233" t="s">
        <v>4</v>
      </c>
      <c r="D5711" s="234">
        <v>7.39</v>
      </c>
    </row>
    <row r="5712" spans="1:4" ht="13.5">
      <c r="A5712" s="233">
        <v>87907</v>
      </c>
      <c r="B5712" s="231" t="s">
        <v>11114</v>
      </c>
      <c r="C5712" s="233" t="s">
        <v>4</v>
      </c>
      <c r="D5712" s="234">
        <v>6.91</v>
      </c>
    </row>
    <row r="5713" spans="1:4" ht="13.5">
      <c r="A5713" s="233">
        <v>87908</v>
      </c>
      <c r="B5713" s="231" t="s">
        <v>11115</v>
      </c>
      <c r="C5713" s="233" t="s">
        <v>4</v>
      </c>
      <c r="D5713" s="234">
        <v>6.55</v>
      </c>
    </row>
    <row r="5714" spans="1:4" ht="13.5">
      <c r="A5714" s="233">
        <v>87910</v>
      </c>
      <c r="B5714" s="231" t="s">
        <v>11116</v>
      </c>
      <c r="C5714" s="233" t="s">
        <v>4</v>
      </c>
      <c r="D5714" s="234">
        <v>17.07</v>
      </c>
    </row>
    <row r="5715" spans="1:4" ht="13.5">
      <c r="A5715" s="233">
        <v>87911</v>
      </c>
      <c r="B5715" s="231" t="s">
        <v>11117</v>
      </c>
      <c r="C5715" s="233" t="s">
        <v>4</v>
      </c>
      <c r="D5715" s="234">
        <v>16.52</v>
      </c>
    </row>
    <row r="5716" spans="1:4" ht="13.5">
      <c r="A5716" s="233">
        <v>87411</v>
      </c>
      <c r="B5716" s="231" t="s">
        <v>11118</v>
      </c>
      <c r="C5716" s="233" t="s">
        <v>4</v>
      </c>
      <c r="D5716" s="234">
        <v>10.42</v>
      </c>
    </row>
    <row r="5717" spans="1:4" ht="13.5">
      <c r="A5717" s="233">
        <v>87412</v>
      </c>
      <c r="B5717" s="231" t="s">
        <v>11119</v>
      </c>
      <c r="C5717" s="233" t="s">
        <v>4</v>
      </c>
      <c r="D5717" s="234">
        <v>15.51</v>
      </c>
    </row>
    <row r="5718" spans="1:4" ht="13.5">
      <c r="A5718" s="233">
        <v>87413</v>
      </c>
      <c r="B5718" s="231" t="s">
        <v>11120</v>
      </c>
      <c r="C5718" s="233" t="s">
        <v>4</v>
      </c>
      <c r="D5718" s="234">
        <v>18.43</v>
      </c>
    </row>
    <row r="5719" spans="1:4" ht="13.5">
      <c r="A5719" s="233">
        <v>87414</v>
      </c>
      <c r="B5719" s="231" t="s">
        <v>11121</v>
      </c>
      <c r="C5719" s="233" t="s">
        <v>4</v>
      </c>
      <c r="D5719" s="234">
        <v>15.04</v>
      </c>
    </row>
    <row r="5720" spans="1:4" ht="13.5">
      <c r="A5720" s="233">
        <v>87415</v>
      </c>
      <c r="B5720" s="231" t="s">
        <v>11122</v>
      </c>
      <c r="C5720" s="233" t="s">
        <v>4</v>
      </c>
      <c r="D5720" s="234">
        <v>19.97</v>
      </c>
    </row>
    <row r="5721" spans="1:4" ht="13.5">
      <c r="A5721" s="233">
        <v>87416</v>
      </c>
      <c r="B5721" s="231" t="s">
        <v>11123</v>
      </c>
      <c r="C5721" s="233" t="s">
        <v>4</v>
      </c>
      <c r="D5721" s="234">
        <v>23.06</v>
      </c>
    </row>
    <row r="5722" spans="1:4" ht="13.5">
      <c r="A5722" s="233">
        <v>87417</v>
      </c>
      <c r="B5722" s="231" t="s">
        <v>11124</v>
      </c>
      <c r="C5722" s="233" t="s">
        <v>4</v>
      </c>
      <c r="D5722" s="234">
        <v>11.14</v>
      </c>
    </row>
    <row r="5723" spans="1:4" ht="13.5">
      <c r="A5723" s="233">
        <v>87418</v>
      </c>
      <c r="B5723" s="231" t="s">
        <v>11125</v>
      </c>
      <c r="C5723" s="233" t="s">
        <v>4</v>
      </c>
      <c r="D5723" s="234">
        <v>11.51</v>
      </c>
    </row>
    <row r="5724" spans="1:4" ht="13.5">
      <c r="A5724" s="233">
        <v>87419</v>
      </c>
      <c r="B5724" s="231" t="s">
        <v>11126</v>
      </c>
      <c r="C5724" s="233" t="s">
        <v>4</v>
      </c>
      <c r="D5724" s="234">
        <v>12.61</v>
      </c>
    </row>
    <row r="5725" spans="1:4" ht="13.5">
      <c r="A5725" s="233">
        <v>87420</v>
      </c>
      <c r="B5725" s="231" t="s">
        <v>11127</v>
      </c>
      <c r="C5725" s="233" t="s">
        <v>4</v>
      </c>
      <c r="D5725" s="234">
        <v>16.309999999999999</v>
      </c>
    </row>
    <row r="5726" spans="1:4" ht="13.5">
      <c r="A5726" s="233">
        <v>87421</v>
      </c>
      <c r="B5726" s="231" t="s">
        <v>11128</v>
      </c>
      <c r="C5726" s="233" t="s">
        <v>4</v>
      </c>
      <c r="D5726" s="234">
        <v>16.690000000000001</v>
      </c>
    </row>
    <row r="5727" spans="1:4" ht="13.5">
      <c r="A5727" s="233">
        <v>87422</v>
      </c>
      <c r="B5727" s="231" t="s">
        <v>11129</v>
      </c>
      <c r="C5727" s="233" t="s">
        <v>4</v>
      </c>
      <c r="D5727" s="234">
        <v>17.79</v>
      </c>
    </row>
    <row r="5728" spans="1:4" ht="13.5">
      <c r="A5728" s="233">
        <v>87423</v>
      </c>
      <c r="B5728" s="231" t="s">
        <v>11130</v>
      </c>
      <c r="C5728" s="233" t="s">
        <v>4</v>
      </c>
      <c r="D5728" s="234">
        <v>22.51</v>
      </c>
    </row>
    <row r="5729" spans="1:4" ht="13.5">
      <c r="A5729" s="233">
        <v>87424</v>
      </c>
      <c r="B5729" s="231" t="s">
        <v>11131</v>
      </c>
      <c r="C5729" s="233" t="s">
        <v>4</v>
      </c>
      <c r="D5729" s="234">
        <v>23.06</v>
      </c>
    </row>
    <row r="5730" spans="1:4" ht="13.5">
      <c r="A5730" s="233">
        <v>87425</v>
      </c>
      <c r="B5730" s="231" t="s">
        <v>11132</v>
      </c>
      <c r="C5730" s="233" t="s">
        <v>4</v>
      </c>
      <c r="D5730" s="234">
        <v>23.98</v>
      </c>
    </row>
    <row r="5731" spans="1:4" ht="13.5">
      <c r="A5731" s="233">
        <v>87426</v>
      </c>
      <c r="B5731" s="231" t="s">
        <v>11133</v>
      </c>
      <c r="C5731" s="233" t="s">
        <v>4</v>
      </c>
      <c r="D5731" s="234">
        <v>26.1</v>
      </c>
    </row>
    <row r="5732" spans="1:4" ht="13.5">
      <c r="A5732" s="233">
        <v>87427</v>
      </c>
      <c r="B5732" s="231" t="s">
        <v>11134</v>
      </c>
      <c r="C5732" s="233" t="s">
        <v>4</v>
      </c>
      <c r="D5732" s="234">
        <v>26.65</v>
      </c>
    </row>
    <row r="5733" spans="1:4" ht="13.5">
      <c r="A5733" s="233">
        <v>87428</v>
      </c>
      <c r="B5733" s="231" t="s">
        <v>11135</v>
      </c>
      <c r="C5733" s="233" t="s">
        <v>4</v>
      </c>
      <c r="D5733" s="234">
        <v>27.56</v>
      </c>
    </row>
    <row r="5734" spans="1:4" ht="13.5">
      <c r="A5734" s="233">
        <v>87429</v>
      </c>
      <c r="B5734" s="231" t="s">
        <v>11136</v>
      </c>
      <c r="C5734" s="233" t="s">
        <v>4</v>
      </c>
      <c r="D5734" s="234">
        <v>15.1</v>
      </c>
    </row>
    <row r="5735" spans="1:4" ht="13.5">
      <c r="A5735" s="233">
        <v>87430</v>
      </c>
      <c r="B5735" s="231" t="s">
        <v>11137</v>
      </c>
      <c r="C5735" s="233" t="s">
        <v>4</v>
      </c>
      <c r="D5735" s="234">
        <v>15.47</v>
      </c>
    </row>
    <row r="5736" spans="1:4" ht="13.5">
      <c r="A5736" s="233">
        <v>87431</v>
      </c>
      <c r="B5736" s="231" t="s">
        <v>11138</v>
      </c>
      <c r="C5736" s="233" t="s">
        <v>4</v>
      </c>
      <c r="D5736" s="234">
        <v>15.65</v>
      </c>
    </row>
    <row r="5737" spans="1:4" ht="13.5">
      <c r="A5737" s="233">
        <v>87432</v>
      </c>
      <c r="B5737" s="231" t="s">
        <v>11139</v>
      </c>
      <c r="C5737" s="233" t="s">
        <v>4</v>
      </c>
      <c r="D5737" s="234">
        <v>22.05</v>
      </c>
    </row>
    <row r="5738" spans="1:4" ht="13.5">
      <c r="A5738" s="233">
        <v>87433</v>
      </c>
      <c r="B5738" s="231" t="s">
        <v>11140</v>
      </c>
      <c r="C5738" s="233" t="s">
        <v>4</v>
      </c>
      <c r="D5738" s="234">
        <v>22.79</v>
      </c>
    </row>
    <row r="5739" spans="1:4" ht="13.5">
      <c r="A5739" s="233">
        <v>87434</v>
      </c>
      <c r="B5739" s="231" t="s">
        <v>11141</v>
      </c>
      <c r="C5739" s="233" t="s">
        <v>4</v>
      </c>
      <c r="D5739" s="234">
        <v>23.32</v>
      </c>
    </row>
    <row r="5740" spans="1:4" ht="13.5">
      <c r="A5740" s="233">
        <v>87435</v>
      </c>
      <c r="B5740" s="231" t="s">
        <v>11142</v>
      </c>
      <c r="C5740" s="233" t="s">
        <v>4</v>
      </c>
      <c r="D5740" s="234">
        <v>24.42</v>
      </c>
    </row>
    <row r="5741" spans="1:4" ht="13.5">
      <c r="A5741" s="233">
        <v>87436</v>
      </c>
      <c r="B5741" s="231" t="s">
        <v>11143</v>
      </c>
      <c r="C5741" s="233" t="s">
        <v>4</v>
      </c>
      <c r="D5741" s="234">
        <v>25.7</v>
      </c>
    </row>
    <row r="5742" spans="1:4" ht="13.5">
      <c r="A5742" s="233">
        <v>87437</v>
      </c>
      <c r="B5742" s="231" t="s">
        <v>11144</v>
      </c>
      <c r="C5742" s="233" t="s">
        <v>4</v>
      </c>
      <c r="D5742" s="234">
        <v>26.61</v>
      </c>
    </row>
    <row r="5743" spans="1:4" ht="13.5">
      <c r="A5743" s="233">
        <v>87438</v>
      </c>
      <c r="B5743" s="231" t="s">
        <v>11145</v>
      </c>
      <c r="C5743" s="233" t="s">
        <v>4</v>
      </c>
      <c r="D5743" s="234">
        <v>30.24</v>
      </c>
    </row>
    <row r="5744" spans="1:4" ht="13.5">
      <c r="A5744" s="233">
        <v>87439</v>
      </c>
      <c r="B5744" s="231" t="s">
        <v>11146</v>
      </c>
      <c r="C5744" s="233" t="s">
        <v>4</v>
      </c>
      <c r="D5744" s="234">
        <v>31.87</v>
      </c>
    </row>
    <row r="5745" spans="1:4" ht="13.5">
      <c r="A5745" s="233">
        <v>87440</v>
      </c>
      <c r="B5745" s="231" t="s">
        <v>11147</v>
      </c>
      <c r="C5745" s="233" t="s">
        <v>4</v>
      </c>
      <c r="D5745" s="234">
        <v>32.619999999999997</v>
      </c>
    </row>
    <row r="5746" spans="1:4" ht="13.5">
      <c r="A5746" s="233">
        <v>87527</v>
      </c>
      <c r="B5746" s="231" t="s">
        <v>11148</v>
      </c>
      <c r="C5746" s="233" t="s">
        <v>4</v>
      </c>
      <c r="D5746" s="234">
        <v>32.56</v>
      </c>
    </row>
    <row r="5747" spans="1:4" ht="13.5">
      <c r="A5747" s="233">
        <v>87528</v>
      </c>
      <c r="B5747" s="231" t="s">
        <v>11149</v>
      </c>
      <c r="C5747" s="233" t="s">
        <v>4</v>
      </c>
      <c r="D5747" s="234">
        <v>35.65</v>
      </c>
    </row>
    <row r="5748" spans="1:4" ht="13.5">
      <c r="A5748" s="233">
        <v>87529</v>
      </c>
      <c r="B5748" s="231" t="s">
        <v>11150</v>
      </c>
      <c r="C5748" s="233" t="s">
        <v>4</v>
      </c>
      <c r="D5748" s="234">
        <v>29.33</v>
      </c>
    </row>
    <row r="5749" spans="1:4" ht="13.5">
      <c r="A5749" s="233">
        <v>87530</v>
      </c>
      <c r="B5749" s="231" t="s">
        <v>11151</v>
      </c>
      <c r="C5749" s="233" t="s">
        <v>4</v>
      </c>
      <c r="D5749" s="234">
        <v>32.42</v>
      </c>
    </row>
    <row r="5750" spans="1:4" ht="13.5">
      <c r="A5750" s="233">
        <v>87531</v>
      </c>
      <c r="B5750" s="231" t="s">
        <v>11152</v>
      </c>
      <c r="C5750" s="233" t="s">
        <v>4</v>
      </c>
      <c r="D5750" s="234">
        <v>28.17</v>
      </c>
    </row>
    <row r="5751" spans="1:4" ht="13.5">
      <c r="A5751" s="233">
        <v>87532</v>
      </c>
      <c r="B5751" s="231" t="s">
        <v>11153</v>
      </c>
      <c r="C5751" s="233" t="s">
        <v>4</v>
      </c>
      <c r="D5751" s="234">
        <v>31.26</v>
      </c>
    </row>
    <row r="5752" spans="1:4" ht="13.5">
      <c r="A5752" s="233">
        <v>87535</v>
      </c>
      <c r="B5752" s="231" t="s">
        <v>11154</v>
      </c>
      <c r="C5752" s="233" t="s">
        <v>4</v>
      </c>
      <c r="D5752" s="234">
        <v>24.94</v>
      </c>
    </row>
    <row r="5753" spans="1:4" ht="13.5">
      <c r="A5753" s="233">
        <v>87536</v>
      </c>
      <c r="B5753" s="231" t="s">
        <v>11155</v>
      </c>
      <c r="C5753" s="233" t="s">
        <v>4</v>
      </c>
      <c r="D5753" s="234">
        <v>28.03</v>
      </c>
    </row>
    <row r="5754" spans="1:4" ht="13.5">
      <c r="A5754" s="233">
        <v>87537</v>
      </c>
      <c r="B5754" s="231" t="s">
        <v>11156</v>
      </c>
      <c r="C5754" s="233" t="s">
        <v>4</v>
      </c>
      <c r="D5754" s="234">
        <v>58.99</v>
      </c>
    </row>
    <row r="5755" spans="1:4" ht="13.5">
      <c r="A5755" s="233">
        <v>87538</v>
      </c>
      <c r="B5755" s="231" t="s">
        <v>11157</v>
      </c>
      <c r="C5755" s="233" t="s">
        <v>4</v>
      </c>
      <c r="D5755" s="234">
        <v>56.19</v>
      </c>
    </row>
    <row r="5756" spans="1:4" ht="13.5">
      <c r="A5756" s="233">
        <v>87539</v>
      </c>
      <c r="B5756" s="231" t="s">
        <v>11158</v>
      </c>
      <c r="C5756" s="233" t="s">
        <v>4</v>
      </c>
      <c r="D5756" s="234">
        <v>55.19</v>
      </c>
    </row>
    <row r="5757" spans="1:4" ht="13.5">
      <c r="A5757" s="233">
        <v>87541</v>
      </c>
      <c r="B5757" s="231" t="s">
        <v>11159</v>
      </c>
      <c r="C5757" s="233" t="s">
        <v>4</v>
      </c>
      <c r="D5757" s="234">
        <v>52.39</v>
      </c>
    </row>
    <row r="5758" spans="1:4" ht="13.5">
      <c r="A5758" s="233">
        <v>87543</v>
      </c>
      <c r="B5758" s="231" t="s">
        <v>11160</v>
      </c>
      <c r="C5758" s="233" t="s">
        <v>4</v>
      </c>
      <c r="D5758" s="234">
        <v>18.68</v>
      </c>
    </row>
    <row r="5759" spans="1:4" ht="13.5">
      <c r="A5759" s="233">
        <v>87545</v>
      </c>
      <c r="B5759" s="231" t="s">
        <v>11161</v>
      </c>
      <c r="C5759" s="233" t="s">
        <v>4</v>
      </c>
      <c r="D5759" s="234">
        <v>22.3</v>
      </c>
    </row>
    <row r="5760" spans="1:4" ht="13.5">
      <c r="A5760" s="233">
        <v>87546</v>
      </c>
      <c r="B5760" s="231" t="s">
        <v>11162</v>
      </c>
      <c r="C5760" s="233" t="s">
        <v>4</v>
      </c>
      <c r="D5760" s="234">
        <v>24.04</v>
      </c>
    </row>
    <row r="5761" spans="1:4" ht="13.5">
      <c r="A5761" s="233">
        <v>87547</v>
      </c>
      <c r="B5761" s="231" t="s">
        <v>11163</v>
      </c>
      <c r="C5761" s="233" t="s">
        <v>4</v>
      </c>
      <c r="D5761" s="234">
        <v>19.079999999999998</v>
      </c>
    </row>
    <row r="5762" spans="1:4" ht="13.5">
      <c r="A5762" s="233">
        <v>87548</v>
      </c>
      <c r="B5762" s="231" t="s">
        <v>11164</v>
      </c>
      <c r="C5762" s="233" t="s">
        <v>4</v>
      </c>
      <c r="D5762" s="234">
        <v>20.82</v>
      </c>
    </row>
    <row r="5763" spans="1:4" ht="13.5">
      <c r="A5763" s="233">
        <v>87549</v>
      </c>
      <c r="B5763" s="231" t="s">
        <v>11165</v>
      </c>
      <c r="C5763" s="233" t="s">
        <v>4</v>
      </c>
      <c r="D5763" s="234">
        <v>17.920000000000002</v>
      </c>
    </row>
    <row r="5764" spans="1:4" ht="13.5">
      <c r="A5764" s="233">
        <v>87550</v>
      </c>
      <c r="B5764" s="231" t="s">
        <v>11166</v>
      </c>
      <c r="C5764" s="233" t="s">
        <v>4</v>
      </c>
      <c r="D5764" s="234">
        <v>19.66</v>
      </c>
    </row>
    <row r="5765" spans="1:4" ht="13.5">
      <c r="A5765" s="233">
        <v>87553</v>
      </c>
      <c r="B5765" s="231" t="s">
        <v>11167</v>
      </c>
      <c r="C5765" s="233" t="s">
        <v>4</v>
      </c>
      <c r="D5765" s="234">
        <v>14.69</v>
      </c>
    </row>
    <row r="5766" spans="1:4" ht="13.5">
      <c r="A5766" s="233">
        <v>87554</v>
      </c>
      <c r="B5766" s="231" t="s">
        <v>11168</v>
      </c>
      <c r="C5766" s="233" t="s">
        <v>4</v>
      </c>
      <c r="D5766" s="234">
        <v>16.43</v>
      </c>
    </row>
    <row r="5767" spans="1:4" ht="13.5">
      <c r="A5767" s="233">
        <v>87555</v>
      </c>
      <c r="B5767" s="231" t="s">
        <v>11169</v>
      </c>
      <c r="C5767" s="233" t="s">
        <v>4</v>
      </c>
      <c r="D5767" s="234">
        <v>36.31</v>
      </c>
    </row>
    <row r="5768" spans="1:4" ht="13.5">
      <c r="A5768" s="233">
        <v>87556</v>
      </c>
      <c r="B5768" s="231" t="s">
        <v>11170</v>
      </c>
      <c r="C5768" s="233" t="s">
        <v>4</v>
      </c>
      <c r="D5768" s="234">
        <v>33.53</v>
      </c>
    </row>
    <row r="5769" spans="1:4" ht="13.5">
      <c r="A5769" s="233">
        <v>87557</v>
      </c>
      <c r="B5769" s="231" t="s">
        <v>11171</v>
      </c>
      <c r="C5769" s="233" t="s">
        <v>4</v>
      </c>
      <c r="D5769" s="234">
        <v>32.51</v>
      </c>
    </row>
    <row r="5770" spans="1:4" ht="13.5">
      <c r="A5770" s="233">
        <v>87559</v>
      </c>
      <c r="B5770" s="231" t="s">
        <v>11172</v>
      </c>
      <c r="C5770" s="233" t="s">
        <v>4</v>
      </c>
      <c r="D5770" s="234">
        <v>29.71</v>
      </c>
    </row>
    <row r="5771" spans="1:4" ht="13.5">
      <c r="A5771" s="233">
        <v>87561</v>
      </c>
      <c r="B5771" s="231" t="s">
        <v>11173</v>
      </c>
      <c r="C5771" s="233" t="s">
        <v>4</v>
      </c>
      <c r="D5771" s="234">
        <v>32.76</v>
      </c>
    </row>
    <row r="5772" spans="1:4" ht="13.5">
      <c r="A5772" s="233">
        <v>87775</v>
      </c>
      <c r="B5772" s="231" t="s">
        <v>11174</v>
      </c>
      <c r="C5772" s="233" t="s">
        <v>4</v>
      </c>
      <c r="D5772" s="234">
        <v>47.45</v>
      </c>
    </row>
    <row r="5773" spans="1:4" ht="13.5">
      <c r="A5773" s="233">
        <v>87777</v>
      </c>
      <c r="B5773" s="231" t="s">
        <v>11175</v>
      </c>
      <c r="C5773" s="233" t="s">
        <v>4</v>
      </c>
      <c r="D5773" s="234">
        <v>50.03</v>
      </c>
    </row>
    <row r="5774" spans="1:4" ht="13.5">
      <c r="A5774" s="233">
        <v>87778</v>
      </c>
      <c r="B5774" s="231" t="s">
        <v>11176</v>
      </c>
      <c r="C5774" s="233" t="s">
        <v>4</v>
      </c>
      <c r="D5774" s="234">
        <v>67.11</v>
      </c>
    </row>
    <row r="5775" spans="1:4" ht="13.5">
      <c r="A5775" s="233">
        <v>87779</v>
      </c>
      <c r="B5775" s="231" t="s">
        <v>11177</v>
      </c>
      <c r="C5775" s="233" t="s">
        <v>4</v>
      </c>
      <c r="D5775" s="234">
        <v>55.06</v>
      </c>
    </row>
    <row r="5776" spans="1:4" ht="13.5">
      <c r="A5776" s="233">
        <v>87781</v>
      </c>
      <c r="B5776" s="231" t="s">
        <v>11178</v>
      </c>
      <c r="C5776" s="233" t="s">
        <v>4</v>
      </c>
      <c r="D5776" s="234">
        <v>58.52</v>
      </c>
    </row>
    <row r="5777" spans="1:4" ht="13.5">
      <c r="A5777" s="233">
        <v>87783</v>
      </c>
      <c r="B5777" s="231" t="s">
        <v>11179</v>
      </c>
      <c r="C5777" s="233" t="s">
        <v>4</v>
      </c>
      <c r="D5777" s="234">
        <v>83.19</v>
      </c>
    </row>
    <row r="5778" spans="1:4" ht="13.5">
      <c r="A5778" s="233">
        <v>87784</v>
      </c>
      <c r="B5778" s="231" t="s">
        <v>11180</v>
      </c>
      <c r="C5778" s="233" t="s">
        <v>4</v>
      </c>
      <c r="D5778" s="234">
        <v>62.67</v>
      </c>
    </row>
    <row r="5779" spans="1:4" ht="13.5">
      <c r="A5779" s="233">
        <v>87786</v>
      </c>
      <c r="B5779" s="231" t="s">
        <v>11181</v>
      </c>
      <c r="C5779" s="233" t="s">
        <v>4</v>
      </c>
      <c r="D5779" s="234">
        <v>67.010000000000005</v>
      </c>
    </row>
    <row r="5780" spans="1:4" ht="13.5">
      <c r="A5780" s="233">
        <v>87787</v>
      </c>
      <c r="B5780" s="231" t="s">
        <v>11182</v>
      </c>
      <c r="C5780" s="233" t="s">
        <v>4</v>
      </c>
      <c r="D5780" s="234">
        <v>99.25</v>
      </c>
    </row>
    <row r="5781" spans="1:4" ht="13.5">
      <c r="A5781" s="233">
        <v>87788</v>
      </c>
      <c r="B5781" s="231" t="s">
        <v>11183</v>
      </c>
      <c r="C5781" s="233" t="s">
        <v>4</v>
      </c>
      <c r="D5781" s="234">
        <v>80.41</v>
      </c>
    </row>
    <row r="5782" spans="1:4" ht="13.5">
      <c r="A5782" s="233">
        <v>87790</v>
      </c>
      <c r="B5782" s="231" t="s">
        <v>11184</v>
      </c>
      <c r="C5782" s="233" t="s">
        <v>4</v>
      </c>
      <c r="D5782" s="234">
        <v>85.18</v>
      </c>
    </row>
    <row r="5783" spans="1:4" ht="13.5">
      <c r="A5783" s="233">
        <v>87791</v>
      </c>
      <c r="B5783" s="231" t="s">
        <v>11185</v>
      </c>
      <c r="C5783" s="233" t="s">
        <v>4</v>
      </c>
      <c r="D5783" s="234">
        <v>117.6</v>
      </c>
    </row>
    <row r="5784" spans="1:4" ht="13.5">
      <c r="A5784" s="233">
        <v>87792</v>
      </c>
      <c r="B5784" s="231" t="s">
        <v>11186</v>
      </c>
      <c r="C5784" s="233" t="s">
        <v>4</v>
      </c>
      <c r="D5784" s="234">
        <v>31.91</v>
      </c>
    </row>
    <row r="5785" spans="1:4" ht="13.5">
      <c r="A5785" s="233">
        <v>87794</v>
      </c>
      <c r="B5785" s="231" t="s">
        <v>11187</v>
      </c>
      <c r="C5785" s="233" t="s">
        <v>4</v>
      </c>
      <c r="D5785" s="234">
        <v>34.32</v>
      </c>
    </row>
    <row r="5786" spans="1:4" ht="13.5">
      <c r="A5786" s="233">
        <v>87795</v>
      </c>
      <c r="B5786" s="231" t="s">
        <v>11188</v>
      </c>
      <c r="C5786" s="233" t="s">
        <v>4</v>
      </c>
      <c r="D5786" s="234">
        <v>49.9</v>
      </c>
    </row>
    <row r="5787" spans="1:4" ht="13.5">
      <c r="A5787" s="233">
        <v>87797</v>
      </c>
      <c r="B5787" s="231" t="s">
        <v>11189</v>
      </c>
      <c r="C5787" s="233" t="s">
        <v>4</v>
      </c>
      <c r="D5787" s="234">
        <v>39.24</v>
      </c>
    </row>
    <row r="5788" spans="1:4" ht="13.5">
      <c r="A5788" s="233">
        <v>87799</v>
      </c>
      <c r="B5788" s="231" t="s">
        <v>11190</v>
      </c>
      <c r="C5788" s="233" t="s">
        <v>4</v>
      </c>
      <c r="D5788" s="234">
        <v>42.46</v>
      </c>
    </row>
    <row r="5789" spans="1:4" ht="13.5">
      <c r="A5789" s="233">
        <v>87800</v>
      </c>
      <c r="B5789" s="231" t="s">
        <v>11191</v>
      </c>
      <c r="C5789" s="233" t="s">
        <v>4</v>
      </c>
      <c r="D5789" s="234">
        <v>65.13</v>
      </c>
    </row>
    <row r="5790" spans="1:4" ht="13.5">
      <c r="A5790" s="233">
        <v>87801</v>
      </c>
      <c r="B5790" s="231" t="s">
        <v>11192</v>
      </c>
      <c r="C5790" s="233" t="s">
        <v>4</v>
      </c>
      <c r="D5790" s="234">
        <v>46.56</v>
      </c>
    </row>
    <row r="5791" spans="1:4" ht="13.5">
      <c r="A5791" s="233">
        <v>87803</v>
      </c>
      <c r="B5791" s="231" t="s">
        <v>11193</v>
      </c>
      <c r="C5791" s="233" t="s">
        <v>4</v>
      </c>
      <c r="D5791" s="234">
        <v>50.6</v>
      </c>
    </row>
    <row r="5792" spans="1:4" ht="13.5">
      <c r="A5792" s="233">
        <v>87804</v>
      </c>
      <c r="B5792" s="231" t="s">
        <v>11194</v>
      </c>
      <c r="C5792" s="233" t="s">
        <v>4</v>
      </c>
      <c r="D5792" s="234">
        <v>80.37</v>
      </c>
    </row>
    <row r="5793" spans="1:4" ht="13.5">
      <c r="A5793" s="233">
        <v>87805</v>
      </c>
      <c r="B5793" s="231" t="s">
        <v>11195</v>
      </c>
      <c r="C5793" s="233" t="s">
        <v>4</v>
      </c>
      <c r="D5793" s="234">
        <v>53.41</v>
      </c>
    </row>
    <row r="5794" spans="1:4" ht="13.5">
      <c r="A5794" s="233">
        <v>87807</v>
      </c>
      <c r="B5794" s="231" t="s">
        <v>11196</v>
      </c>
      <c r="C5794" s="233" t="s">
        <v>4</v>
      </c>
      <c r="D5794" s="234">
        <v>57.87</v>
      </c>
    </row>
    <row r="5795" spans="1:4" ht="13.5">
      <c r="A5795" s="233">
        <v>87808</v>
      </c>
      <c r="B5795" s="231" t="s">
        <v>11197</v>
      </c>
      <c r="C5795" s="233" t="s">
        <v>4</v>
      </c>
      <c r="D5795" s="234">
        <v>87.6</v>
      </c>
    </row>
    <row r="5796" spans="1:4" ht="13.5">
      <c r="A5796" s="233">
        <v>87809</v>
      </c>
      <c r="B5796" s="231" t="s">
        <v>11198</v>
      </c>
      <c r="C5796" s="233" t="s">
        <v>4</v>
      </c>
      <c r="D5796" s="234">
        <v>73.89</v>
      </c>
    </row>
    <row r="5797" spans="1:4" ht="13.5">
      <c r="A5797" s="233">
        <v>87811</v>
      </c>
      <c r="B5797" s="231" t="s">
        <v>11199</v>
      </c>
      <c r="C5797" s="233" t="s">
        <v>4</v>
      </c>
      <c r="D5797" s="234">
        <v>76.3</v>
      </c>
    </row>
    <row r="5798" spans="1:4" ht="13.5">
      <c r="A5798" s="233">
        <v>87812</v>
      </c>
      <c r="B5798" s="231" t="s">
        <v>11200</v>
      </c>
      <c r="C5798" s="233" t="s">
        <v>4</v>
      </c>
      <c r="D5798" s="234">
        <v>91.49</v>
      </c>
    </row>
    <row r="5799" spans="1:4" ht="13.5">
      <c r="A5799" s="233">
        <v>87813</v>
      </c>
      <c r="B5799" s="231" t="s">
        <v>11201</v>
      </c>
      <c r="C5799" s="233" t="s">
        <v>4</v>
      </c>
      <c r="D5799" s="234">
        <v>81.22</v>
      </c>
    </row>
    <row r="5800" spans="1:4" ht="13.5">
      <c r="A5800" s="233">
        <v>87815</v>
      </c>
      <c r="B5800" s="231" t="s">
        <v>11202</v>
      </c>
      <c r="C5800" s="233" t="s">
        <v>4</v>
      </c>
      <c r="D5800" s="234">
        <v>84.44</v>
      </c>
    </row>
    <row r="5801" spans="1:4" ht="13.5">
      <c r="A5801" s="233">
        <v>87816</v>
      </c>
      <c r="B5801" s="231" t="s">
        <v>11203</v>
      </c>
      <c r="C5801" s="233" t="s">
        <v>4</v>
      </c>
      <c r="D5801" s="234">
        <v>106.72</v>
      </c>
    </row>
    <row r="5802" spans="1:4" ht="13.5">
      <c r="A5802" s="233">
        <v>87817</v>
      </c>
      <c r="B5802" s="231" t="s">
        <v>11204</v>
      </c>
      <c r="C5802" s="233" t="s">
        <v>4</v>
      </c>
      <c r="D5802" s="234">
        <v>88.14</v>
      </c>
    </row>
    <row r="5803" spans="1:4" ht="13.5">
      <c r="A5803" s="233">
        <v>87819</v>
      </c>
      <c r="B5803" s="231" t="s">
        <v>11205</v>
      </c>
      <c r="C5803" s="233" t="s">
        <v>4</v>
      </c>
      <c r="D5803" s="234">
        <v>92.18</v>
      </c>
    </row>
    <row r="5804" spans="1:4" ht="13.5">
      <c r="A5804" s="233">
        <v>87820</v>
      </c>
      <c r="B5804" s="231" t="s">
        <v>11206</v>
      </c>
      <c r="C5804" s="233" t="s">
        <v>4</v>
      </c>
      <c r="D5804" s="234">
        <v>121.96</v>
      </c>
    </row>
    <row r="5805" spans="1:4" ht="13.5">
      <c r="A5805" s="233">
        <v>87821</v>
      </c>
      <c r="B5805" s="231" t="s">
        <v>11207</v>
      </c>
      <c r="C5805" s="233" t="s">
        <v>4</v>
      </c>
      <c r="D5805" s="234">
        <v>127.28</v>
      </c>
    </row>
    <row r="5806" spans="1:4" ht="13.5">
      <c r="A5806" s="233">
        <v>87823</v>
      </c>
      <c r="B5806" s="231" t="s">
        <v>11208</v>
      </c>
      <c r="C5806" s="233" t="s">
        <v>4</v>
      </c>
      <c r="D5806" s="234">
        <v>131.74</v>
      </c>
    </row>
    <row r="5807" spans="1:4" ht="13.5">
      <c r="A5807" s="233">
        <v>87824</v>
      </c>
      <c r="B5807" s="231" t="s">
        <v>11209</v>
      </c>
      <c r="C5807" s="233" t="s">
        <v>4</v>
      </c>
      <c r="D5807" s="234">
        <v>161.07</v>
      </c>
    </row>
    <row r="5808" spans="1:4" ht="13.5">
      <c r="A5808" s="233">
        <v>87825</v>
      </c>
      <c r="B5808" s="231" t="s">
        <v>11210</v>
      </c>
      <c r="C5808" s="233" t="s">
        <v>4</v>
      </c>
      <c r="D5808" s="234">
        <v>58.28</v>
      </c>
    </row>
    <row r="5809" spans="1:4" ht="13.5">
      <c r="A5809" s="233">
        <v>87827</v>
      </c>
      <c r="B5809" s="231" t="s">
        <v>11211</v>
      </c>
      <c r="C5809" s="233" t="s">
        <v>4</v>
      </c>
      <c r="D5809" s="234">
        <v>61.23</v>
      </c>
    </row>
    <row r="5810" spans="1:4" ht="13.5">
      <c r="A5810" s="233">
        <v>87828</v>
      </c>
      <c r="B5810" s="231" t="s">
        <v>11212</v>
      </c>
      <c r="C5810" s="233" t="s">
        <v>4</v>
      </c>
      <c r="D5810" s="234">
        <v>81.5</v>
      </c>
    </row>
    <row r="5811" spans="1:4" ht="13.5">
      <c r="A5811" s="233">
        <v>87829</v>
      </c>
      <c r="B5811" s="231" t="s">
        <v>11213</v>
      </c>
      <c r="C5811" s="233" t="s">
        <v>4</v>
      </c>
      <c r="D5811" s="234">
        <v>66.510000000000005</v>
      </c>
    </row>
    <row r="5812" spans="1:4" ht="13.5">
      <c r="A5812" s="233">
        <v>87831</v>
      </c>
      <c r="B5812" s="231" t="s">
        <v>11214</v>
      </c>
      <c r="C5812" s="233" t="s">
        <v>4</v>
      </c>
      <c r="D5812" s="234">
        <v>70.459999999999994</v>
      </c>
    </row>
    <row r="5813" spans="1:4" ht="13.5">
      <c r="A5813" s="233">
        <v>87832</v>
      </c>
      <c r="B5813" s="231" t="s">
        <v>11215</v>
      </c>
      <c r="C5813" s="233" t="s">
        <v>4</v>
      </c>
      <c r="D5813" s="234">
        <v>99.38</v>
      </c>
    </row>
    <row r="5814" spans="1:4" ht="13.5">
      <c r="A5814" s="233">
        <v>87834</v>
      </c>
      <c r="B5814" s="231" t="s">
        <v>11216</v>
      </c>
      <c r="C5814" s="233" t="s">
        <v>4</v>
      </c>
      <c r="D5814" s="234">
        <v>137.97</v>
      </c>
    </row>
    <row r="5815" spans="1:4" ht="13.5">
      <c r="A5815" s="233">
        <v>87835</v>
      </c>
      <c r="B5815" s="231" t="s">
        <v>11217</v>
      </c>
      <c r="C5815" s="233" t="s">
        <v>4</v>
      </c>
      <c r="D5815" s="234">
        <v>94.8</v>
      </c>
    </row>
    <row r="5816" spans="1:4" ht="13.5">
      <c r="A5816" s="233">
        <v>87836</v>
      </c>
      <c r="B5816" s="231" t="s">
        <v>11218</v>
      </c>
      <c r="C5816" s="233" t="s">
        <v>4</v>
      </c>
      <c r="D5816" s="234">
        <v>131.72</v>
      </c>
    </row>
    <row r="5817" spans="1:4" ht="13.5">
      <c r="A5817" s="233">
        <v>87837</v>
      </c>
      <c r="B5817" s="231" t="s">
        <v>11219</v>
      </c>
      <c r="C5817" s="233" t="s">
        <v>4</v>
      </c>
      <c r="D5817" s="234">
        <v>89.16</v>
      </c>
    </row>
    <row r="5818" spans="1:4" ht="13.5">
      <c r="A5818" s="233">
        <v>87838</v>
      </c>
      <c r="B5818" s="231" t="s">
        <v>11220</v>
      </c>
      <c r="C5818" s="233" t="s">
        <v>4</v>
      </c>
      <c r="D5818" s="234">
        <v>144.91</v>
      </c>
    </row>
    <row r="5819" spans="1:4" ht="13.5">
      <c r="A5819" s="233">
        <v>87839</v>
      </c>
      <c r="B5819" s="231" t="s">
        <v>11221</v>
      </c>
      <c r="C5819" s="233" t="s">
        <v>4</v>
      </c>
      <c r="D5819" s="234">
        <v>99.77</v>
      </c>
    </row>
    <row r="5820" spans="1:4" ht="13.5">
      <c r="A5820" s="233">
        <v>87840</v>
      </c>
      <c r="B5820" s="231" t="s">
        <v>11222</v>
      </c>
      <c r="C5820" s="233" t="s">
        <v>4</v>
      </c>
      <c r="D5820" s="234">
        <v>137.16</v>
      </c>
    </row>
    <row r="5821" spans="1:4" ht="13.5">
      <c r="A5821" s="233">
        <v>87841</v>
      </c>
      <c r="B5821" s="231" t="s">
        <v>11223</v>
      </c>
      <c r="C5821" s="233" t="s">
        <v>4</v>
      </c>
      <c r="D5821" s="234">
        <v>92.61</v>
      </c>
    </row>
    <row r="5822" spans="1:4" ht="13.5">
      <c r="A5822" s="233">
        <v>87842</v>
      </c>
      <c r="B5822" s="231" t="s">
        <v>11224</v>
      </c>
      <c r="C5822" s="233" t="s">
        <v>4</v>
      </c>
      <c r="D5822" s="234">
        <v>145.01</v>
      </c>
    </row>
    <row r="5823" spans="1:4" ht="13.5">
      <c r="A5823" s="233">
        <v>87843</v>
      </c>
      <c r="B5823" s="231" t="s">
        <v>11225</v>
      </c>
      <c r="C5823" s="233" t="s">
        <v>4</v>
      </c>
      <c r="D5823" s="234">
        <v>108.23</v>
      </c>
    </row>
    <row r="5824" spans="1:4" ht="13.5">
      <c r="A5824" s="233">
        <v>87844</v>
      </c>
      <c r="B5824" s="231" t="s">
        <v>11226</v>
      </c>
      <c r="C5824" s="233" t="s">
        <v>4</v>
      </c>
      <c r="D5824" s="234">
        <v>133.22999999999999</v>
      </c>
    </row>
    <row r="5825" spans="1:4" ht="13.5">
      <c r="A5825" s="233">
        <v>87845</v>
      </c>
      <c r="B5825" s="231" t="s">
        <v>11227</v>
      </c>
      <c r="C5825" s="233" t="s">
        <v>4</v>
      </c>
      <c r="D5825" s="234">
        <v>97.08</v>
      </c>
    </row>
    <row r="5826" spans="1:4" ht="13.5">
      <c r="A5826" s="233">
        <v>87846</v>
      </c>
      <c r="B5826" s="231" t="s">
        <v>11228</v>
      </c>
      <c r="C5826" s="233" t="s">
        <v>4</v>
      </c>
      <c r="D5826" s="234">
        <v>149.91</v>
      </c>
    </row>
    <row r="5827" spans="1:4" ht="13.5">
      <c r="A5827" s="233">
        <v>87847</v>
      </c>
      <c r="B5827" s="231" t="s">
        <v>11229</v>
      </c>
      <c r="C5827" s="233" t="s">
        <v>4</v>
      </c>
      <c r="D5827" s="234">
        <v>106.74</v>
      </c>
    </row>
    <row r="5828" spans="1:4" ht="13.5">
      <c r="A5828" s="233">
        <v>87848</v>
      </c>
      <c r="B5828" s="231" t="s">
        <v>11230</v>
      </c>
      <c r="C5828" s="233" t="s">
        <v>4</v>
      </c>
      <c r="D5828" s="234">
        <v>142.54</v>
      </c>
    </row>
    <row r="5829" spans="1:4" ht="13.5">
      <c r="A5829" s="233">
        <v>87849</v>
      </c>
      <c r="B5829" s="231" t="s">
        <v>11231</v>
      </c>
      <c r="C5829" s="233" t="s">
        <v>4</v>
      </c>
      <c r="D5829" s="234">
        <v>99.98</v>
      </c>
    </row>
    <row r="5830" spans="1:4" ht="13.5">
      <c r="A5830" s="233">
        <v>87850</v>
      </c>
      <c r="B5830" s="231" t="s">
        <v>11232</v>
      </c>
      <c r="C5830" s="233" t="s">
        <v>4</v>
      </c>
      <c r="D5830" s="234">
        <v>156.88999999999999</v>
      </c>
    </row>
    <row r="5831" spans="1:4" ht="13.5">
      <c r="A5831" s="233">
        <v>87851</v>
      </c>
      <c r="B5831" s="231" t="s">
        <v>11233</v>
      </c>
      <c r="C5831" s="233" t="s">
        <v>4</v>
      </c>
      <c r="D5831" s="234">
        <v>111.74</v>
      </c>
    </row>
    <row r="5832" spans="1:4" ht="13.5">
      <c r="A5832" s="233">
        <v>87852</v>
      </c>
      <c r="B5832" s="231" t="s">
        <v>11234</v>
      </c>
      <c r="C5832" s="233" t="s">
        <v>4</v>
      </c>
      <c r="D5832" s="234">
        <v>147.96</v>
      </c>
    </row>
    <row r="5833" spans="1:4" ht="13.5">
      <c r="A5833" s="233">
        <v>87853</v>
      </c>
      <c r="B5833" s="231" t="s">
        <v>11235</v>
      </c>
      <c r="C5833" s="233" t="s">
        <v>4</v>
      </c>
      <c r="D5833" s="234">
        <v>103.41</v>
      </c>
    </row>
    <row r="5834" spans="1:4" ht="13.5">
      <c r="A5834" s="233">
        <v>87854</v>
      </c>
      <c r="B5834" s="231" t="s">
        <v>11236</v>
      </c>
      <c r="C5834" s="233" t="s">
        <v>4</v>
      </c>
      <c r="D5834" s="234">
        <v>156.94999999999999</v>
      </c>
    </row>
    <row r="5835" spans="1:4" ht="13.5">
      <c r="A5835" s="233">
        <v>87855</v>
      </c>
      <c r="B5835" s="231" t="s">
        <v>11237</v>
      </c>
      <c r="C5835" s="233" t="s">
        <v>4</v>
      </c>
      <c r="D5835" s="234">
        <v>120.2</v>
      </c>
    </row>
    <row r="5836" spans="1:4" ht="13.5">
      <c r="A5836" s="233">
        <v>87856</v>
      </c>
      <c r="B5836" s="231" t="s">
        <v>11238</v>
      </c>
      <c r="C5836" s="233" t="s">
        <v>4</v>
      </c>
      <c r="D5836" s="234">
        <v>144.06</v>
      </c>
    </row>
    <row r="5837" spans="1:4" ht="13.5">
      <c r="A5837" s="233">
        <v>87857</v>
      </c>
      <c r="B5837" s="231" t="s">
        <v>11239</v>
      </c>
      <c r="C5837" s="233" t="s">
        <v>4</v>
      </c>
      <c r="D5837" s="234">
        <v>107.89</v>
      </c>
    </row>
    <row r="5838" spans="1:4" ht="13.5">
      <c r="A5838" s="233">
        <v>87858</v>
      </c>
      <c r="B5838" s="231" t="s">
        <v>11240</v>
      </c>
      <c r="C5838" s="233" t="s">
        <v>4</v>
      </c>
      <c r="D5838" s="234">
        <v>103.59</v>
      </c>
    </row>
    <row r="5839" spans="1:4" ht="13.5">
      <c r="A5839" s="233">
        <v>87859</v>
      </c>
      <c r="B5839" s="231" t="s">
        <v>11241</v>
      </c>
      <c r="C5839" s="233" t="s">
        <v>4</v>
      </c>
      <c r="D5839" s="234">
        <v>120.79</v>
      </c>
    </row>
    <row r="5840" spans="1:4" ht="13.5">
      <c r="A5840" s="233">
        <v>89048</v>
      </c>
      <c r="B5840" s="231" t="s">
        <v>11242</v>
      </c>
      <c r="C5840" s="233" t="s">
        <v>4</v>
      </c>
      <c r="D5840" s="234">
        <v>30.02</v>
      </c>
    </row>
    <row r="5841" spans="1:4" ht="13.5">
      <c r="A5841" s="233">
        <v>89049</v>
      </c>
      <c r="B5841" s="231" t="s">
        <v>11243</v>
      </c>
      <c r="C5841" s="233" t="s">
        <v>4</v>
      </c>
      <c r="D5841" s="234">
        <v>15.07</v>
      </c>
    </row>
    <row r="5842" spans="1:4" ht="13.5">
      <c r="A5842" s="233">
        <v>89173</v>
      </c>
      <c r="B5842" s="231" t="s">
        <v>11244</v>
      </c>
      <c r="C5842" s="233" t="s">
        <v>4</v>
      </c>
      <c r="D5842" s="234">
        <v>29.49</v>
      </c>
    </row>
    <row r="5843" spans="1:4" ht="13.5">
      <c r="A5843" s="233">
        <v>90406</v>
      </c>
      <c r="B5843" s="231" t="s">
        <v>11245</v>
      </c>
      <c r="C5843" s="233" t="s">
        <v>4</v>
      </c>
      <c r="D5843" s="234">
        <v>38.75</v>
      </c>
    </row>
    <row r="5844" spans="1:4" ht="13.5">
      <c r="A5844" s="233">
        <v>90407</v>
      </c>
      <c r="B5844" s="231" t="s">
        <v>11246</v>
      </c>
      <c r="C5844" s="233" t="s">
        <v>4</v>
      </c>
      <c r="D5844" s="234">
        <v>41.84</v>
      </c>
    </row>
    <row r="5845" spans="1:4" ht="13.5">
      <c r="A5845" s="233">
        <v>90408</v>
      </c>
      <c r="B5845" s="231" t="s">
        <v>11247</v>
      </c>
      <c r="C5845" s="233" t="s">
        <v>4</v>
      </c>
      <c r="D5845" s="234">
        <v>28.22</v>
      </c>
    </row>
    <row r="5846" spans="1:4" ht="13.5">
      <c r="A5846" s="233">
        <v>90409</v>
      </c>
      <c r="B5846" s="231" t="s">
        <v>11248</v>
      </c>
      <c r="C5846" s="233" t="s">
        <v>4</v>
      </c>
      <c r="D5846" s="234">
        <v>29.96</v>
      </c>
    </row>
    <row r="5847" spans="1:4" ht="13.5">
      <c r="A5847" s="233">
        <v>87242</v>
      </c>
      <c r="B5847" s="231" t="s">
        <v>11249</v>
      </c>
      <c r="C5847" s="233" t="s">
        <v>4</v>
      </c>
      <c r="D5847" s="234">
        <v>234.46</v>
      </c>
    </row>
    <row r="5848" spans="1:4" ht="13.5">
      <c r="A5848" s="233">
        <v>87243</v>
      </c>
      <c r="B5848" s="231" t="s">
        <v>11250</v>
      </c>
      <c r="C5848" s="233" t="s">
        <v>4</v>
      </c>
      <c r="D5848" s="234">
        <v>215.12</v>
      </c>
    </row>
    <row r="5849" spans="1:4" ht="13.5">
      <c r="A5849" s="233">
        <v>87244</v>
      </c>
      <c r="B5849" s="231" t="s">
        <v>11251</v>
      </c>
      <c r="C5849" s="233" t="s">
        <v>4</v>
      </c>
      <c r="D5849" s="234">
        <v>226.55</v>
      </c>
    </row>
    <row r="5850" spans="1:4" ht="13.5">
      <c r="A5850" s="233">
        <v>87245</v>
      </c>
      <c r="B5850" s="231" t="s">
        <v>11252</v>
      </c>
      <c r="C5850" s="233" t="s">
        <v>4</v>
      </c>
      <c r="D5850" s="234">
        <v>273.75</v>
      </c>
    </row>
    <row r="5851" spans="1:4" ht="13.5">
      <c r="A5851" s="233">
        <v>87264</v>
      </c>
      <c r="B5851" s="231" t="s">
        <v>11253</v>
      </c>
      <c r="C5851" s="233" t="s">
        <v>4</v>
      </c>
      <c r="D5851" s="234">
        <v>55.18</v>
      </c>
    </row>
    <row r="5852" spans="1:4" ht="13.5">
      <c r="A5852" s="233">
        <v>87265</v>
      </c>
      <c r="B5852" s="231" t="s">
        <v>11254</v>
      </c>
      <c r="C5852" s="233" t="s">
        <v>4</v>
      </c>
      <c r="D5852" s="234">
        <v>47.87</v>
      </c>
    </row>
    <row r="5853" spans="1:4" ht="13.5">
      <c r="A5853" s="233">
        <v>87266</v>
      </c>
      <c r="B5853" s="231" t="s">
        <v>11255</v>
      </c>
      <c r="C5853" s="233" t="s">
        <v>4</v>
      </c>
      <c r="D5853" s="234">
        <v>57.78</v>
      </c>
    </row>
    <row r="5854" spans="1:4" ht="13.5">
      <c r="A5854" s="233">
        <v>87267</v>
      </c>
      <c r="B5854" s="231" t="s">
        <v>11256</v>
      </c>
      <c r="C5854" s="233" t="s">
        <v>4</v>
      </c>
      <c r="D5854" s="234">
        <v>54.53</v>
      </c>
    </row>
    <row r="5855" spans="1:4" ht="13.5">
      <c r="A5855" s="233">
        <v>87268</v>
      </c>
      <c r="B5855" s="231" t="s">
        <v>11257</v>
      </c>
      <c r="C5855" s="233" t="s">
        <v>4</v>
      </c>
      <c r="D5855" s="234">
        <v>59.66</v>
      </c>
    </row>
    <row r="5856" spans="1:4" ht="13.5">
      <c r="A5856" s="233">
        <v>87269</v>
      </c>
      <c r="B5856" s="231" t="s">
        <v>11258</v>
      </c>
      <c r="C5856" s="233" t="s">
        <v>4</v>
      </c>
      <c r="D5856" s="234">
        <v>51.7</v>
      </c>
    </row>
    <row r="5857" spans="1:4" ht="13.5">
      <c r="A5857" s="233">
        <v>87270</v>
      </c>
      <c r="B5857" s="231" t="s">
        <v>11259</v>
      </c>
      <c r="C5857" s="233" t="s">
        <v>4</v>
      </c>
      <c r="D5857" s="234">
        <v>61.84</v>
      </c>
    </row>
    <row r="5858" spans="1:4" ht="13.5">
      <c r="A5858" s="233">
        <v>87271</v>
      </c>
      <c r="B5858" s="231" t="s">
        <v>11260</v>
      </c>
      <c r="C5858" s="233" t="s">
        <v>4</v>
      </c>
      <c r="D5858" s="234">
        <v>58.1</v>
      </c>
    </row>
    <row r="5859" spans="1:4" ht="13.5">
      <c r="A5859" s="233">
        <v>87272</v>
      </c>
      <c r="B5859" s="231" t="s">
        <v>11261</v>
      </c>
      <c r="C5859" s="233" t="s">
        <v>4</v>
      </c>
      <c r="D5859" s="234">
        <v>63.71</v>
      </c>
    </row>
    <row r="5860" spans="1:4" ht="13.5">
      <c r="A5860" s="233">
        <v>87273</v>
      </c>
      <c r="B5860" s="231" t="s">
        <v>11262</v>
      </c>
      <c r="C5860" s="233" t="s">
        <v>4</v>
      </c>
      <c r="D5860" s="234">
        <v>53.97</v>
      </c>
    </row>
    <row r="5861" spans="1:4" ht="13.5">
      <c r="A5861" s="233">
        <v>87274</v>
      </c>
      <c r="B5861" s="231" t="s">
        <v>11263</v>
      </c>
      <c r="C5861" s="233" t="s">
        <v>4</v>
      </c>
      <c r="D5861" s="234">
        <v>65.25</v>
      </c>
    </row>
    <row r="5862" spans="1:4" ht="13.5">
      <c r="A5862" s="233">
        <v>87275</v>
      </c>
      <c r="B5862" s="231" t="s">
        <v>11264</v>
      </c>
      <c r="C5862" s="233" t="s">
        <v>4</v>
      </c>
      <c r="D5862" s="234">
        <v>61.93</v>
      </c>
    </row>
    <row r="5863" spans="1:4" ht="13.5">
      <c r="A5863" s="233">
        <v>88786</v>
      </c>
      <c r="B5863" s="231" t="s">
        <v>11265</v>
      </c>
      <c r="C5863" s="233" t="s">
        <v>4</v>
      </c>
      <c r="D5863" s="234">
        <v>259.73</v>
      </c>
    </row>
    <row r="5864" spans="1:4" ht="13.5">
      <c r="A5864" s="233">
        <v>88787</v>
      </c>
      <c r="B5864" s="231" t="s">
        <v>11266</v>
      </c>
      <c r="C5864" s="233" t="s">
        <v>4</v>
      </c>
      <c r="D5864" s="234">
        <v>239.12</v>
      </c>
    </row>
    <row r="5865" spans="1:4" ht="13.5">
      <c r="A5865" s="233">
        <v>88788</v>
      </c>
      <c r="B5865" s="231" t="s">
        <v>11267</v>
      </c>
      <c r="C5865" s="233" t="s">
        <v>4</v>
      </c>
      <c r="D5865" s="234">
        <v>250.55</v>
      </c>
    </row>
    <row r="5866" spans="1:4" ht="13.5">
      <c r="A5866" s="233">
        <v>88789</v>
      </c>
      <c r="B5866" s="231" t="s">
        <v>11268</v>
      </c>
      <c r="C5866" s="233" t="s">
        <v>4</v>
      </c>
      <c r="D5866" s="234">
        <v>302.13</v>
      </c>
    </row>
    <row r="5867" spans="1:4" ht="13.5">
      <c r="A5867" s="233">
        <v>89045</v>
      </c>
      <c r="B5867" s="231" t="s">
        <v>25439</v>
      </c>
      <c r="C5867" s="233" t="s">
        <v>4</v>
      </c>
      <c r="D5867" s="234">
        <v>55.01</v>
      </c>
    </row>
    <row r="5868" spans="1:4" ht="13.5">
      <c r="A5868" s="233">
        <v>89170</v>
      </c>
      <c r="B5868" s="231" t="s">
        <v>25440</v>
      </c>
      <c r="C5868" s="233" t="s">
        <v>4</v>
      </c>
      <c r="D5868" s="234">
        <v>53.15</v>
      </c>
    </row>
    <row r="5869" spans="1:4" ht="13.5">
      <c r="A5869" s="233">
        <v>93392</v>
      </c>
      <c r="B5869" s="231" t="s">
        <v>11269</v>
      </c>
      <c r="C5869" s="233" t="s">
        <v>4</v>
      </c>
      <c r="D5869" s="234">
        <v>43.88</v>
      </c>
    </row>
    <row r="5870" spans="1:4" ht="13.5">
      <c r="A5870" s="233">
        <v>93393</v>
      </c>
      <c r="B5870" s="231" t="s">
        <v>11270</v>
      </c>
      <c r="C5870" s="233" t="s">
        <v>4</v>
      </c>
      <c r="D5870" s="234">
        <v>36.67</v>
      </c>
    </row>
    <row r="5871" spans="1:4" ht="13.5">
      <c r="A5871" s="233">
        <v>93394</v>
      </c>
      <c r="B5871" s="231" t="s">
        <v>11271</v>
      </c>
      <c r="C5871" s="233" t="s">
        <v>4</v>
      </c>
      <c r="D5871" s="234">
        <v>46.48</v>
      </c>
    </row>
    <row r="5872" spans="1:4" ht="13.5">
      <c r="A5872" s="233">
        <v>93395</v>
      </c>
      <c r="B5872" s="231" t="s">
        <v>11272</v>
      </c>
      <c r="C5872" s="233" t="s">
        <v>4</v>
      </c>
      <c r="D5872" s="234">
        <v>43.23</v>
      </c>
    </row>
    <row r="5873" spans="1:4" ht="13.5">
      <c r="A5873" s="233">
        <v>99194</v>
      </c>
      <c r="B5873" s="231" t="s">
        <v>11273</v>
      </c>
      <c r="C5873" s="233" t="s">
        <v>4</v>
      </c>
      <c r="D5873" s="234">
        <v>49.32</v>
      </c>
    </row>
    <row r="5874" spans="1:4" ht="13.5">
      <c r="A5874" s="233">
        <v>99195</v>
      </c>
      <c r="B5874" s="231" t="s">
        <v>11274</v>
      </c>
      <c r="C5874" s="233" t="s">
        <v>4</v>
      </c>
      <c r="D5874" s="234">
        <v>42.11</v>
      </c>
    </row>
    <row r="5875" spans="1:4" ht="13.5">
      <c r="A5875" s="233">
        <v>99196</v>
      </c>
      <c r="B5875" s="231" t="s">
        <v>11275</v>
      </c>
      <c r="C5875" s="233" t="s">
        <v>4</v>
      </c>
      <c r="D5875" s="234">
        <v>51.92</v>
      </c>
    </row>
    <row r="5876" spans="1:4" ht="13.5">
      <c r="A5876" s="233">
        <v>99198</v>
      </c>
      <c r="B5876" s="231" t="s">
        <v>11276</v>
      </c>
      <c r="C5876" s="233" t="s">
        <v>4</v>
      </c>
      <c r="D5876" s="234">
        <v>48.67</v>
      </c>
    </row>
    <row r="5877" spans="1:4" ht="13.5">
      <c r="A5877" s="233">
        <v>101965</v>
      </c>
      <c r="B5877" s="231" t="s">
        <v>26284</v>
      </c>
      <c r="C5877" s="233" t="s">
        <v>1</v>
      </c>
      <c r="D5877" s="234">
        <v>106.24</v>
      </c>
    </row>
    <row r="5878" spans="1:4" ht="13.5">
      <c r="A5878" s="233">
        <v>101966</v>
      </c>
      <c r="B5878" s="231" t="s">
        <v>26285</v>
      </c>
      <c r="C5878" s="233" t="s">
        <v>1</v>
      </c>
      <c r="D5878" s="234">
        <v>131.68</v>
      </c>
    </row>
    <row r="5879" spans="1:4" ht="13.5">
      <c r="A5879" s="233">
        <v>101979</v>
      </c>
      <c r="B5879" s="231" t="s">
        <v>26286</v>
      </c>
      <c r="C5879" s="233" t="s">
        <v>1</v>
      </c>
      <c r="D5879" s="234">
        <v>50.85</v>
      </c>
    </row>
    <row r="5880" spans="1:4" ht="13.5">
      <c r="A5880" s="233">
        <v>96112</v>
      </c>
      <c r="B5880" s="231" t="s">
        <v>11277</v>
      </c>
      <c r="C5880" s="233" t="s">
        <v>4</v>
      </c>
      <c r="D5880" s="234">
        <v>124.07</v>
      </c>
    </row>
    <row r="5881" spans="1:4" ht="13.5">
      <c r="A5881" s="233">
        <v>96117</v>
      </c>
      <c r="B5881" s="231" t="s">
        <v>11278</v>
      </c>
      <c r="C5881" s="233" t="s">
        <v>4</v>
      </c>
      <c r="D5881" s="234">
        <v>162.08000000000001</v>
      </c>
    </row>
    <row r="5882" spans="1:4" ht="13.5">
      <c r="A5882" s="233">
        <v>96122</v>
      </c>
      <c r="B5882" s="231" t="s">
        <v>11279</v>
      </c>
      <c r="C5882" s="233" t="s">
        <v>1</v>
      </c>
      <c r="D5882" s="234">
        <v>39.979999999999997</v>
      </c>
    </row>
    <row r="5883" spans="1:4" ht="13.5">
      <c r="A5883" s="233">
        <v>96109</v>
      </c>
      <c r="B5883" s="231" t="s">
        <v>11280</v>
      </c>
      <c r="C5883" s="233" t="s">
        <v>4</v>
      </c>
      <c r="D5883" s="234">
        <v>32.619999999999997</v>
      </c>
    </row>
    <row r="5884" spans="1:4" ht="13.5">
      <c r="A5884" s="233">
        <v>96110</v>
      </c>
      <c r="B5884" s="231" t="s">
        <v>11281</v>
      </c>
      <c r="C5884" s="233" t="s">
        <v>4</v>
      </c>
      <c r="D5884" s="234">
        <v>56.67</v>
      </c>
    </row>
    <row r="5885" spans="1:4" ht="13.5">
      <c r="A5885" s="233">
        <v>96113</v>
      </c>
      <c r="B5885" s="231" t="s">
        <v>11282</v>
      </c>
      <c r="C5885" s="233" t="s">
        <v>4</v>
      </c>
      <c r="D5885" s="234">
        <v>28.57</v>
      </c>
    </row>
    <row r="5886" spans="1:4" ht="13.5">
      <c r="A5886" s="233">
        <v>96114</v>
      </c>
      <c r="B5886" s="231" t="s">
        <v>11283</v>
      </c>
      <c r="C5886" s="233" t="s">
        <v>4</v>
      </c>
      <c r="D5886" s="234">
        <v>58.13</v>
      </c>
    </row>
    <row r="5887" spans="1:4" ht="13.5">
      <c r="A5887" s="233">
        <v>96120</v>
      </c>
      <c r="B5887" s="231" t="s">
        <v>11284</v>
      </c>
      <c r="C5887" s="233" t="s">
        <v>1</v>
      </c>
      <c r="D5887" s="234">
        <v>2.17</v>
      </c>
    </row>
    <row r="5888" spans="1:4" ht="13.5">
      <c r="A5888" s="233">
        <v>96123</v>
      </c>
      <c r="B5888" s="231" t="s">
        <v>11285</v>
      </c>
      <c r="C5888" s="233" t="s">
        <v>1</v>
      </c>
      <c r="D5888" s="234">
        <v>26.6</v>
      </c>
    </row>
    <row r="5889" spans="1:4" ht="13.5">
      <c r="A5889" s="233">
        <v>99054</v>
      </c>
      <c r="B5889" s="231" t="s">
        <v>11286</v>
      </c>
      <c r="C5889" s="233" t="s">
        <v>4</v>
      </c>
      <c r="D5889" s="234">
        <v>40.549999999999997</v>
      </c>
    </row>
    <row r="5890" spans="1:4" ht="13.5">
      <c r="A5890" s="233">
        <v>96111</v>
      </c>
      <c r="B5890" s="231" t="s">
        <v>11287</v>
      </c>
      <c r="C5890" s="233" t="s">
        <v>4</v>
      </c>
      <c r="D5890" s="234">
        <v>61.88</v>
      </c>
    </row>
    <row r="5891" spans="1:4" ht="13.5">
      <c r="A5891" s="233">
        <v>96116</v>
      </c>
      <c r="B5891" s="231" t="s">
        <v>11288</v>
      </c>
      <c r="C5891" s="233" t="s">
        <v>4</v>
      </c>
      <c r="D5891" s="234">
        <v>66.86</v>
      </c>
    </row>
    <row r="5892" spans="1:4" ht="13.5">
      <c r="A5892" s="233">
        <v>96121</v>
      </c>
      <c r="B5892" s="231" t="s">
        <v>11289</v>
      </c>
      <c r="C5892" s="233" t="s">
        <v>1</v>
      </c>
      <c r="D5892" s="234">
        <v>10.76</v>
      </c>
    </row>
    <row r="5893" spans="1:4" ht="13.5">
      <c r="A5893" s="233">
        <v>96485</v>
      </c>
      <c r="B5893" s="231" t="s">
        <v>11290</v>
      </c>
      <c r="C5893" s="233" t="s">
        <v>4</v>
      </c>
      <c r="D5893" s="234">
        <v>73.37</v>
      </c>
    </row>
    <row r="5894" spans="1:4" ht="13.5">
      <c r="A5894" s="233">
        <v>96486</v>
      </c>
      <c r="B5894" s="231" t="s">
        <v>11291</v>
      </c>
      <c r="C5894" s="233" t="s">
        <v>4</v>
      </c>
      <c r="D5894" s="234">
        <v>79.06</v>
      </c>
    </row>
    <row r="5895" spans="1:4" ht="13.5">
      <c r="A5895" s="233">
        <v>91514</v>
      </c>
      <c r="B5895" s="231" t="s">
        <v>11292</v>
      </c>
      <c r="C5895" s="233" t="s">
        <v>4</v>
      </c>
      <c r="D5895" s="234">
        <v>6</v>
      </c>
    </row>
    <row r="5896" spans="1:4" ht="13.5">
      <c r="A5896" s="233">
        <v>91515</v>
      </c>
      <c r="B5896" s="231" t="s">
        <v>11293</v>
      </c>
      <c r="C5896" s="233" t="s">
        <v>4</v>
      </c>
      <c r="D5896" s="234">
        <v>7.96</v>
      </c>
    </row>
    <row r="5897" spans="1:4" ht="13.5">
      <c r="A5897" s="233">
        <v>91516</v>
      </c>
      <c r="B5897" s="231" t="s">
        <v>11294</v>
      </c>
      <c r="C5897" s="233" t="s">
        <v>4</v>
      </c>
      <c r="D5897" s="234">
        <v>11.62</v>
      </c>
    </row>
    <row r="5898" spans="1:4" ht="13.5">
      <c r="A5898" s="233">
        <v>91517</v>
      </c>
      <c r="B5898" s="231" t="s">
        <v>11295</v>
      </c>
      <c r="C5898" s="233" t="s">
        <v>4</v>
      </c>
      <c r="D5898" s="234">
        <v>12.95</v>
      </c>
    </row>
    <row r="5899" spans="1:4" ht="13.5">
      <c r="A5899" s="233">
        <v>91519</v>
      </c>
      <c r="B5899" s="231" t="s">
        <v>11296</v>
      </c>
      <c r="C5899" s="233" t="s">
        <v>4</v>
      </c>
      <c r="D5899" s="234">
        <v>14.88</v>
      </c>
    </row>
    <row r="5900" spans="1:4" ht="13.5">
      <c r="A5900" s="233">
        <v>91520</v>
      </c>
      <c r="B5900" s="231" t="s">
        <v>11297</v>
      </c>
      <c r="C5900" s="233" t="s">
        <v>4</v>
      </c>
      <c r="D5900" s="234">
        <v>2.16</v>
      </c>
    </row>
    <row r="5901" spans="1:4" ht="13.5">
      <c r="A5901" s="233">
        <v>91522</v>
      </c>
      <c r="B5901" s="231" t="s">
        <v>11298</v>
      </c>
      <c r="C5901" s="233" t="s">
        <v>4</v>
      </c>
      <c r="D5901" s="234">
        <v>2.6</v>
      </c>
    </row>
    <row r="5902" spans="1:4" ht="13.5">
      <c r="A5902" s="233">
        <v>91525</v>
      </c>
      <c r="B5902" s="231" t="s">
        <v>11299</v>
      </c>
      <c r="C5902" s="233" t="s">
        <v>4</v>
      </c>
      <c r="D5902" s="234">
        <v>4.6900000000000004</v>
      </c>
    </row>
    <row r="5903" spans="1:4" ht="13.5">
      <c r="A5903" s="233">
        <v>87280</v>
      </c>
      <c r="B5903" s="231" t="s">
        <v>11300</v>
      </c>
      <c r="C5903" s="233" t="s">
        <v>7</v>
      </c>
      <c r="D5903" s="234">
        <v>298.08999999999997</v>
      </c>
    </row>
    <row r="5904" spans="1:4" ht="13.5">
      <c r="A5904" s="233">
        <v>87281</v>
      </c>
      <c r="B5904" s="231" t="s">
        <v>11301</v>
      </c>
      <c r="C5904" s="233" t="s">
        <v>7</v>
      </c>
      <c r="D5904" s="234">
        <v>286.81</v>
      </c>
    </row>
    <row r="5905" spans="1:4" ht="13.5">
      <c r="A5905" s="233">
        <v>87283</v>
      </c>
      <c r="B5905" s="231" t="s">
        <v>11302</v>
      </c>
      <c r="C5905" s="233" t="s">
        <v>7</v>
      </c>
      <c r="D5905" s="234">
        <v>307.55</v>
      </c>
    </row>
    <row r="5906" spans="1:4" ht="13.5">
      <c r="A5906" s="233">
        <v>87284</v>
      </c>
      <c r="B5906" s="231" t="s">
        <v>11303</v>
      </c>
      <c r="C5906" s="233" t="s">
        <v>7</v>
      </c>
      <c r="D5906" s="234">
        <v>295.64</v>
      </c>
    </row>
    <row r="5907" spans="1:4" ht="13.5">
      <c r="A5907" s="233">
        <v>87286</v>
      </c>
      <c r="B5907" s="231" t="s">
        <v>11304</v>
      </c>
      <c r="C5907" s="233" t="s">
        <v>7</v>
      </c>
      <c r="D5907" s="234">
        <v>413.2</v>
      </c>
    </row>
    <row r="5908" spans="1:4" ht="13.5">
      <c r="A5908" s="233">
        <v>87287</v>
      </c>
      <c r="B5908" s="231" t="s">
        <v>11305</v>
      </c>
      <c r="C5908" s="233" t="s">
        <v>7</v>
      </c>
      <c r="D5908" s="234">
        <v>389.99</v>
      </c>
    </row>
    <row r="5909" spans="1:4" ht="13.5">
      <c r="A5909" s="233">
        <v>87289</v>
      </c>
      <c r="B5909" s="231" t="s">
        <v>11306</v>
      </c>
      <c r="C5909" s="233" t="s">
        <v>7</v>
      </c>
      <c r="D5909" s="234">
        <v>400.82</v>
      </c>
    </row>
    <row r="5910" spans="1:4" ht="13.5">
      <c r="A5910" s="233">
        <v>87290</v>
      </c>
      <c r="B5910" s="231" t="s">
        <v>11307</v>
      </c>
      <c r="C5910" s="233" t="s">
        <v>7</v>
      </c>
      <c r="D5910" s="234">
        <v>386.94</v>
      </c>
    </row>
    <row r="5911" spans="1:4" ht="13.5">
      <c r="A5911" s="233">
        <v>87292</v>
      </c>
      <c r="B5911" s="231" t="s">
        <v>11308</v>
      </c>
      <c r="C5911" s="233" t="s">
        <v>7</v>
      </c>
      <c r="D5911" s="234">
        <v>413.24</v>
      </c>
    </row>
    <row r="5912" spans="1:4" ht="13.5">
      <c r="A5912" s="233">
        <v>87294</v>
      </c>
      <c r="B5912" s="231" t="s">
        <v>11309</v>
      </c>
      <c r="C5912" s="233" t="s">
        <v>7</v>
      </c>
      <c r="D5912" s="234">
        <v>387.9</v>
      </c>
    </row>
    <row r="5913" spans="1:4" ht="13.5">
      <c r="A5913" s="233">
        <v>87295</v>
      </c>
      <c r="B5913" s="231" t="s">
        <v>11310</v>
      </c>
      <c r="C5913" s="233" t="s">
        <v>7</v>
      </c>
      <c r="D5913" s="234">
        <v>409.08</v>
      </c>
    </row>
    <row r="5914" spans="1:4" ht="13.5">
      <c r="A5914" s="233">
        <v>87296</v>
      </c>
      <c r="B5914" s="231" t="s">
        <v>11311</v>
      </c>
      <c r="C5914" s="233" t="s">
        <v>7</v>
      </c>
      <c r="D5914" s="234">
        <v>377.24</v>
      </c>
    </row>
    <row r="5915" spans="1:4" ht="13.5">
      <c r="A5915" s="233">
        <v>87298</v>
      </c>
      <c r="B5915" s="231" t="s">
        <v>11312</v>
      </c>
      <c r="C5915" s="233" t="s">
        <v>7</v>
      </c>
      <c r="D5915" s="234">
        <v>464.05</v>
      </c>
    </row>
    <row r="5916" spans="1:4" ht="13.5">
      <c r="A5916" s="233">
        <v>87299</v>
      </c>
      <c r="B5916" s="231" t="s">
        <v>11313</v>
      </c>
      <c r="C5916" s="233" t="s">
        <v>7</v>
      </c>
      <c r="D5916" s="234">
        <v>294.68</v>
      </c>
    </row>
    <row r="5917" spans="1:4" ht="13.5">
      <c r="A5917" s="233">
        <v>87301</v>
      </c>
      <c r="B5917" s="231" t="s">
        <v>11314</v>
      </c>
      <c r="C5917" s="233" t="s">
        <v>7</v>
      </c>
      <c r="D5917" s="234">
        <v>416.04</v>
      </c>
    </row>
    <row r="5918" spans="1:4" ht="13.5">
      <c r="A5918" s="233">
        <v>87302</v>
      </c>
      <c r="B5918" s="231" t="s">
        <v>11315</v>
      </c>
      <c r="C5918" s="233" t="s">
        <v>7</v>
      </c>
      <c r="D5918" s="234">
        <v>401.66</v>
      </c>
    </row>
    <row r="5919" spans="1:4" ht="13.5">
      <c r="A5919" s="233">
        <v>87304</v>
      </c>
      <c r="B5919" s="231" t="s">
        <v>11316</v>
      </c>
      <c r="C5919" s="233" t="s">
        <v>7</v>
      </c>
      <c r="D5919" s="234">
        <v>370.57</v>
      </c>
    </row>
    <row r="5920" spans="1:4" ht="13.5">
      <c r="A5920" s="233">
        <v>87305</v>
      </c>
      <c r="B5920" s="231" t="s">
        <v>11317</v>
      </c>
      <c r="C5920" s="233" t="s">
        <v>7</v>
      </c>
      <c r="D5920" s="234">
        <v>367.68</v>
      </c>
    </row>
    <row r="5921" spans="1:4" ht="13.5">
      <c r="A5921" s="233">
        <v>87307</v>
      </c>
      <c r="B5921" s="231" t="s">
        <v>11318</v>
      </c>
      <c r="C5921" s="233" t="s">
        <v>7</v>
      </c>
      <c r="D5921" s="234">
        <v>352.92</v>
      </c>
    </row>
    <row r="5922" spans="1:4" ht="13.5">
      <c r="A5922" s="233">
        <v>87308</v>
      </c>
      <c r="B5922" s="231" t="s">
        <v>11319</v>
      </c>
      <c r="C5922" s="233" t="s">
        <v>7</v>
      </c>
      <c r="D5922" s="234">
        <v>339.2</v>
      </c>
    </row>
    <row r="5923" spans="1:4" ht="13.5">
      <c r="A5923" s="233">
        <v>87310</v>
      </c>
      <c r="B5923" s="231" t="s">
        <v>11320</v>
      </c>
      <c r="C5923" s="233" t="s">
        <v>7</v>
      </c>
      <c r="D5923" s="234">
        <v>319.89</v>
      </c>
    </row>
    <row r="5924" spans="1:4" ht="13.5">
      <c r="A5924" s="233">
        <v>87311</v>
      </c>
      <c r="B5924" s="231" t="s">
        <v>11321</v>
      </c>
      <c r="C5924" s="233" t="s">
        <v>7</v>
      </c>
      <c r="D5924" s="234">
        <v>306.33</v>
      </c>
    </row>
    <row r="5925" spans="1:4" ht="13.5">
      <c r="A5925" s="233">
        <v>87313</v>
      </c>
      <c r="B5925" s="231" t="s">
        <v>11322</v>
      </c>
      <c r="C5925" s="233" t="s">
        <v>7</v>
      </c>
      <c r="D5925" s="234">
        <v>386.28</v>
      </c>
    </row>
    <row r="5926" spans="1:4" ht="13.5">
      <c r="A5926" s="233">
        <v>87314</v>
      </c>
      <c r="B5926" s="231" t="s">
        <v>11323</v>
      </c>
      <c r="C5926" s="233" t="s">
        <v>7</v>
      </c>
      <c r="D5926" s="234">
        <v>374</v>
      </c>
    </row>
    <row r="5927" spans="1:4" ht="13.5">
      <c r="A5927" s="233">
        <v>87316</v>
      </c>
      <c r="B5927" s="231" t="s">
        <v>11324</v>
      </c>
      <c r="C5927" s="233" t="s">
        <v>7</v>
      </c>
      <c r="D5927" s="234">
        <v>353.02</v>
      </c>
    </row>
    <row r="5928" spans="1:4" ht="13.5">
      <c r="A5928" s="233">
        <v>87317</v>
      </c>
      <c r="B5928" s="231" t="s">
        <v>11325</v>
      </c>
      <c r="C5928" s="233" t="s">
        <v>7</v>
      </c>
      <c r="D5928" s="234">
        <v>334.03</v>
      </c>
    </row>
    <row r="5929" spans="1:4" ht="13.5">
      <c r="A5929" s="233">
        <v>87319</v>
      </c>
      <c r="B5929" s="231" t="s">
        <v>11326</v>
      </c>
      <c r="C5929" s="233" t="s">
        <v>7</v>
      </c>
      <c r="D5929" s="234">
        <v>2109.36</v>
      </c>
    </row>
    <row r="5930" spans="1:4" ht="13.5">
      <c r="A5930" s="233">
        <v>87320</v>
      </c>
      <c r="B5930" s="231" t="s">
        <v>11327</v>
      </c>
      <c r="C5930" s="233" t="s">
        <v>7</v>
      </c>
      <c r="D5930" s="234">
        <v>2105.34</v>
      </c>
    </row>
    <row r="5931" spans="1:4" ht="13.5">
      <c r="A5931" s="233">
        <v>87322</v>
      </c>
      <c r="B5931" s="231" t="s">
        <v>11328</v>
      </c>
      <c r="C5931" s="233" t="s">
        <v>7</v>
      </c>
      <c r="D5931" s="234">
        <v>2185.0100000000002</v>
      </c>
    </row>
    <row r="5932" spans="1:4" ht="13.5">
      <c r="A5932" s="233">
        <v>87323</v>
      </c>
      <c r="B5932" s="231" t="s">
        <v>11329</v>
      </c>
      <c r="C5932" s="233" t="s">
        <v>7</v>
      </c>
      <c r="D5932" s="234">
        <v>2174.17</v>
      </c>
    </row>
    <row r="5933" spans="1:4" ht="13.5">
      <c r="A5933" s="233">
        <v>87325</v>
      </c>
      <c r="B5933" s="231" t="s">
        <v>11330</v>
      </c>
      <c r="C5933" s="233" t="s">
        <v>7</v>
      </c>
      <c r="D5933" s="234">
        <v>2132.34</v>
      </c>
    </row>
    <row r="5934" spans="1:4" ht="13.5">
      <c r="A5934" s="233">
        <v>87326</v>
      </c>
      <c r="B5934" s="231" t="s">
        <v>11331</v>
      </c>
      <c r="C5934" s="233" t="s">
        <v>7</v>
      </c>
      <c r="D5934" s="234">
        <v>2124.9299999999998</v>
      </c>
    </row>
    <row r="5935" spans="1:4" ht="13.5">
      <c r="A5935" s="233">
        <v>87327</v>
      </c>
      <c r="B5935" s="231" t="s">
        <v>11332</v>
      </c>
      <c r="C5935" s="233" t="s">
        <v>7</v>
      </c>
      <c r="D5935" s="234">
        <v>320.39</v>
      </c>
    </row>
    <row r="5936" spans="1:4" ht="13.5">
      <c r="A5936" s="233">
        <v>87328</v>
      </c>
      <c r="B5936" s="231" t="s">
        <v>11333</v>
      </c>
      <c r="C5936" s="233" t="s">
        <v>7</v>
      </c>
      <c r="D5936" s="234">
        <v>262.83</v>
      </c>
    </row>
    <row r="5937" spans="1:4" ht="13.5">
      <c r="A5937" s="233">
        <v>87329</v>
      </c>
      <c r="B5937" s="231" t="s">
        <v>11334</v>
      </c>
      <c r="C5937" s="233" t="s">
        <v>7</v>
      </c>
      <c r="D5937" s="234">
        <v>347.64</v>
      </c>
    </row>
    <row r="5938" spans="1:4" ht="13.5">
      <c r="A5938" s="233">
        <v>87330</v>
      </c>
      <c r="B5938" s="231" t="s">
        <v>11335</v>
      </c>
      <c r="C5938" s="233" t="s">
        <v>7</v>
      </c>
      <c r="D5938" s="234">
        <v>282.82</v>
      </c>
    </row>
    <row r="5939" spans="1:4" ht="13.5">
      <c r="A5939" s="233">
        <v>87331</v>
      </c>
      <c r="B5939" s="231" t="s">
        <v>11336</v>
      </c>
      <c r="C5939" s="233" t="s">
        <v>7</v>
      </c>
      <c r="D5939" s="234">
        <v>434.22</v>
      </c>
    </row>
    <row r="5940" spans="1:4" ht="13.5">
      <c r="A5940" s="233">
        <v>87332</v>
      </c>
      <c r="B5940" s="231" t="s">
        <v>11337</v>
      </c>
      <c r="C5940" s="233" t="s">
        <v>7</v>
      </c>
      <c r="D5940" s="234">
        <v>374.29</v>
      </c>
    </row>
    <row r="5941" spans="1:4" ht="13.5">
      <c r="A5941" s="233">
        <v>87333</v>
      </c>
      <c r="B5941" s="231" t="s">
        <v>11338</v>
      </c>
      <c r="C5941" s="233" t="s">
        <v>7</v>
      </c>
      <c r="D5941" s="234">
        <v>406.92</v>
      </c>
    </row>
    <row r="5942" spans="1:4" ht="13.5">
      <c r="A5942" s="233">
        <v>87334</v>
      </c>
      <c r="B5942" s="231" t="s">
        <v>11339</v>
      </c>
      <c r="C5942" s="233" t="s">
        <v>7</v>
      </c>
      <c r="D5942" s="234">
        <v>369.45</v>
      </c>
    </row>
    <row r="5943" spans="1:4" ht="13.5">
      <c r="A5943" s="233">
        <v>87335</v>
      </c>
      <c r="B5943" s="231" t="s">
        <v>11340</v>
      </c>
      <c r="C5943" s="233" t="s">
        <v>7</v>
      </c>
      <c r="D5943" s="234">
        <v>399.55</v>
      </c>
    </row>
    <row r="5944" spans="1:4" ht="13.5">
      <c r="A5944" s="233">
        <v>87336</v>
      </c>
      <c r="B5944" s="231" t="s">
        <v>11341</v>
      </c>
      <c r="C5944" s="233" t="s">
        <v>7</v>
      </c>
      <c r="D5944" s="234">
        <v>386.23</v>
      </c>
    </row>
    <row r="5945" spans="1:4" ht="13.5">
      <c r="A5945" s="233">
        <v>87337</v>
      </c>
      <c r="B5945" s="231" t="s">
        <v>11342</v>
      </c>
      <c r="C5945" s="233" t="s">
        <v>7</v>
      </c>
      <c r="D5945" s="234">
        <v>395.79</v>
      </c>
    </row>
    <row r="5946" spans="1:4" ht="13.5">
      <c r="A5946" s="233">
        <v>87338</v>
      </c>
      <c r="B5946" s="231" t="s">
        <v>11343</v>
      </c>
      <c r="C5946" s="233" t="s">
        <v>7</v>
      </c>
      <c r="D5946" s="234">
        <v>379.31</v>
      </c>
    </row>
    <row r="5947" spans="1:4" ht="13.5">
      <c r="A5947" s="233">
        <v>87339</v>
      </c>
      <c r="B5947" s="231" t="s">
        <v>11344</v>
      </c>
      <c r="C5947" s="233" t="s">
        <v>7</v>
      </c>
      <c r="D5947" s="234">
        <v>581.48</v>
      </c>
    </row>
    <row r="5948" spans="1:4" ht="13.5">
      <c r="A5948" s="233">
        <v>87340</v>
      </c>
      <c r="B5948" s="231" t="s">
        <v>11345</v>
      </c>
      <c r="C5948" s="233" t="s">
        <v>7</v>
      </c>
      <c r="D5948" s="234">
        <v>465.17</v>
      </c>
    </row>
    <row r="5949" spans="1:4" ht="13.5">
      <c r="A5949" s="233">
        <v>87341</v>
      </c>
      <c r="B5949" s="231" t="s">
        <v>11346</v>
      </c>
      <c r="C5949" s="233" t="s">
        <v>7</v>
      </c>
      <c r="D5949" s="234">
        <v>433.71</v>
      </c>
    </row>
    <row r="5950" spans="1:4" ht="13.5">
      <c r="A5950" s="233">
        <v>87342</v>
      </c>
      <c r="B5950" s="231" t="s">
        <v>11347</v>
      </c>
      <c r="C5950" s="233" t="s">
        <v>7</v>
      </c>
      <c r="D5950" s="234">
        <v>485.02</v>
      </c>
    </row>
    <row r="5951" spans="1:4" ht="13.5">
      <c r="A5951" s="233">
        <v>87343</v>
      </c>
      <c r="B5951" s="231" t="s">
        <v>11348</v>
      </c>
      <c r="C5951" s="233" t="s">
        <v>7</v>
      </c>
      <c r="D5951" s="234">
        <v>419.21</v>
      </c>
    </row>
    <row r="5952" spans="1:4" ht="13.5">
      <c r="A5952" s="233">
        <v>87344</v>
      </c>
      <c r="B5952" s="231" t="s">
        <v>11349</v>
      </c>
      <c r="C5952" s="233" t="s">
        <v>7</v>
      </c>
      <c r="D5952" s="234">
        <v>380</v>
      </c>
    </row>
    <row r="5953" spans="1:4" ht="13.5">
      <c r="A5953" s="233">
        <v>87345</v>
      </c>
      <c r="B5953" s="231" t="s">
        <v>11350</v>
      </c>
      <c r="C5953" s="233" t="s">
        <v>7</v>
      </c>
      <c r="D5953" s="234">
        <v>429.44</v>
      </c>
    </row>
    <row r="5954" spans="1:4" ht="13.5">
      <c r="A5954" s="233">
        <v>87346</v>
      </c>
      <c r="B5954" s="231" t="s">
        <v>11351</v>
      </c>
      <c r="C5954" s="233" t="s">
        <v>7</v>
      </c>
      <c r="D5954" s="234">
        <v>374.97</v>
      </c>
    </row>
    <row r="5955" spans="1:4" ht="13.5">
      <c r="A5955" s="233">
        <v>87347</v>
      </c>
      <c r="B5955" s="231" t="s">
        <v>11352</v>
      </c>
      <c r="C5955" s="233" t="s">
        <v>7</v>
      </c>
      <c r="D5955" s="234">
        <v>343.45</v>
      </c>
    </row>
    <row r="5956" spans="1:4" ht="13.5">
      <c r="A5956" s="233">
        <v>87348</v>
      </c>
      <c r="B5956" s="231" t="s">
        <v>11353</v>
      </c>
      <c r="C5956" s="233" t="s">
        <v>7</v>
      </c>
      <c r="D5956" s="234">
        <v>387.53</v>
      </c>
    </row>
    <row r="5957" spans="1:4" ht="13.5">
      <c r="A5957" s="233">
        <v>87349</v>
      </c>
      <c r="B5957" s="231" t="s">
        <v>11354</v>
      </c>
      <c r="C5957" s="233" t="s">
        <v>7</v>
      </c>
      <c r="D5957" s="234">
        <v>313.43</v>
      </c>
    </row>
    <row r="5958" spans="1:4" ht="13.5">
      <c r="A5958" s="233">
        <v>87350</v>
      </c>
      <c r="B5958" s="231" t="s">
        <v>11355</v>
      </c>
      <c r="C5958" s="233" t="s">
        <v>7</v>
      </c>
      <c r="D5958" s="234">
        <v>363.25</v>
      </c>
    </row>
    <row r="5959" spans="1:4" ht="13.5">
      <c r="A5959" s="233">
        <v>87351</v>
      </c>
      <c r="B5959" s="231" t="s">
        <v>11356</v>
      </c>
      <c r="C5959" s="233" t="s">
        <v>7</v>
      </c>
      <c r="D5959" s="234">
        <v>294.24</v>
      </c>
    </row>
    <row r="5960" spans="1:4" ht="13.5">
      <c r="A5960" s="233">
        <v>87352</v>
      </c>
      <c r="B5960" s="231" t="s">
        <v>11357</v>
      </c>
      <c r="C5960" s="233" t="s">
        <v>7</v>
      </c>
      <c r="D5960" s="234">
        <v>463.03</v>
      </c>
    </row>
    <row r="5961" spans="1:4" ht="13.5">
      <c r="A5961" s="233">
        <v>87353</v>
      </c>
      <c r="B5961" s="231" t="s">
        <v>11358</v>
      </c>
      <c r="C5961" s="233" t="s">
        <v>7</v>
      </c>
      <c r="D5961" s="234">
        <v>391.78</v>
      </c>
    </row>
    <row r="5962" spans="1:4" ht="13.5">
      <c r="A5962" s="233">
        <v>87354</v>
      </c>
      <c r="B5962" s="231" t="s">
        <v>11359</v>
      </c>
      <c r="C5962" s="233" t="s">
        <v>7</v>
      </c>
      <c r="D5962" s="234">
        <v>356.98</v>
      </c>
    </row>
    <row r="5963" spans="1:4" ht="13.5">
      <c r="A5963" s="233">
        <v>87355</v>
      </c>
      <c r="B5963" s="231" t="s">
        <v>11360</v>
      </c>
      <c r="C5963" s="233" t="s">
        <v>7</v>
      </c>
      <c r="D5963" s="234">
        <v>389.79</v>
      </c>
    </row>
    <row r="5964" spans="1:4" ht="13.5">
      <c r="A5964" s="233">
        <v>87356</v>
      </c>
      <c r="B5964" s="231" t="s">
        <v>11361</v>
      </c>
      <c r="C5964" s="233" t="s">
        <v>7</v>
      </c>
      <c r="D5964" s="234">
        <v>341.23</v>
      </c>
    </row>
    <row r="5965" spans="1:4" ht="13.5">
      <c r="A5965" s="233">
        <v>87357</v>
      </c>
      <c r="B5965" s="231" t="s">
        <v>11362</v>
      </c>
      <c r="C5965" s="233" t="s">
        <v>7</v>
      </c>
      <c r="D5965" s="234">
        <v>315.67</v>
      </c>
    </row>
    <row r="5966" spans="1:4" ht="13.5">
      <c r="A5966" s="233">
        <v>87358</v>
      </c>
      <c r="B5966" s="231" t="s">
        <v>11363</v>
      </c>
      <c r="C5966" s="233" t="s">
        <v>7</v>
      </c>
      <c r="D5966" s="234">
        <v>2095.41</v>
      </c>
    </row>
    <row r="5967" spans="1:4" ht="13.5">
      <c r="A5967" s="233">
        <v>87359</v>
      </c>
      <c r="B5967" s="231" t="s">
        <v>11364</v>
      </c>
      <c r="C5967" s="233" t="s">
        <v>7</v>
      </c>
      <c r="D5967" s="234">
        <v>2062.59</v>
      </c>
    </row>
    <row r="5968" spans="1:4" ht="13.5">
      <c r="A5968" s="233">
        <v>87360</v>
      </c>
      <c r="B5968" s="231" t="s">
        <v>11365</v>
      </c>
      <c r="C5968" s="233" t="s">
        <v>7</v>
      </c>
      <c r="D5968" s="234">
        <v>2178.37</v>
      </c>
    </row>
    <row r="5969" spans="1:4" ht="13.5">
      <c r="A5969" s="233">
        <v>87361</v>
      </c>
      <c r="B5969" s="231" t="s">
        <v>11366</v>
      </c>
      <c r="C5969" s="233" t="s">
        <v>7</v>
      </c>
      <c r="D5969" s="234">
        <v>2131.27</v>
      </c>
    </row>
    <row r="5970" spans="1:4" ht="13.5">
      <c r="A5970" s="233">
        <v>87362</v>
      </c>
      <c r="B5970" s="231" t="s">
        <v>11367</v>
      </c>
      <c r="C5970" s="233" t="s">
        <v>7</v>
      </c>
      <c r="D5970" s="234">
        <v>2120.1799999999998</v>
      </c>
    </row>
    <row r="5971" spans="1:4" ht="13.5">
      <c r="A5971" s="233">
        <v>87363</v>
      </c>
      <c r="B5971" s="231" t="s">
        <v>11368</v>
      </c>
      <c r="C5971" s="233" t="s">
        <v>7</v>
      </c>
      <c r="D5971" s="234">
        <v>2124.87</v>
      </c>
    </row>
    <row r="5972" spans="1:4" ht="13.5">
      <c r="A5972" s="233">
        <v>87364</v>
      </c>
      <c r="B5972" s="231" t="s">
        <v>11369</v>
      </c>
      <c r="C5972" s="233" t="s">
        <v>7</v>
      </c>
      <c r="D5972" s="234">
        <v>2085.35</v>
      </c>
    </row>
    <row r="5973" spans="1:4" ht="13.5">
      <c r="A5973" s="233">
        <v>87365</v>
      </c>
      <c r="B5973" s="231" t="s">
        <v>11370</v>
      </c>
      <c r="C5973" s="233" t="s">
        <v>7</v>
      </c>
      <c r="D5973" s="234">
        <v>372.44</v>
      </c>
    </row>
    <row r="5974" spans="1:4" ht="13.5">
      <c r="A5974" s="233">
        <v>87366</v>
      </c>
      <c r="B5974" s="231" t="s">
        <v>11371</v>
      </c>
      <c r="C5974" s="233" t="s">
        <v>7</v>
      </c>
      <c r="D5974" s="234">
        <v>395.22</v>
      </c>
    </row>
    <row r="5975" spans="1:4" ht="13.5">
      <c r="A5975" s="233">
        <v>87367</v>
      </c>
      <c r="B5975" s="231" t="s">
        <v>11372</v>
      </c>
      <c r="C5975" s="233" t="s">
        <v>7</v>
      </c>
      <c r="D5975" s="234">
        <v>486.57</v>
      </c>
    </row>
    <row r="5976" spans="1:4" ht="13.5">
      <c r="A5976" s="233">
        <v>87368</v>
      </c>
      <c r="B5976" s="231" t="s">
        <v>11373</v>
      </c>
      <c r="C5976" s="233" t="s">
        <v>7</v>
      </c>
      <c r="D5976" s="234">
        <v>479</v>
      </c>
    </row>
    <row r="5977" spans="1:4" ht="13.5">
      <c r="A5977" s="233">
        <v>87369</v>
      </c>
      <c r="B5977" s="231" t="s">
        <v>11374</v>
      </c>
      <c r="C5977" s="233" t="s">
        <v>7</v>
      </c>
      <c r="D5977" s="234">
        <v>495.27</v>
      </c>
    </row>
    <row r="5978" spans="1:4" ht="13.5">
      <c r="A5978" s="233">
        <v>87370</v>
      </c>
      <c r="B5978" s="231" t="s">
        <v>11375</v>
      </c>
      <c r="C5978" s="233" t="s">
        <v>7</v>
      </c>
      <c r="D5978" s="234">
        <v>474.82</v>
      </c>
    </row>
    <row r="5979" spans="1:4" ht="13.5">
      <c r="A5979" s="233">
        <v>87371</v>
      </c>
      <c r="B5979" s="231" t="s">
        <v>11376</v>
      </c>
      <c r="C5979" s="233" t="s">
        <v>7</v>
      </c>
      <c r="D5979" s="234">
        <v>468.21</v>
      </c>
    </row>
    <row r="5980" spans="1:4" ht="13.5">
      <c r="A5980" s="233">
        <v>87372</v>
      </c>
      <c r="B5980" s="231" t="s">
        <v>11377</v>
      </c>
      <c r="C5980" s="233" t="s">
        <v>7</v>
      </c>
      <c r="D5980" s="234">
        <v>555.91999999999996</v>
      </c>
    </row>
    <row r="5981" spans="1:4" ht="13.5">
      <c r="A5981" s="233">
        <v>87373</v>
      </c>
      <c r="B5981" s="231" t="s">
        <v>11378</v>
      </c>
      <c r="C5981" s="233" t="s">
        <v>7</v>
      </c>
      <c r="D5981" s="234">
        <v>491.42</v>
      </c>
    </row>
    <row r="5982" spans="1:4" ht="13.5">
      <c r="A5982" s="233">
        <v>87374</v>
      </c>
      <c r="B5982" s="231" t="s">
        <v>11379</v>
      </c>
      <c r="C5982" s="233" t="s">
        <v>7</v>
      </c>
      <c r="D5982" s="234">
        <v>455.8</v>
      </c>
    </row>
    <row r="5983" spans="1:4" ht="13.5">
      <c r="A5983" s="233">
        <v>87375</v>
      </c>
      <c r="B5983" s="231" t="s">
        <v>11380</v>
      </c>
      <c r="C5983" s="233" t="s">
        <v>7</v>
      </c>
      <c r="D5983" s="234">
        <v>432.96</v>
      </c>
    </row>
    <row r="5984" spans="1:4" ht="13.5">
      <c r="A5984" s="233">
        <v>87376</v>
      </c>
      <c r="B5984" s="231" t="s">
        <v>11381</v>
      </c>
      <c r="C5984" s="233" t="s">
        <v>7</v>
      </c>
      <c r="D5984" s="234">
        <v>403.63</v>
      </c>
    </row>
    <row r="5985" spans="1:4" ht="13.5">
      <c r="A5985" s="233">
        <v>87377</v>
      </c>
      <c r="B5985" s="231" t="s">
        <v>11382</v>
      </c>
      <c r="C5985" s="233" t="s">
        <v>7</v>
      </c>
      <c r="D5985" s="234">
        <v>473.5</v>
      </c>
    </row>
    <row r="5986" spans="1:4" ht="13.5">
      <c r="A5986" s="233">
        <v>87378</v>
      </c>
      <c r="B5986" s="231" t="s">
        <v>11383</v>
      </c>
      <c r="C5986" s="233" t="s">
        <v>7</v>
      </c>
      <c r="D5986" s="234">
        <v>427.88</v>
      </c>
    </row>
    <row r="5987" spans="1:4" ht="13.5">
      <c r="A5987" s="233">
        <v>87379</v>
      </c>
      <c r="B5987" s="231" t="s">
        <v>11384</v>
      </c>
      <c r="C5987" s="233" t="s">
        <v>7</v>
      </c>
      <c r="D5987" s="234">
        <v>2180.19</v>
      </c>
    </row>
    <row r="5988" spans="1:4" ht="13.5">
      <c r="A5988" s="233">
        <v>87380</v>
      </c>
      <c r="B5988" s="231" t="s">
        <v>11385</v>
      </c>
      <c r="C5988" s="233" t="s">
        <v>7</v>
      </c>
      <c r="D5988" s="234">
        <v>2245.7600000000002</v>
      </c>
    </row>
    <row r="5989" spans="1:4" ht="13.5">
      <c r="A5989" s="233">
        <v>87381</v>
      </c>
      <c r="B5989" s="231" t="s">
        <v>11386</v>
      </c>
      <c r="C5989" s="233" t="s">
        <v>7</v>
      </c>
      <c r="D5989" s="234">
        <v>2202.5700000000002</v>
      </c>
    </row>
    <row r="5990" spans="1:4" ht="13.5">
      <c r="A5990" s="233">
        <v>87382</v>
      </c>
      <c r="B5990" s="231" t="s">
        <v>11387</v>
      </c>
      <c r="C5990" s="233" t="s">
        <v>7</v>
      </c>
      <c r="D5990" s="234">
        <v>1182.73</v>
      </c>
    </row>
    <row r="5991" spans="1:4" ht="13.5">
      <c r="A5991" s="233">
        <v>87383</v>
      </c>
      <c r="B5991" s="231" t="s">
        <v>11388</v>
      </c>
      <c r="C5991" s="233" t="s">
        <v>7</v>
      </c>
      <c r="D5991" s="234">
        <v>1173.75</v>
      </c>
    </row>
    <row r="5992" spans="1:4" ht="13.5">
      <c r="A5992" s="233">
        <v>87384</v>
      </c>
      <c r="B5992" s="231" t="s">
        <v>11389</v>
      </c>
      <c r="C5992" s="233" t="s">
        <v>7</v>
      </c>
      <c r="D5992" s="234">
        <v>1160.8599999999999</v>
      </c>
    </row>
    <row r="5993" spans="1:4" ht="13.5">
      <c r="A5993" s="233">
        <v>87385</v>
      </c>
      <c r="B5993" s="231" t="s">
        <v>11390</v>
      </c>
      <c r="C5993" s="233" t="s">
        <v>7</v>
      </c>
      <c r="D5993" s="234">
        <v>1377.92</v>
      </c>
    </row>
    <row r="5994" spans="1:4" ht="13.5">
      <c r="A5994" s="233">
        <v>87386</v>
      </c>
      <c r="B5994" s="231" t="s">
        <v>11391</v>
      </c>
      <c r="C5994" s="233" t="s">
        <v>7</v>
      </c>
      <c r="D5994" s="234">
        <v>1363.41</v>
      </c>
    </row>
    <row r="5995" spans="1:4" ht="13.5">
      <c r="A5995" s="233">
        <v>87387</v>
      </c>
      <c r="B5995" s="231" t="s">
        <v>11392</v>
      </c>
      <c r="C5995" s="233" t="s">
        <v>7</v>
      </c>
      <c r="D5995" s="234">
        <v>1351.08</v>
      </c>
    </row>
    <row r="5996" spans="1:4" ht="13.5">
      <c r="A5996" s="233">
        <v>87388</v>
      </c>
      <c r="B5996" s="231" t="s">
        <v>11393</v>
      </c>
      <c r="C5996" s="233" t="s">
        <v>7</v>
      </c>
      <c r="D5996" s="234">
        <v>3225.4</v>
      </c>
    </row>
    <row r="5997" spans="1:4" ht="13.5">
      <c r="A5997" s="233">
        <v>87389</v>
      </c>
      <c r="B5997" s="231" t="s">
        <v>11394</v>
      </c>
      <c r="C5997" s="233" t="s">
        <v>7</v>
      </c>
      <c r="D5997" s="234">
        <v>3230.5</v>
      </c>
    </row>
    <row r="5998" spans="1:4" ht="13.5">
      <c r="A5998" s="233">
        <v>87390</v>
      </c>
      <c r="B5998" s="231" t="s">
        <v>11395</v>
      </c>
      <c r="C5998" s="233" t="s">
        <v>7</v>
      </c>
      <c r="D5998" s="234">
        <v>3238.93</v>
      </c>
    </row>
    <row r="5999" spans="1:4" ht="13.5">
      <c r="A5999" s="233">
        <v>87391</v>
      </c>
      <c r="B5999" s="231" t="s">
        <v>11396</v>
      </c>
      <c r="C5999" s="233" t="s">
        <v>7</v>
      </c>
      <c r="D5999" s="234">
        <v>3587.34</v>
      </c>
    </row>
    <row r="6000" spans="1:4" ht="13.5">
      <c r="A6000" s="233">
        <v>87393</v>
      </c>
      <c r="B6000" s="231" t="s">
        <v>11397</v>
      </c>
      <c r="C6000" s="233" t="s">
        <v>7</v>
      </c>
      <c r="D6000" s="234">
        <v>3611.08</v>
      </c>
    </row>
    <row r="6001" spans="1:4" ht="13.5">
      <c r="A6001" s="233">
        <v>87394</v>
      </c>
      <c r="B6001" s="231" t="s">
        <v>11398</v>
      </c>
      <c r="C6001" s="233" t="s">
        <v>7</v>
      </c>
      <c r="D6001" s="234">
        <v>3632.74</v>
      </c>
    </row>
    <row r="6002" spans="1:4" ht="13.5">
      <c r="A6002" s="233">
        <v>87395</v>
      </c>
      <c r="B6002" s="231" t="s">
        <v>11399</v>
      </c>
      <c r="C6002" s="233" t="s">
        <v>7</v>
      </c>
      <c r="D6002" s="234">
        <v>2277.5100000000002</v>
      </c>
    </row>
    <row r="6003" spans="1:4" ht="13.5">
      <c r="A6003" s="233">
        <v>87396</v>
      </c>
      <c r="B6003" s="231" t="s">
        <v>11400</v>
      </c>
      <c r="C6003" s="233" t="s">
        <v>7</v>
      </c>
      <c r="D6003" s="234">
        <v>2283.66</v>
      </c>
    </row>
    <row r="6004" spans="1:4" ht="13.5">
      <c r="A6004" s="233">
        <v>87397</v>
      </c>
      <c r="B6004" s="231" t="s">
        <v>11401</v>
      </c>
      <c r="C6004" s="233" t="s">
        <v>7</v>
      </c>
      <c r="D6004" s="234">
        <v>2288.52</v>
      </c>
    </row>
    <row r="6005" spans="1:4" ht="13.5">
      <c r="A6005" s="233">
        <v>87398</v>
      </c>
      <c r="B6005" s="231" t="s">
        <v>11402</v>
      </c>
      <c r="C6005" s="233" t="s">
        <v>7</v>
      </c>
      <c r="D6005" s="234">
        <v>1322.83</v>
      </c>
    </row>
    <row r="6006" spans="1:4" ht="13.5">
      <c r="A6006" s="233">
        <v>87399</v>
      </c>
      <c r="B6006" s="231" t="s">
        <v>11403</v>
      </c>
      <c r="C6006" s="233" t="s">
        <v>7</v>
      </c>
      <c r="D6006" s="234">
        <v>1516.84</v>
      </c>
    </row>
    <row r="6007" spans="1:4" ht="13.5">
      <c r="A6007" s="233">
        <v>87401</v>
      </c>
      <c r="B6007" s="231" t="s">
        <v>11404</v>
      </c>
      <c r="C6007" s="233" t="s">
        <v>7</v>
      </c>
      <c r="D6007" s="234">
        <v>3791.52</v>
      </c>
    </row>
    <row r="6008" spans="1:4" ht="13.5">
      <c r="A6008" s="233">
        <v>87402</v>
      </c>
      <c r="B6008" s="231" t="s">
        <v>11405</v>
      </c>
      <c r="C6008" s="233" t="s">
        <v>7</v>
      </c>
      <c r="D6008" s="234">
        <v>2454.87</v>
      </c>
    </row>
    <row r="6009" spans="1:4" ht="13.5">
      <c r="A6009" s="233">
        <v>87404</v>
      </c>
      <c r="B6009" s="231" t="s">
        <v>11406</v>
      </c>
      <c r="C6009" s="233" t="s">
        <v>7</v>
      </c>
      <c r="D6009" s="234">
        <v>3362.44</v>
      </c>
    </row>
    <row r="6010" spans="1:4" ht="13.5">
      <c r="A6010" s="233">
        <v>87405</v>
      </c>
      <c r="B6010" s="231" t="s">
        <v>11407</v>
      </c>
      <c r="C6010" s="233" t="s">
        <v>7</v>
      </c>
      <c r="D6010" s="234">
        <v>3358.36</v>
      </c>
    </row>
    <row r="6011" spans="1:4" ht="13.5">
      <c r="A6011" s="233">
        <v>87407</v>
      </c>
      <c r="B6011" s="231" t="s">
        <v>11408</v>
      </c>
      <c r="C6011" s="233" t="s">
        <v>7</v>
      </c>
      <c r="D6011" s="234">
        <v>1204.3</v>
      </c>
    </row>
    <row r="6012" spans="1:4" ht="13.5">
      <c r="A6012" s="233">
        <v>87408</v>
      </c>
      <c r="B6012" s="231" t="s">
        <v>11409</v>
      </c>
      <c r="C6012" s="233" t="s">
        <v>7</v>
      </c>
      <c r="D6012" s="234">
        <v>1188.3699999999999</v>
      </c>
    </row>
    <row r="6013" spans="1:4" ht="13.5">
      <c r="A6013" s="233">
        <v>87410</v>
      </c>
      <c r="B6013" s="231" t="s">
        <v>11410</v>
      </c>
      <c r="C6013" s="233" t="s">
        <v>7</v>
      </c>
      <c r="D6013" s="234">
        <v>806.21</v>
      </c>
    </row>
    <row r="6014" spans="1:4" ht="13.5">
      <c r="A6014" s="233">
        <v>88626</v>
      </c>
      <c r="B6014" s="231" t="s">
        <v>11411</v>
      </c>
      <c r="C6014" s="233" t="s">
        <v>7</v>
      </c>
      <c r="D6014" s="234">
        <v>387.46</v>
      </c>
    </row>
    <row r="6015" spans="1:4" ht="13.5">
      <c r="A6015" s="233">
        <v>88627</v>
      </c>
      <c r="B6015" s="231" t="s">
        <v>11412</v>
      </c>
      <c r="C6015" s="233" t="s">
        <v>7</v>
      </c>
      <c r="D6015" s="234">
        <v>449.85</v>
      </c>
    </row>
    <row r="6016" spans="1:4" ht="13.5">
      <c r="A6016" s="233">
        <v>88628</v>
      </c>
      <c r="B6016" s="231" t="s">
        <v>11413</v>
      </c>
      <c r="C6016" s="233" t="s">
        <v>7</v>
      </c>
      <c r="D6016" s="234">
        <v>384.73</v>
      </c>
    </row>
    <row r="6017" spans="1:4" ht="13.5">
      <c r="A6017" s="233">
        <v>88629</v>
      </c>
      <c r="B6017" s="231" t="s">
        <v>11414</v>
      </c>
      <c r="C6017" s="233" t="s">
        <v>7</v>
      </c>
      <c r="D6017" s="234">
        <v>453.01</v>
      </c>
    </row>
    <row r="6018" spans="1:4" ht="13.5">
      <c r="A6018" s="233">
        <v>88630</v>
      </c>
      <c r="B6018" s="231" t="s">
        <v>11415</v>
      </c>
      <c r="C6018" s="233" t="s">
        <v>7</v>
      </c>
      <c r="D6018" s="234">
        <v>321.57</v>
      </c>
    </row>
    <row r="6019" spans="1:4" ht="13.5">
      <c r="A6019" s="233">
        <v>88631</v>
      </c>
      <c r="B6019" s="231" t="s">
        <v>11416</v>
      </c>
      <c r="C6019" s="233" t="s">
        <v>7</v>
      </c>
      <c r="D6019" s="234">
        <v>401.75</v>
      </c>
    </row>
    <row r="6020" spans="1:4" ht="13.5">
      <c r="A6020" s="233">
        <v>88715</v>
      </c>
      <c r="B6020" s="231" t="s">
        <v>11417</v>
      </c>
      <c r="C6020" s="233" t="s">
        <v>7</v>
      </c>
      <c r="D6020" s="234">
        <v>386.71</v>
      </c>
    </row>
    <row r="6021" spans="1:4" ht="13.5">
      <c r="A6021" s="233">
        <v>95563</v>
      </c>
      <c r="B6021" s="231" t="s">
        <v>24150</v>
      </c>
      <c r="C6021" s="233" t="s">
        <v>7</v>
      </c>
      <c r="D6021" s="234">
        <v>576.22</v>
      </c>
    </row>
    <row r="6022" spans="1:4" ht="13.5">
      <c r="A6022" s="233">
        <v>100464</v>
      </c>
      <c r="B6022" s="231" t="s">
        <v>11418</v>
      </c>
      <c r="C6022" s="233" t="s">
        <v>7</v>
      </c>
      <c r="D6022" s="234">
        <v>413.18</v>
      </c>
    </row>
    <row r="6023" spans="1:4" ht="13.5">
      <c r="A6023" s="233">
        <v>100465</v>
      </c>
      <c r="B6023" s="231" t="s">
        <v>11419</v>
      </c>
      <c r="C6023" s="233" t="s">
        <v>7</v>
      </c>
      <c r="D6023" s="234">
        <v>376.83</v>
      </c>
    </row>
    <row r="6024" spans="1:4" ht="13.5">
      <c r="A6024" s="233">
        <v>100466</v>
      </c>
      <c r="B6024" s="231" t="s">
        <v>11420</v>
      </c>
      <c r="C6024" s="233" t="s">
        <v>7</v>
      </c>
      <c r="D6024" s="234">
        <v>356.48</v>
      </c>
    </row>
    <row r="6025" spans="1:4" ht="13.5">
      <c r="A6025" s="233">
        <v>100468</v>
      </c>
      <c r="B6025" s="231" t="s">
        <v>11421</v>
      </c>
      <c r="C6025" s="233" t="s">
        <v>7</v>
      </c>
      <c r="D6025" s="234">
        <v>477.34</v>
      </c>
    </row>
    <row r="6026" spans="1:4" ht="13.5">
      <c r="A6026" s="233">
        <v>100469</v>
      </c>
      <c r="B6026" s="231" t="s">
        <v>11422</v>
      </c>
      <c r="C6026" s="233" t="s">
        <v>7</v>
      </c>
      <c r="D6026" s="234">
        <v>377.39</v>
      </c>
    </row>
    <row r="6027" spans="1:4" ht="13.5">
      <c r="A6027" s="233">
        <v>100470</v>
      </c>
      <c r="B6027" s="231" t="s">
        <v>11423</v>
      </c>
      <c r="C6027" s="233" t="s">
        <v>7</v>
      </c>
      <c r="D6027" s="234">
        <v>333.8</v>
      </c>
    </row>
    <row r="6028" spans="1:4" ht="13.5">
      <c r="A6028" s="233">
        <v>100472</v>
      </c>
      <c r="B6028" s="231" t="s">
        <v>11424</v>
      </c>
      <c r="C6028" s="233" t="s">
        <v>7</v>
      </c>
      <c r="D6028" s="234">
        <v>383.14</v>
      </c>
    </row>
    <row r="6029" spans="1:4" ht="13.5">
      <c r="A6029" s="233">
        <v>100473</v>
      </c>
      <c r="B6029" s="231" t="s">
        <v>11425</v>
      </c>
      <c r="C6029" s="233" t="s">
        <v>7</v>
      </c>
      <c r="D6029" s="234">
        <v>337.29</v>
      </c>
    </row>
    <row r="6030" spans="1:4" ht="13.5">
      <c r="A6030" s="233">
        <v>100474</v>
      </c>
      <c r="B6030" s="231" t="s">
        <v>11426</v>
      </c>
      <c r="C6030" s="233" t="s">
        <v>7</v>
      </c>
      <c r="D6030" s="234">
        <v>314.61</v>
      </c>
    </row>
    <row r="6031" spans="1:4" ht="13.5">
      <c r="A6031" s="233">
        <v>100475</v>
      </c>
      <c r="B6031" s="231" t="s">
        <v>11427</v>
      </c>
      <c r="C6031" s="233" t="s">
        <v>7</v>
      </c>
      <c r="D6031" s="234">
        <v>499.02</v>
      </c>
    </row>
    <row r="6032" spans="1:4" ht="13.5">
      <c r="A6032" s="233">
        <v>100477</v>
      </c>
      <c r="B6032" s="231" t="s">
        <v>11428</v>
      </c>
      <c r="C6032" s="233" t="s">
        <v>7</v>
      </c>
      <c r="D6032" s="234">
        <v>560.54999999999995</v>
      </c>
    </row>
    <row r="6033" spans="1:4" ht="13.5">
      <c r="A6033" s="233">
        <v>100478</v>
      </c>
      <c r="B6033" s="231" t="s">
        <v>11429</v>
      </c>
      <c r="C6033" s="233" t="s">
        <v>7</v>
      </c>
      <c r="D6033" s="234">
        <v>488.98</v>
      </c>
    </row>
    <row r="6034" spans="1:4" ht="13.5">
      <c r="A6034" s="233">
        <v>100479</v>
      </c>
      <c r="B6034" s="231" t="s">
        <v>11430</v>
      </c>
      <c r="C6034" s="233" t="s">
        <v>7</v>
      </c>
      <c r="D6034" s="234">
        <v>471.23</v>
      </c>
    </row>
    <row r="6035" spans="1:4" ht="13.5">
      <c r="A6035" s="233">
        <v>100480</v>
      </c>
      <c r="B6035" s="231" t="s">
        <v>11431</v>
      </c>
      <c r="C6035" s="233" t="s">
        <v>7</v>
      </c>
      <c r="D6035" s="234">
        <v>565.15</v>
      </c>
    </row>
    <row r="6036" spans="1:4" ht="13.5">
      <c r="A6036" s="233">
        <v>100481</v>
      </c>
      <c r="B6036" s="231" t="s">
        <v>11432</v>
      </c>
      <c r="C6036" s="233" t="s">
        <v>7</v>
      </c>
      <c r="D6036" s="234">
        <v>425.42</v>
      </c>
    </row>
    <row r="6037" spans="1:4" ht="13.5">
      <c r="A6037" s="233">
        <v>100483</v>
      </c>
      <c r="B6037" s="231" t="s">
        <v>11433</v>
      </c>
      <c r="C6037" s="233" t="s">
        <v>7</v>
      </c>
      <c r="D6037" s="234">
        <v>471.6</v>
      </c>
    </row>
    <row r="6038" spans="1:4" ht="13.5">
      <c r="A6038" s="233">
        <v>100484</v>
      </c>
      <c r="B6038" s="231" t="s">
        <v>11434</v>
      </c>
      <c r="C6038" s="233" t="s">
        <v>7</v>
      </c>
      <c r="D6038" s="234">
        <v>426.55</v>
      </c>
    </row>
    <row r="6039" spans="1:4" ht="13.5">
      <c r="A6039" s="233">
        <v>100485</v>
      </c>
      <c r="B6039" s="231" t="s">
        <v>11435</v>
      </c>
      <c r="C6039" s="233" t="s">
        <v>7</v>
      </c>
      <c r="D6039" s="234">
        <v>405.07</v>
      </c>
    </row>
    <row r="6040" spans="1:4" ht="13.5">
      <c r="A6040" s="233">
        <v>100486</v>
      </c>
      <c r="B6040" s="231" t="s">
        <v>11436</v>
      </c>
      <c r="C6040" s="233" t="s">
        <v>7</v>
      </c>
      <c r="D6040" s="234">
        <v>495.53</v>
      </c>
    </row>
    <row r="6041" spans="1:4" ht="13.5">
      <c r="A6041" s="233">
        <v>100487</v>
      </c>
      <c r="B6041" s="231" t="s">
        <v>11437</v>
      </c>
      <c r="C6041" s="233" t="s">
        <v>7</v>
      </c>
      <c r="D6041" s="234">
        <v>362.32</v>
      </c>
    </row>
    <row r="6042" spans="1:4" ht="13.5">
      <c r="A6042" s="233">
        <v>100488</v>
      </c>
      <c r="B6042" s="231" t="s">
        <v>11438</v>
      </c>
      <c r="C6042" s="233" t="s">
        <v>7</v>
      </c>
      <c r="D6042" s="234">
        <v>374.48</v>
      </c>
    </row>
    <row r="6043" spans="1:4" ht="13.5">
      <c r="A6043" s="233">
        <v>100489</v>
      </c>
      <c r="B6043" s="231" t="s">
        <v>11439</v>
      </c>
      <c r="C6043" s="233" t="s">
        <v>7</v>
      </c>
      <c r="D6043" s="234">
        <v>378.86</v>
      </c>
    </row>
    <row r="6044" spans="1:4" ht="13.5">
      <c r="A6044" s="233">
        <v>100490</v>
      </c>
      <c r="B6044" s="231" t="s">
        <v>11440</v>
      </c>
      <c r="C6044" s="233" t="s">
        <v>7</v>
      </c>
      <c r="D6044" s="234">
        <v>328.85</v>
      </c>
    </row>
    <row r="6045" spans="1:4" ht="13.5">
      <c r="A6045" s="233">
        <v>100491</v>
      </c>
      <c r="B6045" s="231" t="s">
        <v>11441</v>
      </c>
      <c r="C6045" s="233" t="s">
        <v>7</v>
      </c>
      <c r="D6045" s="234">
        <v>493.63</v>
      </c>
    </row>
    <row r="6046" spans="1:4" ht="13.5">
      <c r="A6046" s="233">
        <v>100492</v>
      </c>
      <c r="B6046" s="231" t="s">
        <v>11442</v>
      </c>
      <c r="C6046" s="233" t="s">
        <v>7</v>
      </c>
      <c r="D6046" s="234">
        <v>420.6</v>
      </c>
    </row>
    <row r="6047" spans="1:4" ht="13.5">
      <c r="A6047" s="233">
        <v>92121</v>
      </c>
      <c r="B6047" s="231" t="s">
        <v>11443</v>
      </c>
      <c r="C6047" s="233" t="s">
        <v>7</v>
      </c>
      <c r="D6047" s="234">
        <v>23.26</v>
      </c>
    </row>
    <row r="6048" spans="1:4" ht="13.5">
      <c r="A6048" s="233">
        <v>92122</v>
      </c>
      <c r="B6048" s="231" t="s">
        <v>11444</v>
      </c>
      <c r="C6048" s="233" t="s">
        <v>7</v>
      </c>
      <c r="D6048" s="234">
        <v>39.56</v>
      </c>
    </row>
    <row r="6049" spans="1:4" ht="13.5">
      <c r="A6049" s="233">
        <v>92123</v>
      </c>
      <c r="B6049" s="231" t="s">
        <v>11445</v>
      </c>
      <c r="C6049" s="233" t="s">
        <v>7</v>
      </c>
      <c r="D6049" s="234">
        <v>41.1</v>
      </c>
    </row>
    <row r="6050" spans="1:4" ht="13.5">
      <c r="A6050" s="233">
        <v>100195</v>
      </c>
      <c r="B6050" s="231" t="s">
        <v>11446</v>
      </c>
      <c r="C6050" s="233" t="s">
        <v>11447</v>
      </c>
      <c r="D6050" s="234">
        <v>0.6</v>
      </c>
    </row>
    <row r="6051" spans="1:4" ht="13.5">
      <c r="A6051" s="233">
        <v>100196</v>
      </c>
      <c r="B6051" s="231" t="s">
        <v>11448</v>
      </c>
      <c r="C6051" s="233" t="s">
        <v>11447</v>
      </c>
      <c r="D6051" s="234">
        <v>1</v>
      </c>
    </row>
    <row r="6052" spans="1:4" ht="13.5">
      <c r="A6052" s="233">
        <v>100197</v>
      </c>
      <c r="B6052" s="231" t="s">
        <v>11449</v>
      </c>
      <c r="C6052" s="233" t="s">
        <v>11447</v>
      </c>
      <c r="D6052" s="234">
        <v>1.51</v>
      </c>
    </row>
    <row r="6053" spans="1:4" ht="13.5">
      <c r="A6053" s="233">
        <v>100198</v>
      </c>
      <c r="B6053" s="231" t="s">
        <v>11450</v>
      </c>
      <c r="C6053" s="233" t="s">
        <v>11447</v>
      </c>
      <c r="D6053" s="234">
        <v>0.21</v>
      </c>
    </row>
    <row r="6054" spans="1:4" ht="13.5">
      <c r="A6054" s="233">
        <v>100199</v>
      </c>
      <c r="B6054" s="231" t="s">
        <v>11451</v>
      </c>
      <c r="C6054" s="233" t="s">
        <v>11447</v>
      </c>
      <c r="D6054" s="234">
        <v>0.25</v>
      </c>
    </row>
    <row r="6055" spans="1:4" ht="13.5">
      <c r="A6055" s="233">
        <v>100200</v>
      </c>
      <c r="B6055" s="231" t="s">
        <v>11452</v>
      </c>
      <c r="C6055" s="233" t="s">
        <v>11447</v>
      </c>
      <c r="D6055" s="234">
        <v>0.31</v>
      </c>
    </row>
    <row r="6056" spans="1:4" ht="13.5">
      <c r="A6056" s="233">
        <v>100201</v>
      </c>
      <c r="B6056" s="231" t="s">
        <v>11453</v>
      </c>
      <c r="C6056" s="233" t="s">
        <v>11447</v>
      </c>
      <c r="D6056" s="234">
        <v>0.61</v>
      </c>
    </row>
    <row r="6057" spans="1:4" ht="13.5">
      <c r="A6057" s="233">
        <v>100202</v>
      </c>
      <c r="B6057" s="231" t="s">
        <v>11454</v>
      </c>
      <c r="C6057" s="233" t="s">
        <v>11447</v>
      </c>
      <c r="D6057" s="234">
        <v>0.71</v>
      </c>
    </row>
    <row r="6058" spans="1:4" ht="13.5">
      <c r="A6058" s="233">
        <v>100203</v>
      </c>
      <c r="B6058" s="231" t="s">
        <v>11455</v>
      </c>
      <c r="C6058" s="233" t="s">
        <v>11447</v>
      </c>
      <c r="D6058" s="234">
        <v>0.85</v>
      </c>
    </row>
    <row r="6059" spans="1:4" ht="13.5">
      <c r="A6059" s="233">
        <v>100204</v>
      </c>
      <c r="B6059" s="231" t="s">
        <v>11456</v>
      </c>
      <c r="C6059" s="233" t="s">
        <v>11447</v>
      </c>
      <c r="D6059" s="234">
        <v>0.08</v>
      </c>
    </row>
    <row r="6060" spans="1:4" ht="13.5">
      <c r="A6060" s="233">
        <v>100205</v>
      </c>
      <c r="B6060" s="231" t="s">
        <v>11457</v>
      </c>
      <c r="C6060" s="233" t="s">
        <v>10649</v>
      </c>
      <c r="D6060" s="234">
        <v>1127.05</v>
      </c>
    </row>
    <row r="6061" spans="1:4" ht="13.5">
      <c r="A6061" s="233">
        <v>100206</v>
      </c>
      <c r="B6061" s="231" t="s">
        <v>11458</v>
      </c>
      <c r="C6061" s="233" t="s">
        <v>10649</v>
      </c>
      <c r="D6061" s="234">
        <v>814.67</v>
      </c>
    </row>
    <row r="6062" spans="1:4" ht="13.5">
      <c r="A6062" s="233">
        <v>100207</v>
      </c>
      <c r="B6062" s="231" t="s">
        <v>11459</v>
      </c>
      <c r="C6062" s="233" t="s">
        <v>10649</v>
      </c>
      <c r="D6062" s="234">
        <v>325.17</v>
      </c>
    </row>
    <row r="6063" spans="1:4" ht="13.5">
      <c r="A6063" s="233">
        <v>100208</v>
      </c>
      <c r="B6063" s="231" t="s">
        <v>11460</v>
      </c>
      <c r="C6063" s="233" t="s">
        <v>11461</v>
      </c>
      <c r="D6063" s="234">
        <v>14.91</v>
      </c>
    </row>
    <row r="6064" spans="1:4" ht="13.5">
      <c r="A6064" s="233">
        <v>100209</v>
      </c>
      <c r="B6064" s="231" t="s">
        <v>11462</v>
      </c>
      <c r="C6064" s="233" t="s">
        <v>11461</v>
      </c>
      <c r="D6064" s="234">
        <v>7.45</v>
      </c>
    </row>
    <row r="6065" spans="1:4" ht="13.5">
      <c r="A6065" s="233">
        <v>100210</v>
      </c>
      <c r="B6065" s="231" t="s">
        <v>11463</v>
      </c>
      <c r="C6065" s="233" t="s">
        <v>11461</v>
      </c>
      <c r="D6065" s="234">
        <v>13.73</v>
      </c>
    </row>
    <row r="6066" spans="1:4" ht="13.5">
      <c r="A6066" s="233">
        <v>100211</v>
      </c>
      <c r="B6066" s="231" t="s">
        <v>11464</v>
      </c>
      <c r="C6066" s="233" t="s">
        <v>11461</v>
      </c>
      <c r="D6066" s="234">
        <v>5.3</v>
      </c>
    </row>
    <row r="6067" spans="1:4" ht="13.5">
      <c r="A6067" s="233">
        <v>100212</v>
      </c>
      <c r="B6067" s="231" t="s">
        <v>11465</v>
      </c>
      <c r="C6067" s="233" t="s">
        <v>11461</v>
      </c>
      <c r="D6067" s="234">
        <v>5.85</v>
      </c>
    </row>
    <row r="6068" spans="1:4" ht="13.5">
      <c r="A6068" s="233">
        <v>100213</v>
      </c>
      <c r="B6068" s="231" t="s">
        <v>11466</v>
      </c>
      <c r="C6068" s="233" t="s">
        <v>11461</v>
      </c>
      <c r="D6068" s="234">
        <v>2.1</v>
      </c>
    </row>
    <row r="6069" spans="1:4" ht="13.5">
      <c r="A6069" s="233">
        <v>100214</v>
      </c>
      <c r="B6069" s="231" t="s">
        <v>11467</v>
      </c>
      <c r="C6069" s="233" t="s">
        <v>11461</v>
      </c>
      <c r="D6069" s="234">
        <v>3.22</v>
      </c>
    </row>
    <row r="6070" spans="1:4" ht="13.5">
      <c r="A6070" s="233">
        <v>100215</v>
      </c>
      <c r="B6070" s="231" t="s">
        <v>11468</v>
      </c>
      <c r="C6070" s="233" t="s">
        <v>11461</v>
      </c>
      <c r="D6070" s="234">
        <v>2.76</v>
      </c>
    </row>
    <row r="6071" spans="1:4" ht="13.5">
      <c r="A6071" s="233">
        <v>100216</v>
      </c>
      <c r="B6071" s="231" t="s">
        <v>11469</v>
      </c>
      <c r="C6071" s="233" t="s">
        <v>11461</v>
      </c>
      <c r="D6071" s="234">
        <v>0.74</v>
      </c>
    </row>
    <row r="6072" spans="1:4" ht="13.5">
      <c r="A6072" s="233">
        <v>100217</v>
      </c>
      <c r="B6072" s="231" t="s">
        <v>11470</v>
      </c>
      <c r="C6072" s="233" t="s">
        <v>11461</v>
      </c>
      <c r="D6072" s="234">
        <v>2.2799999999999998</v>
      </c>
    </row>
    <row r="6073" spans="1:4" ht="13.5">
      <c r="A6073" s="233">
        <v>100218</v>
      </c>
      <c r="B6073" s="231" t="s">
        <v>11471</v>
      </c>
      <c r="C6073" s="233" t="s">
        <v>11461</v>
      </c>
      <c r="D6073" s="234">
        <v>1.57</v>
      </c>
    </row>
    <row r="6074" spans="1:4" ht="13.5">
      <c r="A6074" s="233">
        <v>100219</v>
      </c>
      <c r="B6074" s="231" t="s">
        <v>11472</v>
      </c>
      <c r="C6074" s="233" t="s">
        <v>11461</v>
      </c>
      <c r="D6074" s="234">
        <v>0.34</v>
      </c>
    </row>
    <row r="6075" spans="1:4" ht="13.5">
      <c r="A6075" s="233">
        <v>100220</v>
      </c>
      <c r="B6075" s="231" t="s">
        <v>11473</v>
      </c>
      <c r="C6075" s="233" t="s">
        <v>11474</v>
      </c>
      <c r="D6075" s="234">
        <v>21.42</v>
      </c>
    </row>
    <row r="6076" spans="1:4" ht="13.5">
      <c r="A6076" s="233">
        <v>100221</v>
      </c>
      <c r="B6076" s="231" t="s">
        <v>11475</v>
      </c>
      <c r="C6076" s="233" t="s">
        <v>11474</v>
      </c>
      <c r="D6076" s="234">
        <v>24.28</v>
      </c>
    </row>
    <row r="6077" spans="1:4" ht="13.5">
      <c r="A6077" s="233">
        <v>100222</v>
      </c>
      <c r="B6077" s="231" t="s">
        <v>11476</v>
      </c>
      <c r="C6077" s="233" t="s">
        <v>11474</v>
      </c>
      <c r="D6077" s="234">
        <v>9.19</v>
      </c>
    </row>
    <row r="6078" spans="1:4" ht="13.5">
      <c r="A6078" s="233">
        <v>100223</v>
      </c>
      <c r="B6078" s="231" t="s">
        <v>11477</v>
      </c>
      <c r="C6078" s="233" t="s">
        <v>11474</v>
      </c>
      <c r="D6078" s="234">
        <v>4.3</v>
      </c>
    </row>
    <row r="6079" spans="1:4" ht="13.5">
      <c r="A6079" s="233">
        <v>100224</v>
      </c>
      <c r="B6079" s="231" t="s">
        <v>11478</v>
      </c>
      <c r="C6079" s="233" t="s">
        <v>11474</v>
      </c>
      <c r="D6079" s="234">
        <v>2.2799999999999998</v>
      </c>
    </row>
    <row r="6080" spans="1:4" ht="13.5">
      <c r="A6080" s="233">
        <v>100225</v>
      </c>
      <c r="B6080" s="231" t="s">
        <v>11479</v>
      </c>
      <c r="C6080" s="233" t="s">
        <v>11480</v>
      </c>
      <c r="D6080" s="234">
        <v>1.68</v>
      </c>
    </row>
    <row r="6081" spans="1:4" ht="13.5">
      <c r="A6081" s="233">
        <v>100226</v>
      </c>
      <c r="B6081" s="231" t="s">
        <v>11481</v>
      </c>
      <c r="C6081" s="233" t="s">
        <v>11480</v>
      </c>
      <c r="D6081" s="234">
        <v>0.52</v>
      </c>
    </row>
    <row r="6082" spans="1:4" ht="13.5">
      <c r="A6082" s="233">
        <v>100227</v>
      </c>
      <c r="B6082" s="231" t="s">
        <v>11482</v>
      </c>
      <c r="C6082" s="233" t="s">
        <v>11480</v>
      </c>
      <c r="D6082" s="234">
        <v>0.78</v>
      </c>
    </row>
    <row r="6083" spans="1:4" ht="13.5">
      <c r="A6083" s="233">
        <v>100228</v>
      </c>
      <c r="B6083" s="231" t="s">
        <v>11483</v>
      </c>
      <c r="C6083" s="233" t="s">
        <v>11480</v>
      </c>
      <c r="D6083" s="234">
        <v>0.22</v>
      </c>
    </row>
    <row r="6084" spans="1:4" ht="13.5">
      <c r="A6084" s="233">
        <v>100229</v>
      </c>
      <c r="B6084" s="231" t="s">
        <v>11484</v>
      </c>
      <c r="C6084" s="233" t="s">
        <v>3</v>
      </c>
      <c r="D6084" s="234">
        <v>0.01</v>
      </c>
    </row>
    <row r="6085" spans="1:4" ht="13.5">
      <c r="A6085" s="233">
        <v>100230</v>
      </c>
      <c r="B6085" s="231" t="s">
        <v>11485</v>
      </c>
      <c r="C6085" s="233" t="s">
        <v>3</v>
      </c>
      <c r="D6085" s="234">
        <v>0.01</v>
      </c>
    </row>
    <row r="6086" spans="1:4" ht="13.5">
      <c r="A6086" s="233">
        <v>100231</v>
      </c>
      <c r="B6086" s="231" t="s">
        <v>11486</v>
      </c>
      <c r="C6086" s="233" t="s">
        <v>3</v>
      </c>
      <c r="D6086" s="234">
        <v>0.02</v>
      </c>
    </row>
    <row r="6087" spans="1:4" ht="13.5">
      <c r="A6087" s="233">
        <v>100232</v>
      </c>
      <c r="B6087" s="231" t="s">
        <v>11487</v>
      </c>
      <c r="C6087" s="233" t="s">
        <v>2</v>
      </c>
      <c r="D6087" s="234">
        <v>0.28000000000000003</v>
      </c>
    </row>
    <row r="6088" spans="1:4" ht="13.5">
      <c r="A6088" s="233">
        <v>100233</v>
      </c>
      <c r="B6088" s="231" t="s">
        <v>11488</v>
      </c>
      <c r="C6088" s="233" t="s">
        <v>2</v>
      </c>
      <c r="D6088" s="234">
        <v>0.14000000000000001</v>
      </c>
    </row>
    <row r="6089" spans="1:4" ht="13.5">
      <c r="A6089" s="233">
        <v>100234</v>
      </c>
      <c r="B6089" s="231" t="s">
        <v>11489</v>
      </c>
      <c r="C6089" s="233" t="s">
        <v>4</v>
      </c>
      <c r="D6089" s="234">
        <v>0.42</v>
      </c>
    </row>
    <row r="6090" spans="1:4" ht="13.5">
      <c r="A6090" s="233">
        <v>100235</v>
      </c>
      <c r="B6090" s="231" t="s">
        <v>11490</v>
      </c>
      <c r="C6090" s="233" t="s">
        <v>10</v>
      </c>
      <c r="D6090" s="234">
        <v>0.03</v>
      </c>
    </row>
    <row r="6091" spans="1:4" ht="13.5">
      <c r="A6091" s="233">
        <v>100236</v>
      </c>
      <c r="B6091" s="231" t="s">
        <v>11491</v>
      </c>
      <c r="C6091" s="233" t="s">
        <v>11492</v>
      </c>
      <c r="D6091" s="234">
        <v>2.13</v>
      </c>
    </row>
    <row r="6092" spans="1:4" ht="13.5">
      <c r="A6092" s="233">
        <v>100237</v>
      </c>
      <c r="B6092" s="231" t="s">
        <v>11493</v>
      </c>
      <c r="C6092" s="233" t="s">
        <v>11492</v>
      </c>
      <c r="D6092" s="234">
        <v>2.56</v>
      </c>
    </row>
    <row r="6093" spans="1:4" ht="13.5">
      <c r="A6093" s="233">
        <v>100238</v>
      </c>
      <c r="B6093" s="231" t="s">
        <v>11494</v>
      </c>
      <c r="C6093" s="233" t="s">
        <v>11492</v>
      </c>
      <c r="D6093" s="234">
        <v>4.0999999999999996</v>
      </c>
    </row>
    <row r="6094" spans="1:4" ht="13.5">
      <c r="A6094" s="233">
        <v>100239</v>
      </c>
      <c r="B6094" s="231" t="s">
        <v>11495</v>
      </c>
      <c r="C6094" s="233" t="s">
        <v>11492</v>
      </c>
      <c r="D6094" s="234">
        <v>5.12</v>
      </c>
    </row>
    <row r="6095" spans="1:4" ht="13.5">
      <c r="A6095" s="233">
        <v>100240</v>
      </c>
      <c r="B6095" s="231" t="s">
        <v>11496</v>
      </c>
      <c r="C6095" s="233" t="s">
        <v>11492</v>
      </c>
      <c r="D6095" s="234">
        <v>3.07</v>
      </c>
    </row>
    <row r="6096" spans="1:4" ht="13.5">
      <c r="A6096" s="233">
        <v>100241</v>
      </c>
      <c r="B6096" s="231" t="s">
        <v>11497</v>
      </c>
      <c r="C6096" s="233" t="s">
        <v>11492</v>
      </c>
      <c r="D6096" s="234">
        <v>5.12</v>
      </c>
    </row>
    <row r="6097" spans="1:4" ht="13.5">
      <c r="A6097" s="233">
        <v>100242</v>
      </c>
      <c r="B6097" s="231" t="s">
        <v>11498</v>
      </c>
      <c r="C6097" s="233" t="s">
        <v>11492</v>
      </c>
      <c r="D6097" s="234">
        <v>15.14</v>
      </c>
    </row>
    <row r="6098" spans="1:4" ht="13.5">
      <c r="A6098" s="233">
        <v>100243</v>
      </c>
      <c r="B6098" s="231" t="s">
        <v>11499</v>
      </c>
      <c r="C6098" s="233" t="s">
        <v>11492</v>
      </c>
      <c r="D6098" s="234">
        <v>2.46</v>
      </c>
    </row>
    <row r="6099" spans="1:4" ht="13.5">
      <c r="A6099" s="233">
        <v>100244</v>
      </c>
      <c r="B6099" s="231" t="s">
        <v>11500</v>
      </c>
      <c r="C6099" s="233" t="s">
        <v>11492</v>
      </c>
      <c r="D6099" s="234">
        <v>3.07</v>
      </c>
    </row>
    <row r="6100" spans="1:4" ht="13.5">
      <c r="A6100" s="233">
        <v>100245</v>
      </c>
      <c r="B6100" s="231" t="s">
        <v>11501</v>
      </c>
      <c r="C6100" s="233" t="s">
        <v>11492</v>
      </c>
      <c r="D6100" s="234">
        <v>6.14</v>
      </c>
    </row>
    <row r="6101" spans="1:4" ht="13.5">
      <c r="A6101" s="233">
        <v>100246</v>
      </c>
      <c r="B6101" s="231" t="s">
        <v>11502</v>
      </c>
      <c r="C6101" s="233" t="s">
        <v>11492</v>
      </c>
      <c r="D6101" s="234">
        <v>2.04</v>
      </c>
    </row>
    <row r="6102" spans="1:4" ht="13.5">
      <c r="A6102" s="233">
        <v>100247</v>
      </c>
      <c r="B6102" s="231" t="s">
        <v>11503</v>
      </c>
      <c r="C6102" s="233" t="s">
        <v>11492</v>
      </c>
      <c r="D6102" s="234">
        <v>2.56</v>
      </c>
    </row>
    <row r="6103" spans="1:4" ht="13.5">
      <c r="A6103" s="233">
        <v>100248</v>
      </c>
      <c r="B6103" s="231" t="s">
        <v>11504</v>
      </c>
      <c r="C6103" s="233" t="s">
        <v>11492</v>
      </c>
      <c r="D6103" s="234">
        <v>10.09</v>
      </c>
    </row>
    <row r="6104" spans="1:4" ht="13.5">
      <c r="A6104" s="233">
        <v>100249</v>
      </c>
      <c r="B6104" s="231" t="s">
        <v>11505</v>
      </c>
      <c r="C6104" s="233" t="s">
        <v>11492</v>
      </c>
      <c r="D6104" s="234">
        <v>2.04</v>
      </c>
    </row>
    <row r="6105" spans="1:4" ht="13.5">
      <c r="A6105" s="233">
        <v>100250</v>
      </c>
      <c r="B6105" s="231" t="s">
        <v>11506</v>
      </c>
      <c r="C6105" s="233" t="s">
        <v>11492</v>
      </c>
      <c r="D6105" s="234">
        <v>3.41</v>
      </c>
    </row>
    <row r="6106" spans="1:4" ht="13.5">
      <c r="A6106" s="233">
        <v>100251</v>
      </c>
      <c r="B6106" s="231" t="s">
        <v>11507</v>
      </c>
      <c r="C6106" s="233" t="s">
        <v>11492</v>
      </c>
      <c r="D6106" s="234">
        <v>10.09</v>
      </c>
    </row>
    <row r="6107" spans="1:4" ht="13.5">
      <c r="A6107" s="233">
        <v>100252</v>
      </c>
      <c r="B6107" s="231" t="s">
        <v>11508</v>
      </c>
      <c r="C6107" s="233" t="s">
        <v>11492</v>
      </c>
      <c r="D6107" s="234">
        <v>15.14</v>
      </c>
    </row>
    <row r="6108" spans="1:4" ht="13.5">
      <c r="A6108" s="233">
        <v>100253</v>
      </c>
      <c r="B6108" s="231" t="s">
        <v>11509</v>
      </c>
      <c r="C6108" s="233" t="s">
        <v>11492</v>
      </c>
      <c r="D6108" s="234">
        <v>20.18</v>
      </c>
    </row>
    <row r="6109" spans="1:4" ht="13.5">
      <c r="A6109" s="233">
        <v>100254</v>
      </c>
      <c r="B6109" s="231" t="s">
        <v>11510</v>
      </c>
      <c r="C6109" s="233" t="s">
        <v>11492</v>
      </c>
      <c r="D6109" s="234">
        <v>30.28</v>
      </c>
    </row>
    <row r="6110" spans="1:4" ht="13.5">
      <c r="A6110" s="233">
        <v>100255</v>
      </c>
      <c r="B6110" s="231" t="s">
        <v>11511</v>
      </c>
      <c r="C6110" s="233" t="s">
        <v>11492</v>
      </c>
      <c r="D6110" s="234">
        <v>10.24</v>
      </c>
    </row>
    <row r="6111" spans="1:4" ht="13.5">
      <c r="A6111" s="233">
        <v>100256</v>
      </c>
      <c r="B6111" s="231" t="s">
        <v>11512</v>
      </c>
      <c r="C6111" s="233" t="s">
        <v>11492</v>
      </c>
      <c r="D6111" s="234">
        <v>6.83</v>
      </c>
    </row>
    <row r="6112" spans="1:4" ht="13.5">
      <c r="A6112" s="233">
        <v>100257</v>
      </c>
      <c r="B6112" s="231" t="s">
        <v>11513</v>
      </c>
      <c r="C6112" s="233" t="s">
        <v>11492</v>
      </c>
      <c r="D6112" s="234">
        <v>4.0999999999999996</v>
      </c>
    </row>
    <row r="6113" spans="1:4" ht="13.5">
      <c r="A6113" s="233">
        <v>100258</v>
      </c>
      <c r="B6113" s="231" t="s">
        <v>11514</v>
      </c>
      <c r="C6113" s="233" t="s">
        <v>11492</v>
      </c>
      <c r="D6113" s="234">
        <v>10.24</v>
      </c>
    </row>
    <row r="6114" spans="1:4" ht="13.5">
      <c r="A6114" s="233">
        <v>100259</v>
      </c>
      <c r="B6114" s="231" t="s">
        <v>11515</v>
      </c>
      <c r="C6114" s="233" t="s">
        <v>11492</v>
      </c>
      <c r="D6114" s="234">
        <v>20.18</v>
      </c>
    </row>
    <row r="6115" spans="1:4" ht="13.5">
      <c r="A6115" s="233">
        <v>100260</v>
      </c>
      <c r="B6115" s="231" t="s">
        <v>11516</v>
      </c>
      <c r="C6115" s="233" t="s">
        <v>11447</v>
      </c>
      <c r="D6115" s="234">
        <v>6.65</v>
      </c>
    </row>
    <row r="6116" spans="1:4" ht="13.5">
      <c r="A6116" s="233">
        <v>100261</v>
      </c>
      <c r="B6116" s="231" t="s">
        <v>11517</v>
      </c>
      <c r="C6116" s="233" t="s">
        <v>11447</v>
      </c>
      <c r="D6116" s="234">
        <v>4.18</v>
      </c>
    </row>
    <row r="6117" spans="1:4" ht="13.5">
      <c r="A6117" s="233">
        <v>100262</v>
      </c>
      <c r="B6117" s="231" t="s">
        <v>11518</v>
      </c>
      <c r="C6117" s="233" t="s">
        <v>11447</v>
      </c>
      <c r="D6117" s="234">
        <v>2.59</v>
      </c>
    </row>
    <row r="6118" spans="1:4" ht="13.5">
      <c r="A6118" s="233">
        <v>100263</v>
      </c>
      <c r="B6118" s="231" t="s">
        <v>11519</v>
      </c>
      <c r="C6118" s="233" t="s">
        <v>11447</v>
      </c>
      <c r="D6118" s="234">
        <v>1.66</v>
      </c>
    </row>
    <row r="6119" spans="1:4" ht="13.5">
      <c r="A6119" s="233">
        <v>100264</v>
      </c>
      <c r="B6119" s="231" t="s">
        <v>11520</v>
      </c>
      <c r="C6119" s="233" t="s">
        <v>11474</v>
      </c>
      <c r="D6119" s="234">
        <v>30.23</v>
      </c>
    </row>
    <row r="6120" spans="1:4" ht="13.5">
      <c r="A6120" s="233">
        <v>100265</v>
      </c>
      <c r="B6120" s="231" t="s">
        <v>11521</v>
      </c>
      <c r="C6120" s="233" t="s">
        <v>4</v>
      </c>
      <c r="D6120" s="234">
        <v>0.63</v>
      </c>
    </row>
    <row r="6121" spans="1:4" ht="13.5">
      <c r="A6121" s="233">
        <v>100266</v>
      </c>
      <c r="B6121" s="231" t="s">
        <v>11522</v>
      </c>
      <c r="C6121" s="233" t="s">
        <v>11461</v>
      </c>
      <c r="D6121" s="234">
        <v>64.260000000000005</v>
      </c>
    </row>
    <row r="6122" spans="1:4" ht="13.5">
      <c r="A6122" s="233">
        <v>100267</v>
      </c>
      <c r="B6122" s="231" t="s">
        <v>11523</v>
      </c>
      <c r="C6122" s="233" t="s">
        <v>2</v>
      </c>
      <c r="D6122" s="234">
        <v>1.27</v>
      </c>
    </row>
    <row r="6123" spans="1:4" ht="13.5">
      <c r="A6123" s="233">
        <v>100268</v>
      </c>
      <c r="B6123" s="231" t="s">
        <v>11524</v>
      </c>
      <c r="C6123" s="233" t="s">
        <v>11461</v>
      </c>
      <c r="D6123" s="234">
        <v>64.260000000000005</v>
      </c>
    </row>
    <row r="6124" spans="1:4" ht="13.5">
      <c r="A6124" s="233">
        <v>100269</v>
      </c>
      <c r="B6124" s="231" t="s">
        <v>11525</v>
      </c>
      <c r="C6124" s="233" t="s">
        <v>2</v>
      </c>
      <c r="D6124" s="234">
        <v>1.27</v>
      </c>
    </row>
    <row r="6125" spans="1:4" ht="13.5">
      <c r="A6125" s="233">
        <v>100270</v>
      </c>
      <c r="B6125" s="231" t="s">
        <v>11526</v>
      </c>
      <c r="C6125" s="233" t="s">
        <v>11461</v>
      </c>
      <c r="D6125" s="234">
        <v>48.17</v>
      </c>
    </row>
    <row r="6126" spans="1:4" ht="13.5">
      <c r="A6126" s="233">
        <v>100271</v>
      </c>
      <c r="B6126" s="231" t="s">
        <v>11527</v>
      </c>
      <c r="C6126" s="233" t="s">
        <v>11474</v>
      </c>
      <c r="D6126" s="234">
        <v>48.19</v>
      </c>
    </row>
    <row r="6127" spans="1:4" ht="13.5">
      <c r="A6127" s="233">
        <v>100272</v>
      </c>
      <c r="B6127" s="231" t="s">
        <v>11528</v>
      </c>
      <c r="C6127" s="233" t="s">
        <v>4</v>
      </c>
      <c r="D6127" s="234">
        <v>0.95</v>
      </c>
    </row>
    <row r="6128" spans="1:4" ht="13.5">
      <c r="A6128" s="233">
        <v>100273</v>
      </c>
      <c r="B6128" s="231" t="s">
        <v>11529</v>
      </c>
      <c r="C6128" s="233" t="s">
        <v>11447</v>
      </c>
      <c r="D6128" s="234">
        <v>2.5099999999999998</v>
      </c>
    </row>
    <row r="6129" spans="1:4" ht="13.5">
      <c r="A6129" s="233">
        <v>100274</v>
      </c>
      <c r="B6129" s="231" t="s">
        <v>11530</v>
      </c>
      <c r="C6129" s="233" t="s">
        <v>11474</v>
      </c>
      <c r="D6129" s="234">
        <v>21.43</v>
      </c>
    </row>
    <row r="6130" spans="1:4" ht="13.5">
      <c r="A6130" s="233">
        <v>100275</v>
      </c>
      <c r="B6130" s="231" t="s">
        <v>11531</v>
      </c>
      <c r="C6130" s="233" t="s">
        <v>11474</v>
      </c>
      <c r="D6130" s="234">
        <v>13.85</v>
      </c>
    </row>
    <row r="6131" spans="1:4" ht="13.5">
      <c r="A6131" s="233">
        <v>100276</v>
      </c>
      <c r="B6131" s="231" t="s">
        <v>11532</v>
      </c>
      <c r="C6131" s="233" t="s">
        <v>11474</v>
      </c>
      <c r="D6131" s="234">
        <v>25.28</v>
      </c>
    </row>
    <row r="6132" spans="1:4" ht="13.5">
      <c r="A6132" s="233">
        <v>100277</v>
      </c>
      <c r="B6132" s="231" t="s">
        <v>11533</v>
      </c>
      <c r="C6132" s="233" t="s">
        <v>11474</v>
      </c>
      <c r="D6132" s="234">
        <v>1.45</v>
      </c>
    </row>
    <row r="6133" spans="1:4" ht="13.5">
      <c r="A6133" s="233">
        <v>100278</v>
      </c>
      <c r="B6133" s="231" t="s">
        <v>11534</v>
      </c>
      <c r="C6133" s="233" t="s">
        <v>11461</v>
      </c>
      <c r="D6133" s="234">
        <v>30.74</v>
      </c>
    </row>
    <row r="6134" spans="1:4" ht="13.5">
      <c r="A6134" s="233">
        <v>100279</v>
      </c>
      <c r="B6134" s="231" t="s">
        <v>11535</v>
      </c>
      <c r="C6134" s="233" t="s">
        <v>2</v>
      </c>
      <c r="D6134" s="234">
        <v>0.59</v>
      </c>
    </row>
    <row r="6135" spans="1:4" ht="13.5">
      <c r="A6135" s="233">
        <v>100280</v>
      </c>
      <c r="B6135" s="231" t="s">
        <v>11536</v>
      </c>
      <c r="C6135" s="233" t="s">
        <v>11461</v>
      </c>
      <c r="D6135" s="234">
        <v>14.11</v>
      </c>
    </row>
    <row r="6136" spans="1:4" ht="13.5">
      <c r="A6136" s="233">
        <v>100281</v>
      </c>
      <c r="B6136" s="231" t="s">
        <v>11537</v>
      </c>
      <c r="C6136" s="233" t="s">
        <v>11461</v>
      </c>
      <c r="D6136" s="234">
        <v>2.79</v>
      </c>
    </row>
    <row r="6137" spans="1:4" ht="13.5">
      <c r="A6137" s="233">
        <v>100282</v>
      </c>
      <c r="B6137" s="231" t="s">
        <v>11538</v>
      </c>
      <c r="C6137" s="233" t="s">
        <v>11474</v>
      </c>
      <c r="D6137" s="234">
        <v>120.39</v>
      </c>
    </row>
    <row r="6138" spans="1:4" ht="13.5">
      <c r="A6138" s="233">
        <v>100283</v>
      </c>
      <c r="B6138" s="231" t="s">
        <v>11539</v>
      </c>
      <c r="C6138" s="233" t="s">
        <v>11474</v>
      </c>
      <c r="D6138" s="234">
        <v>19.45</v>
      </c>
    </row>
    <row r="6139" spans="1:4" ht="13.5">
      <c r="A6139" s="233">
        <v>100284</v>
      </c>
      <c r="B6139" s="231" t="s">
        <v>11540</v>
      </c>
      <c r="C6139" s="233" t="s">
        <v>11474</v>
      </c>
      <c r="D6139" s="234">
        <v>8.19</v>
      </c>
    </row>
    <row r="6140" spans="1:4" ht="13.5">
      <c r="A6140" s="233">
        <v>100285</v>
      </c>
      <c r="B6140" s="231" t="s">
        <v>11541</v>
      </c>
      <c r="C6140" s="233" t="s">
        <v>11492</v>
      </c>
      <c r="D6140" s="234">
        <v>32.340000000000003</v>
      </c>
    </row>
    <row r="6141" spans="1:4" ht="13.5">
      <c r="A6141" s="233">
        <v>100286</v>
      </c>
      <c r="B6141" s="231" t="s">
        <v>11542</v>
      </c>
      <c r="C6141" s="233" t="s">
        <v>11492</v>
      </c>
      <c r="D6141" s="234">
        <v>10.54</v>
      </c>
    </row>
    <row r="6142" spans="1:4" ht="13.5">
      <c r="A6142" s="233">
        <v>100287</v>
      </c>
      <c r="B6142" s="231" t="s">
        <v>11543</v>
      </c>
      <c r="C6142" s="233" t="s">
        <v>11492</v>
      </c>
      <c r="D6142" s="234">
        <v>10.09</v>
      </c>
    </row>
    <row r="6143" spans="1:4" ht="13.5">
      <c r="A6143" s="233">
        <v>99802</v>
      </c>
      <c r="B6143" s="231" t="s">
        <v>11544</v>
      </c>
      <c r="C6143" s="233" t="s">
        <v>4</v>
      </c>
      <c r="D6143" s="234">
        <v>0.41</v>
      </c>
    </row>
    <row r="6144" spans="1:4" ht="13.5">
      <c r="A6144" s="233">
        <v>99803</v>
      </c>
      <c r="B6144" s="231" t="s">
        <v>11545</v>
      </c>
      <c r="C6144" s="233" t="s">
        <v>4</v>
      </c>
      <c r="D6144" s="234">
        <v>1.6</v>
      </c>
    </row>
    <row r="6145" spans="1:4" ht="13.5">
      <c r="A6145" s="233">
        <v>99805</v>
      </c>
      <c r="B6145" s="231" t="s">
        <v>11546</v>
      </c>
      <c r="C6145" s="233" t="s">
        <v>4</v>
      </c>
      <c r="D6145" s="234">
        <v>8.36</v>
      </c>
    </row>
    <row r="6146" spans="1:4" ht="13.5">
      <c r="A6146" s="233">
        <v>99806</v>
      </c>
      <c r="B6146" s="231" t="s">
        <v>11547</v>
      </c>
      <c r="C6146" s="233" t="s">
        <v>4</v>
      </c>
      <c r="D6146" s="234">
        <v>0.66</v>
      </c>
    </row>
    <row r="6147" spans="1:4" ht="13.5">
      <c r="A6147" s="233">
        <v>99808</v>
      </c>
      <c r="B6147" s="231" t="s">
        <v>11548</v>
      </c>
      <c r="C6147" s="233" t="s">
        <v>4</v>
      </c>
      <c r="D6147" s="234">
        <v>2.75</v>
      </c>
    </row>
    <row r="6148" spans="1:4" ht="13.5">
      <c r="A6148" s="233">
        <v>99809</v>
      </c>
      <c r="B6148" s="231" t="s">
        <v>11549</v>
      </c>
      <c r="C6148" s="233" t="s">
        <v>4</v>
      </c>
      <c r="D6148" s="234">
        <v>4.55</v>
      </c>
    </row>
    <row r="6149" spans="1:4" ht="13.5">
      <c r="A6149" s="233">
        <v>99811</v>
      </c>
      <c r="B6149" s="231" t="s">
        <v>11550</v>
      </c>
      <c r="C6149" s="233" t="s">
        <v>4</v>
      </c>
      <c r="D6149" s="234">
        <v>2.72</v>
      </c>
    </row>
    <row r="6150" spans="1:4" ht="13.5">
      <c r="A6150" s="233">
        <v>99812</v>
      </c>
      <c r="B6150" s="231" t="s">
        <v>11551</v>
      </c>
      <c r="C6150" s="233" t="s">
        <v>4</v>
      </c>
      <c r="D6150" s="234">
        <v>0.87</v>
      </c>
    </row>
    <row r="6151" spans="1:4" ht="13.5">
      <c r="A6151" s="233">
        <v>99814</v>
      </c>
      <c r="B6151" s="231" t="s">
        <v>11552</v>
      </c>
      <c r="C6151" s="233" t="s">
        <v>4</v>
      </c>
      <c r="D6151" s="234">
        <v>1.47</v>
      </c>
    </row>
    <row r="6152" spans="1:4" ht="13.5">
      <c r="A6152" s="233">
        <v>99822</v>
      </c>
      <c r="B6152" s="231" t="s">
        <v>11553</v>
      </c>
      <c r="C6152" s="233" t="s">
        <v>4</v>
      </c>
      <c r="D6152" s="234">
        <v>0.77</v>
      </c>
    </row>
    <row r="6153" spans="1:4" ht="13.5">
      <c r="A6153" s="233">
        <v>99826</v>
      </c>
      <c r="B6153" s="231" t="s">
        <v>11554</v>
      </c>
      <c r="C6153" s="233" t="s">
        <v>4</v>
      </c>
      <c r="D6153" s="234">
        <v>1.18</v>
      </c>
    </row>
    <row r="6154" spans="1:4" ht="13.5">
      <c r="A6154" s="233">
        <v>73361</v>
      </c>
      <c r="B6154" s="231" t="s">
        <v>11555</v>
      </c>
      <c r="C6154" s="233" t="s">
        <v>7</v>
      </c>
      <c r="D6154" s="234">
        <v>382.03</v>
      </c>
    </row>
    <row r="6155" spans="1:4" ht="13.5">
      <c r="A6155" s="233">
        <v>97010</v>
      </c>
      <c r="B6155" s="231" t="s">
        <v>11556</v>
      </c>
      <c r="C6155" s="233" t="s">
        <v>1</v>
      </c>
      <c r="D6155" s="234">
        <v>39.090000000000003</v>
      </c>
    </row>
    <row r="6156" spans="1:4" ht="13.5">
      <c r="A6156" s="233">
        <v>97011</v>
      </c>
      <c r="B6156" s="231" t="s">
        <v>11557</v>
      </c>
      <c r="C6156" s="233" t="s">
        <v>1</v>
      </c>
      <c r="D6156" s="234">
        <v>31.68</v>
      </c>
    </row>
    <row r="6157" spans="1:4" ht="13.5">
      <c r="A6157" s="233">
        <v>97012</v>
      </c>
      <c r="B6157" s="231" t="s">
        <v>11558</v>
      </c>
      <c r="C6157" s="233" t="s">
        <v>1</v>
      </c>
      <c r="D6157" s="234">
        <v>27.96</v>
      </c>
    </row>
    <row r="6158" spans="1:4" ht="13.5">
      <c r="A6158" s="233">
        <v>97013</v>
      </c>
      <c r="B6158" s="231" t="s">
        <v>11559</v>
      </c>
      <c r="C6158" s="233" t="s">
        <v>1</v>
      </c>
      <c r="D6158" s="234">
        <v>66.27</v>
      </c>
    </row>
    <row r="6159" spans="1:4" ht="13.5">
      <c r="A6159" s="233">
        <v>97014</v>
      </c>
      <c r="B6159" s="231" t="s">
        <v>11560</v>
      </c>
      <c r="C6159" s="233" t="s">
        <v>1</v>
      </c>
      <c r="D6159" s="234">
        <v>50.05</v>
      </c>
    </row>
    <row r="6160" spans="1:4" ht="13.5">
      <c r="A6160" s="233">
        <v>97015</v>
      </c>
      <c r="B6160" s="231" t="s">
        <v>11561</v>
      </c>
      <c r="C6160" s="233" t="s">
        <v>1</v>
      </c>
      <c r="D6160" s="234">
        <v>41.92</v>
      </c>
    </row>
    <row r="6161" spans="1:4" ht="13.5">
      <c r="A6161" s="233">
        <v>97016</v>
      </c>
      <c r="B6161" s="231" t="s">
        <v>11562</v>
      </c>
      <c r="C6161" s="233" t="s">
        <v>1</v>
      </c>
      <c r="D6161" s="234">
        <v>33.32</v>
      </c>
    </row>
    <row r="6162" spans="1:4" ht="13.5">
      <c r="A6162" s="233">
        <v>97017</v>
      </c>
      <c r="B6162" s="231" t="s">
        <v>11563</v>
      </c>
      <c r="C6162" s="233" t="s">
        <v>1</v>
      </c>
      <c r="D6162" s="234">
        <v>26.02</v>
      </c>
    </row>
    <row r="6163" spans="1:4" ht="13.5">
      <c r="A6163" s="233">
        <v>97018</v>
      </c>
      <c r="B6163" s="231" t="s">
        <v>11564</v>
      </c>
      <c r="C6163" s="233" t="s">
        <v>1</v>
      </c>
      <c r="D6163" s="234">
        <v>22.31</v>
      </c>
    </row>
    <row r="6164" spans="1:4" ht="13.5">
      <c r="A6164" s="233">
        <v>97031</v>
      </c>
      <c r="B6164" s="231" t="s">
        <v>11565</v>
      </c>
      <c r="C6164" s="233" t="s">
        <v>1</v>
      </c>
      <c r="D6164" s="234">
        <v>39.200000000000003</v>
      </c>
    </row>
    <row r="6165" spans="1:4" ht="13.5">
      <c r="A6165" s="233">
        <v>97032</v>
      </c>
      <c r="B6165" s="231" t="s">
        <v>11566</v>
      </c>
      <c r="C6165" s="233" t="s">
        <v>1</v>
      </c>
      <c r="D6165" s="234">
        <v>28.16</v>
      </c>
    </row>
    <row r="6166" spans="1:4" ht="13.5">
      <c r="A6166" s="233">
        <v>97033</v>
      </c>
      <c r="B6166" s="231" t="s">
        <v>11567</v>
      </c>
      <c r="C6166" s="233" t="s">
        <v>1</v>
      </c>
      <c r="D6166" s="234">
        <v>38.49</v>
      </c>
    </row>
    <row r="6167" spans="1:4" ht="13.5">
      <c r="A6167" s="233">
        <v>97034</v>
      </c>
      <c r="B6167" s="231" t="s">
        <v>11568</v>
      </c>
      <c r="C6167" s="233" t="s">
        <v>1</v>
      </c>
      <c r="D6167" s="234">
        <v>26.78</v>
      </c>
    </row>
    <row r="6168" spans="1:4" ht="13.5">
      <c r="A6168" s="233">
        <v>97039</v>
      </c>
      <c r="B6168" s="231" t="s">
        <v>11569</v>
      </c>
      <c r="C6168" s="233" t="s">
        <v>4</v>
      </c>
      <c r="D6168" s="234">
        <v>35.630000000000003</v>
      </c>
    </row>
    <row r="6169" spans="1:4" ht="13.5">
      <c r="A6169" s="233">
        <v>97040</v>
      </c>
      <c r="B6169" s="231" t="s">
        <v>11570</v>
      </c>
      <c r="C6169" s="233" t="s">
        <v>4</v>
      </c>
      <c r="D6169" s="234">
        <v>14.25</v>
      </c>
    </row>
    <row r="6170" spans="1:4" ht="13.5">
      <c r="A6170" s="233">
        <v>97041</v>
      </c>
      <c r="B6170" s="231" t="s">
        <v>11571</v>
      </c>
      <c r="C6170" s="233" t="s">
        <v>4</v>
      </c>
      <c r="D6170" s="234">
        <v>254.82</v>
      </c>
    </row>
    <row r="6171" spans="1:4" ht="13.5">
      <c r="A6171" s="233">
        <v>97046</v>
      </c>
      <c r="B6171" s="231" t="s">
        <v>11572</v>
      </c>
      <c r="C6171" s="233" t="s">
        <v>4</v>
      </c>
      <c r="D6171" s="234">
        <v>0.31</v>
      </c>
    </row>
    <row r="6172" spans="1:4" ht="13.5">
      <c r="A6172" s="233">
        <v>97047</v>
      </c>
      <c r="B6172" s="231" t="s">
        <v>11573</v>
      </c>
      <c r="C6172" s="233" t="s">
        <v>4</v>
      </c>
      <c r="D6172" s="234">
        <v>0.11</v>
      </c>
    </row>
    <row r="6173" spans="1:4" ht="13.5">
      <c r="A6173" s="233">
        <v>97048</v>
      </c>
      <c r="B6173" s="231" t="s">
        <v>11574</v>
      </c>
      <c r="C6173" s="233" t="s">
        <v>4</v>
      </c>
      <c r="D6173" s="234">
        <v>0.09</v>
      </c>
    </row>
    <row r="6174" spans="1:4" ht="13.5">
      <c r="A6174" s="233">
        <v>97051</v>
      </c>
      <c r="B6174" s="231" t="s">
        <v>11575</v>
      </c>
      <c r="C6174" s="233" t="s">
        <v>1</v>
      </c>
      <c r="D6174" s="234">
        <v>2.95</v>
      </c>
    </row>
    <row r="6175" spans="1:4" ht="13.5">
      <c r="A6175" s="233">
        <v>97053</v>
      </c>
      <c r="B6175" s="231" t="s">
        <v>11576</v>
      </c>
      <c r="C6175" s="233" t="s">
        <v>1</v>
      </c>
      <c r="D6175" s="234">
        <v>9.8000000000000007</v>
      </c>
    </row>
    <row r="6176" spans="1:4" ht="13.5">
      <c r="A6176" s="233">
        <v>97054</v>
      </c>
      <c r="B6176" s="231" t="s">
        <v>24512</v>
      </c>
      <c r="C6176" s="233" t="s">
        <v>2</v>
      </c>
      <c r="D6176" s="234">
        <v>21.83</v>
      </c>
    </row>
    <row r="6177" spans="1:4" ht="13.5">
      <c r="A6177" s="233">
        <v>97062</v>
      </c>
      <c r="B6177" s="231" t="s">
        <v>11577</v>
      </c>
      <c r="C6177" s="233" t="s">
        <v>4</v>
      </c>
      <c r="D6177" s="234">
        <v>5.41</v>
      </c>
    </row>
    <row r="6178" spans="1:4" ht="13.5">
      <c r="A6178" s="233">
        <v>97063</v>
      </c>
      <c r="B6178" s="231" t="s">
        <v>11578</v>
      </c>
      <c r="C6178" s="233" t="s">
        <v>4</v>
      </c>
      <c r="D6178" s="234">
        <v>9.76</v>
      </c>
    </row>
    <row r="6179" spans="1:4" ht="13.5">
      <c r="A6179" s="233">
        <v>97064</v>
      </c>
      <c r="B6179" s="231" t="s">
        <v>11579</v>
      </c>
      <c r="C6179" s="233" t="s">
        <v>1</v>
      </c>
      <c r="D6179" s="234">
        <v>17.760000000000002</v>
      </c>
    </row>
    <row r="6180" spans="1:4" ht="13.5">
      <c r="A6180" s="233">
        <v>97065</v>
      </c>
      <c r="B6180" s="231" t="s">
        <v>11580</v>
      </c>
      <c r="C6180" s="233" t="s">
        <v>7</v>
      </c>
      <c r="D6180" s="234">
        <v>5.94</v>
      </c>
    </row>
    <row r="6181" spans="1:4" ht="13.5">
      <c r="A6181" s="233">
        <v>97066</v>
      </c>
      <c r="B6181" s="231" t="s">
        <v>11581</v>
      </c>
      <c r="C6181" s="233" t="s">
        <v>4</v>
      </c>
      <c r="D6181" s="234">
        <v>73.81</v>
      </c>
    </row>
    <row r="6182" spans="1:4" ht="13.5">
      <c r="A6182" s="233">
        <v>97067</v>
      </c>
      <c r="B6182" s="231" t="s">
        <v>11582</v>
      </c>
      <c r="C6182" s="233" t="s">
        <v>1</v>
      </c>
      <c r="D6182" s="234">
        <v>662.76</v>
      </c>
    </row>
    <row r="6183" spans="1:4" ht="13.5">
      <c r="A6183" s="233">
        <v>97621</v>
      </c>
      <c r="B6183" s="231" t="s">
        <v>11583</v>
      </c>
      <c r="C6183" s="233" t="s">
        <v>7</v>
      </c>
      <c r="D6183" s="234">
        <v>89.48</v>
      </c>
    </row>
    <row r="6184" spans="1:4" ht="13.5">
      <c r="A6184" s="233">
        <v>97622</v>
      </c>
      <c r="B6184" s="231" t="s">
        <v>11584</v>
      </c>
      <c r="C6184" s="233" t="s">
        <v>7</v>
      </c>
      <c r="D6184" s="234">
        <v>43.6</v>
      </c>
    </row>
    <row r="6185" spans="1:4" ht="13.5">
      <c r="A6185" s="233">
        <v>97623</v>
      </c>
      <c r="B6185" s="231" t="s">
        <v>11585</v>
      </c>
      <c r="C6185" s="233" t="s">
        <v>7</v>
      </c>
      <c r="D6185" s="234">
        <v>133.59</v>
      </c>
    </row>
    <row r="6186" spans="1:4" ht="13.5">
      <c r="A6186" s="233">
        <v>97624</v>
      </c>
      <c r="B6186" s="231" t="s">
        <v>11586</v>
      </c>
      <c r="C6186" s="233" t="s">
        <v>7</v>
      </c>
      <c r="D6186" s="234">
        <v>81.99</v>
      </c>
    </row>
    <row r="6187" spans="1:4" ht="13.5">
      <c r="A6187" s="233">
        <v>97625</v>
      </c>
      <c r="B6187" s="231" t="s">
        <v>11587</v>
      </c>
      <c r="C6187" s="233" t="s">
        <v>7</v>
      </c>
      <c r="D6187" s="234">
        <v>41.97</v>
      </c>
    </row>
    <row r="6188" spans="1:4" ht="13.5">
      <c r="A6188" s="233">
        <v>97626</v>
      </c>
      <c r="B6188" s="231" t="s">
        <v>11588</v>
      </c>
      <c r="C6188" s="233" t="s">
        <v>7</v>
      </c>
      <c r="D6188" s="234">
        <v>470.86</v>
      </c>
    </row>
    <row r="6189" spans="1:4" ht="13.5">
      <c r="A6189" s="233">
        <v>97627</v>
      </c>
      <c r="B6189" s="231" t="s">
        <v>11589</v>
      </c>
      <c r="C6189" s="233" t="s">
        <v>7</v>
      </c>
      <c r="D6189" s="234">
        <v>215.49</v>
      </c>
    </row>
    <row r="6190" spans="1:4" ht="13.5">
      <c r="A6190" s="233">
        <v>97628</v>
      </c>
      <c r="B6190" s="231" t="s">
        <v>11590</v>
      </c>
      <c r="C6190" s="233" t="s">
        <v>7</v>
      </c>
      <c r="D6190" s="234">
        <v>215.53</v>
      </c>
    </row>
    <row r="6191" spans="1:4" ht="13.5">
      <c r="A6191" s="233">
        <v>97629</v>
      </c>
      <c r="B6191" s="231" t="s">
        <v>11591</v>
      </c>
      <c r="C6191" s="233" t="s">
        <v>7</v>
      </c>
      <c r="D6191" s="234">
        <v>93.13</v>
      </c>
    </row>
    <row r="6192" spans="1:4" ht="13.5">
      <c r="A6192" s="233">
        <v>97631</v>
      </c>
      <c r="B6192" s="231" t="s">
        <v>11592</v>
      </c>
      <c r="C6192" s="233" t="s">
        <v>4</v>
      </c>
      <c r="D6192" s="234">
        <v>2.6</v>
      </c>
    </row>
    <row r="6193" spans="1:4" ht="13.5">
      <c r="A6193" s="233">
        <v>97632</v>
      </c>
      <c r="B6193" s="231" t="s">
        <v>11593</v>
      </c>
      <c r="C6193" s="233" t="s">
        <v>1</v>
      </c>
      <c r="D6193" s="234">
        <v>2.06</v>
      </c>
    </row>
    <row r="6194" spans="1:4" ht="13.5">
      <c r="A6194" s="233">
        <v>97633</v>
      </c>
      <c r="B6194" s="231" t="s">
        <v>11594</v>
      </c>
      <c r="C6194" s="233" t="s">
        <v>4</v>
      </c>
      <c r="D6194" s="234">
        <v>18.04</v>
      </c>
    </row>
    <row r="6195" spans="1:4" ht="13.5">
      <c r="A6195" s="233">
        <v>97634</v>
      </c>
      <c r="B6195" s="231" t="s">
        <v>11595</v>
      </c>
      <c r="C6195" s="233" t="s">
        <v>4</v>
      </c>
      <c r="D6195" s="234">
        <v>9.42</v>
      </c>
    </row>
    <row r="6196" spans="1:4" ht="13.5">
      <c r="A6196" s="233">
        <v>97635</v>
      </c>
      <c r="B6196" s="231" t="s">
        <v>11596</v>
      </c>
      <c r="C6196" s="233" t="s">
        <v>4</v>
      </c>
      <c r="D6196" s="234">
        <v>12.23</v>
      </c>
    </row>
    <row r="6197" spans="1:4" ht="13.5">
      <c r="A6197" s="233">
        <v>97636</v>
      </c>
      <c r="B6197" s="231" t="s">
        <v>11597</v>
      </c>
      <c r="C6197" s="233" t="s">
        <v>4</v>
      </c>
      <c r="D6197" s="234">
        <v>15.59</v>
      </c>
    </row>
    <row r="6198" spans="1:4" ht="13.5">
      <c r="A6198" s="233">
        <v>97637</v>
      </c>
      <c r="B6198" s="231" t="s">
        <v>11598</v>
      </c>
      <c r="C6198" s="233" t="s">
        <v>4</v>
      </c>
      <c r="D6198" s="234">
        <v>2.2999999999999998</v>
      </c>
    </row>
    <row r="6199" spans="1:4" ht="13.5">
      <c r="A6199" s="233">
        <v>97638</v>
      </c>
      <c r="B6199" s="231" t="s">
        <v>11599</v>
      </c>
      <c r="C6199" s="233" t="s">
        <v>4</v>
      </c>
      <c r="D6199" s="234">
        <v>6.7</v>
      </c>
    </row>
    <row r="6200" spans="1:4" ht="13.5">
      <c r="A6200" s="233">
        <v>97639</v>
      </c>
      <c r="B6200" s="231" t="s">
        <v>11600</v>
      </c>
      <c r="C6200" s="233" t="s">
        <v>4</v>
      </c>
      <c r="D6200" s="234">
        <v>15.85</v>
      </c>
    </row>
    <row r="6201" spans="1:4" ht="13.5">
      <c r="A6201" s="233">
        <v>97640</v>
      </c>
      <c r="B6201" s="231" t="s">
        <v>11601</v>
      </c>
      <c r="C6201" s="233" t="s">
        <v>4</v>
      </c>
      <c r="D6201" s="234">
        <v>1.45</v>
      </c>
    </row>
    <row r="6202" spans="1:4" ht="13.5">
      <c r="A6202" s="233">
        <v>97641</v>
      </c>
      <c r="B6202" s="231" t="s">
        <v>11602</v>
      </c>
      <c r="C6202" s="233" t="s">
        <v>4</v>
      </c>
      <c r="D6202" s="234">
        <v>3.63</v>
      </c>
    </row>
    <row r="6203" spans="1:4" ht="13.5">
      <c r="A6203" s="233">
        <v>97642</v>
      </c>
      <c r="B6203" s="231" t="s">
        <v>11603</v>
      </c>
      <c r="C6203" s="233" t="s">
        <v>4</v>
      </c>
      <c r="D6203" s="234">
        <v>2.6</v>
      </c>
    </row>
    <row r="6204" spans="1:4" ht="13.5">
      <c r="A6204" s="233">
        <v>97643</v>
      </c>
      <c r="B6204" s="231" t="s">
        <v>11604</v>
      </c>
      <c r="C6204" s="233" t="s">
        <v>4</v>
      </c>
      <c r="D6204" s="234">
        <v>19.45</v>
      </c>
    </row>
    <row r="6205" spans="1:4" ht="13.5">
      <c r="A6205" s="233">
        <v>97644</v>
      </c>
      <c r="B6205" s="231" t="s">
        <v>11605</v>
      </c>
      <c r="C6205" s="233" t="s">
        <v>4</v>
      </c>
      <c r="D6205" s="234">
        <v>7.33</v>
      </c>
    </row>
    <row r="6206" spans="1:4" ht="13.5">
      <c r="A6206" s="233">
        <v>97645</v>
      </c>
      <c r="B6206" s="231" t="s">
        <v>11606</v>
      </c>
      <c r="C6206" s="233" t="s">
        <v>4</v>
      </c>
      <c r="D6206" s="234">
        <v>27.65</v>
      </c>
    </row>
    <row r="6207" spans="1:4" ht="13.5">
      <c r="A6207" s="233">
        <v>97647</v>
      </c>
      <c r="B6207" s="231" t="s">
        <v>11607</v>
      </c>
      <c r="C6207" s="233" t="s">
        <v>4</v>
      </c>
      <c r="D6207" s="234">
        <v>2.63</v>
      </c>
    </row>
    <row r="6208" spans="1:4" ht="13.5">
      <c r="A6208" s="233">
        <v>97648</v>
      </c>
      <c r="B6208" s="231" t="s">
        <v>11608</v>
      </c>
      <c r="C6208" s="233" t="s">
        <v>4</v>
      </c>
      <c r="D6208" s="234">
        <v>1.51</v>
      </c>
    </row>
    <row r="6209" spans="1:4" ht="13.5">
      <c r="A6209" s="233">
        <v>97649</v>
      </c>
      <c r="B6209" s="231" t="s">
        <v>11609</v>
      </c>
      <c r="C6209" s="233" t="s">
        <v>4</v>
      </c>
      <c r="D6209" s="234">
        <v>3.35</v>
      </c>
    </row>
    <row r="6210" spans="1:4" ht="13.5">
      <c r="A6210" s="233">
        <v>97650</v>
      </c>
      <c r="B6210" s="231" t="s">
        <v>11610</v>
      </c>
      <c r="C6210" s="233" t="s">
        <v>4</v>
      </c>
      <c r="D6210" s="234">
        <v>5.67</v>
      </c>
    </row>
    <row r="6211" spans="1:4" ht="13.5">
      <c r="A6211" s="233">
        <v>97651</v>
      </c>
      <c r="B6211" s="231" t="s">
        <v>11611</v>
      </c>
      <c r="C6211" s="233" t="s">
        <v>2</v>
      </c>
      <c r="D6211" s="234">
        <v>62.75</v>
      </c>
    </row>
    <row r="6212" spans="1:4" ht="13.5">
      <c r="A6212" s="233">
        <v>97652</v>
      </c>
      <c r="B6212" s="231" t="s">
        <v>11612</v>
      </c>
      <c r="C6212" s="233" t="s">
        <v>2</v>
      </c>
      <c r="D6212" s="234">
        <v>142.27000000000001</v>
      </c>
    </row>
    <row r="6213" spans="1:4" ht="13.5">
      <c r="A6213" s="233">
        <v>97653</v>
      </c>
      <c r="B6213" s="231" t="s">
        <v>11613</v>
      </c>
      <c r="C6213" s="233" t="s">
        <v>2</v>
      </c>
      <c r="D6213" s="234">
        <v>103.12</v>
      </c>
    </row>
    <row r="6214" spans="1:4" ht="13.5">
      <c r="A6214" s="233">
        <v>97654</v>
      </c>
      <c r="B6214" s="231" t="s">
        <v>11614</v>
      </c>
      <c r="C6214" s="233" t="s">
        <v>2</v>
      </c>
      <c r="D6214" s="234">
        <v>124.89</v>
      </c>
    </row>
    <row r="6215" spans="1:4" ht="13.5">
      <c r="A6215" s="233">
        <v>97655</v>
      </c>
      <c r="B6215" s="231" t="s">
        <v>11615</v>
      </c>
      <c r="C6215" s="233" t="s">
        <v>4</v>
      </c>
      <c r="D6215" s="234">
        <v>16.829999999999998</v>
      </c>
    </row>
    <row r="6216" spans="1:4" ht="13.5">
      <c r="A6216" s="233">
        <v>97656</v>
      </c>
      <c r="B6216" s="231" t="s">
        <v>11616</v>
      </c>
      <c r="C6216" s="233" t="s">
        <v>2</v>
      </c>
      <c r="D6216" s="234">
        <v>167.71</v>
      </c>
    </row>
    <row r="6217" spans="1:4" ht="13.5">
      <c r="A6217" s="233">
        <v>97657</v>
      </c>
      <c r="B6217" s="231" t="s">
        <v>11617</v>
      </c>
      <c r="C6217" s="233" t="s">
        <v>2</v>
      </c>
      <c r="D6217" s="234">
        <v>332.41</v>
      </c>
    </row>
    <row r="6218" spans="1:4" ht="13.5">
      <c r="A6218" s="233">
        <v>97658</v>
      </c>
      <c r="B6218" s="231" t="s">
        <v>11618</v>
      </c>
      <c r="C6218" s="233" t="s">
        <v>2</v>
      </c>
      <c r="D6218" s="234">
        <v>143.83000000000001</v>
      </c>
    </row>
    <row r="6219" spans="1:4" ht="13.5">
      <c r="A6219" s="233">
        <v>97659</v>
      </c>
      <c r="B6219" s="231" t="s">
        <v>11619</v>
      </c>
      <c r="C6219" s="233" t="s">
        <v>2</v>
      </c>
      <c r="D6219" s="234">
        <v>190.84</v>
      </c>
    </row>
    <row r="6220" spans="1:4" ht="13.5">
      <c r="A6220" s="233">
        <v>97660</v>
      </c>
      <c r="B6220" s="231" t="s">
        <v>11620</v>
      </c>
      <c r="C6220" s="233" t="s">
        <v>2</v>
      </c>
      <c r="D6220" s="234">
        <v>0.53</v>
      </c>
    </row>
    <row r="6221" spans="1:4" ht="13.5">
      <c r="A6221" s="233">
        <v>97661</v>
      </c>
      <c r="B6221" s="231" t="s">
        <v>11621</v>
      </c>
      <c r="C6221" s="233" t="s">
        <v>1</v>
      </c>
      <c r="D6221" s="234">
        <v>0.55000000000000004</v>
      </c>
    </row>
    <row r="6222" spans="1:4" ht="13.5">
      <c r="A6222" s="233">
        <v>97662</v>
      </c>
      <c r="B6222" s="231" t="s">
        <v>11622</v>
      </c>
      <c r="C6222" s="233" t="s">
        <v>1</v>
      </c>
      <c r="D6222" s="234">
        <v>0.37</v>
      </c>
    </row>
    <row r="6223" spans="1:4" ht="13.5">
      <c r="A6223" s="233">
        <v>97663</v>
      </c>
      <c r="B6223" s="231" t="s">
        <v>11623</v>
      </c>
      <c r="C6223" s="233" t="s">
        <v>2</v>
      </c>
      <c r="D6223" s="234">
        <v>9.36</v>
      </c>
    </row>
    <row r="6224" spans="1:4" ht="13.5">
      <c r="A6224" s="233">
        <v>97664</v>
      </c>
      <c r="B6224" s="231" t="s">
        <v>11624</v>
      </c>
      <c r="C6224" s="233" t="s">
        <v>2</v>
      </c>
      <c r="D6224" s="234">
        <v>1.1599999999999999</v>
      </c>
    </row>
    <row r="6225" spans="1:4" ht="13.5">
      <c r="A6225" s="233">
        <v>97665</v>
      </c>
      <c r="B6225" s="231" t="s">
        <v>11625</v>
      </c>
      <c r="C6225" s="233" t="s">
        <v>2</v>
      </c>
      <c r="D6225" s="234">
        <v>1.05</v>
      </c>
    </row>
    <row r="6226" spans="1:4" ht="13.5">
      <c r="A6226" s="233">
        <v>97666</v>
      </c>
      <c r="B6226" s="231" t="s">
        <v>11626</v>
      </c>
      <c r="C6226" s="233" t="s">
        <v>2</v>
      </c>
      <c r="D6226" s="234">
        <v>6.82</v>
      </c>
    </row>
    <row r="6227" spans="1:4" ht="13.5">
      <c r="A6227" s="233">
        <v>95967</v>
      </c>
      <c r="B6227" s="231" t="s">
        <v>11627</v>
      </c>
      <c r="C6227" s="233" t="s">
        <v>5</v>
      </c>
      <c r="D6227" s="234">
        <v>145.77000000000001</v>
      </c>
    </row>
    <row r="6228" spans="1:4" ht="13.5">
      <c r="A6228" s="233">
        <v>99058</v>
      </c>
      <c r="B6228" s="231" t="s">
        <v>11628</v>
      </c>
      <c r="C6228" s="233" t="s">
        <v>2</v>
      </c>
      <c r="D6228" s="234">
        <v>9.6999999999999993</v>
      </c>
    </row>
    <row r="6229" spans="1:4" ht="13.5">
      <c r="A6229" s="233">
        <v>99059</v>
      </c>
      <c r="B6229" s="231" t="s">
        <v>11629</v>
      </c>
      <c r="C6229" s="233" t="s">
        <v>1</v>
      </c>
      <c r="D6229" s="234">
        <v>51.35</v>
      </c>
    </row>
    <row r="6230" spans="1:4" ht="13.5">
      <c r="A6230" s="233">
        <v>99060</v>
      </c>
      <c r="B6230" s="231" t="s">
        <v>24151</v>
      </c>
      <c r="C6230" s="233" t="s">
        <v>2</v>
      </c>
      <c r="D6230" s="234">
        <v>139.08000000000001</v>
      </c>
    </row>
    <row r="6231" spans="1:4" ht="13.5">
      <c r="A6231" s="233">
        <v>99061</v>
      </c>
      <c r="B6231" s="231" t="s">
        <v>24152</v>
      </c>
      <c r="C6231" s="233" t="s">
        <v>2</v>
      </c>
      <c r="D6231" s="234">
        <v>91.72</v>
      </c>
    </row>
    <row r="6232" spans="1:4" ht="13.5">
      <c r="A6232" s="233">
        <v>99062</v>
      </c>
      <c r="B6232" s="231" t="s">
        <v>11630</v>
      </c>
      <c r="C6232" s="233" t="s">
        <v>2</v>
      </c>
      <c r="D6232" s="234">
        <v>2.17</v>
      </c>
    </row>
    <row r="6233" spans="1:4" ht="13.5">
      <c r="A6233" s="233">
        <v>99063</v>
      </c>
      <c r="B6233" s="231" t="s">
        <v>11631</v>
      </c>
      <c r="C6233" s="233" t="s">
        <v>1</v>
      </c>
      <c r="D6233" s="234">
        <v>4.58</v>
      </c>
    </row>
    <row r="6234" spans="1:4" ht="13.5">
      <c r="A6234" s="233">
        <v>99064</v>
      </c>
      <c r="B6234" s="231" t="s">
        <v>11632</v>
      </c>
      <c r="C6234" s="233" t="s">
        <v>1</v>
      </c>
      <c r="D6234" s="234">
        <v>0.48</v>
      </c>
    </row>
    <row r="6235" spans="1:4" ht="13.5">
      <c r="A6235" s="233">
        <v>93588</v>
      </c>
      <c r="B6235" s="231" t="s">
        <v>24513</v>
      </c>
      <c r="C6235" s="233" t="s">
        <v>10649</v>
      </c>
      <c r="D6235" s="234">
        <v>1.92</v>
      </c>
    </row>
    <row r="6236" spans="1:4" ht="13.5">
      <c r="A6236" s="233">
        <v>93589</v>
      </c>
      <c r="B6236" s="231" t="s">
        <v>24514</v>
      </c>
      <c r="C6236" s="233" t="s">
        <v>10649</v>
      </c>
      <c r="D6236" s="234">
        <v>1.64</v>
      </c>
    </row>
    <row r="6237" spans="1:4" ht="13.5">
      <c r="A6237" s="233">
        <v>93590</v>
      </c>
      <c r="B6237" s="231" t="s">
        <v>24515</v>
      </c>
      <c r="C6237" s="233" t="s">
        <v>10649</v>
      </c>
      <c r="D6237" s="234">
        <v>0.6</v>
      </c>
    </row>
    <row r="6238" spans="1:4" ht="13.5">
      <c r="A6238" s="233">
        <v>93591</v>
      </c>
      <c r="B6238" s="231" t="s">
        <v>24516</v>
      </c>
      <c r="C6238" s="233" t="s">
        <v>10649</v>
      </c>
      <c r="D6238" s="234">
        <v>1.67</v>
      </c>
    </row>
    <row r="6239" spans="1:4" ht="13.5">
      <c r="A6239" s="233">
        <v>93592</v>
      </c>
      <c r="B6239" s="231" t="s">
        <v>24517</v>
      </c>
      <c r="C6239" s="233" t="s">
        <v>10649</v>
      </c>
      <c r="D6239" s="234">
        <v>1.45</v>
      </c>
    </row>
    <row r="6240" spans="1:4" ht="13.5">
      <c r="A6240" s="233">
        <v>93593</v>
      </c>
      <c r="B6240" s="231" t="s">
        <v>24518</v>
      </c>
      <c r="C6240" s="233" t="s">
        <v>10649</v>
      </c>
      <c r="D6240" s="234">
        <v>0.52</v>
      </c>
    </row>
    <row r="6241" spans="1:4" ht="13.5">
      <c r="A6241" s="233">
        <v>93594</v>
      </c>
      <c r="B6241" s="231" t="s">
        <v>24519</v>
      </c>
      <c r="C6241" s="233" t="s">
        <v>10647</v>
      </c>
      <c r="D6241" s="234">
        <v>1.27</v>
      </c>
    </row>
    <row r="6242" spans="1:4" ht="13.5">
      <c r="A6242" s="233">
        <v>93595</v>
      </c>
      <c r="B6242" s="231" t="s">
        <v>24520</v>
      </c>
      <c r="C6242" s="233" t="s">
        <v>10647</v>
      </c>
      <c r="D6242" s="234">
        <v>1.1100000000000001</v>
      </c>
    </row>
    <row r="6243" spans="1:4" ht="13.5">
      <c r="A6243" s="233">
        <v>93596</v>
      </c>
      <c r="B6243" s="231" t="s">
        <v>24521</v>
      </c>
      <c r="C6243" s="233" t="s">
        <v>10647</v>
      </c>
      <c r="D6243" s="234">
        <v>0.4</v>
      </c>
    </row>
    <row r="6244" spans="1:4" ht="13.5">
      <c r="A6244" s="233">
        <v>93597</v>
      </c>
      <c r="B6244" s="231" t="s">
        <v>24522</v>
      </c>
      <c r="C6244" s="233" t="s">
        <v>10647</v>
      </c>
      <c r="D6244" s="234">
        <v>1.1100000000000001</v>
      </c>
    </row>
    <row r="6245" spans="1:4" ht="13.5">
      <c r="A6245" s="233">
        <v>93598</v>
      </c>
      <c r="B6245" s="231" t="s">
        <v>24523</v>
      </c>
      <c r="C6245" s="233" t="s">
        <v>10647</v>
      </c>
      <c r="D6245" s="234">
        <v>0.96</v>
      </c>
    </row>
    <row r="6246" spans="1:4" ht="13.5">
      <c r="A6246" s="233">
        <v>93599</v>
      </c>
      <c r="B6246" s="231" t="s">
        <v>24524</v>
      </c>
      <c r="C6246" s="233" t="s">
        <v>10647</v>
      </c>
      <c r="D6246" s="234">
        <v>0.35</v>
      </c>
    </row>
    <row r="6247" spans="1:4" ht="13.5">
      <c r="A6247" s="233">
        <v>95425</v>
      </c>
      <c r="B6247" s="231" t="s">
        <v>24525</v>
      </c>
      <c r="C6247" s="233" t="s">
        <v>10649</v>
      </c>
      <c r="D6247" s="234">
        <v>1.41</v>
      </c>
    </row>
    <row r="6248" spans="1:4" ht="13.5">
      <c r="A6248" s="233">
        <v>95426</v>
      </c>
      <c r="B6248" s="231" t="s">
        <v>24526</v>
      </c>
      <c r="C6248" s="233" t="s">
        <v>10649</v>
      </c>
      <c r="D6248" s="234">
        <v>1.23</v>
      </c>
    </row>
    <row r="6249" spans="1:4" ht="13.5">
      <c r="A6249" s="233">
        <v>95427</v>
      </c>
      <c r="B6249" s="231" t="s">
        <v>24527</v>
      </c>
      <c r="C6249" s="233" t="s">
        <v>10649</v>
      </c>
      <c r="D6249" s="234">
        <v>0.46</v>
      </c>
    </row>
    <row r="6250" spans="1:4" ht="13.5">
      <c r="A6250" s="233">
        <v>95428</v>
      </c>
      <c r="B6250" s="231" t="s">
        <v>24528</v>
      </c>
      <c r="C6250" s="233" t="s">
        <v>10647</v>
      </c>
      <c r="D6250" s="234">
        <v>0.95</v>
      </c>
    </row>
    <row r="6251" spans="1:4" ht="13.5">
      <c r="A6251" s="233">
        <v>95429</v>
      </c>
      <c r="B6251" s="231" t="s">
        <v>24529</v>
      </c>
      <c r="C6251" s="233" t="s">
        <v>10647</v>
      </c>
      <c r="D6251" s="234">
        <v>0.83</v>
      </c>
    </row>
    <row r="6252" spans="1:4" ht="13.5">
      <c r="A6252" s="233">
        <v>95430</v>
      </c>
      <c r="B6252" s="231" t="s">
        <v>24530</v>
      </c>
      <c r="C6252" s="233" t="s">
        <v>10647</v>
      </c>
      <c r="D6252" s="234">
        <v>0.28000000000000003</v>
      </c>
    </row>
    <row r="6253" spans="1:4" ht="13.5">
      <c r="A6253" s="233">
        <v>95875</v>
      </c>
      <c r="B6253" s="231" t="s">
        <v>24531</v>
      </c>
      <c r="C6253" s="233" t="s">
        <v>10649</v>
      </c>
      <c r="D6253" s="234">
        <v>1.52</v>
      </c>
    </row>
    <row r="6254" spans="1:4" ht="13.5">
      <c r="A6254" s="233">
        <v>95876</v>
      </c>
      <c r="B6254" s="231" t="s">
        <v>24532</v>
      </c>
      <c r="C6254" s="233" t="s">
        <v>10649</v>
      </c>
      <c r="D6254" s="234">
        <v>1.32</v>
      </c>
    </row>
    <row r="6255" spans="1:4" ht="13.5">
      <c r="A6255" s="233">
        <v>95877</v>
      </c>
      <c r="B6255" s="231" t="s">
        <v>24533</v>
      </c>
      <c r="C6255" s="233" t="s">
        <v>10649</v>
      </c>
      <c r="D6255" s="234">
        <v>1.1299999999999999</v>
      </c>
    </row>
    <row r="6256" spans="1:4" ht="13.5">
      <c r="A6256" s="233">
        <v>95878</v>
      </c>
      <c r="B6256" s="231" t="s">
        <v>24534</v>
      </c>
      <c r="C6256" s="233" t="s">
        <v>10647</v>
      </c>
      <c r="D6256" s="234">
        <v>1.02</v>
      </c>
    </row>
    <row r="6257" spans="1:4" ht="13.5">
      <c r="A6257" s="233">
        <v>95879</v>
      </c>
      <c r="B6257" s="231" t="s">
        <v>24535</v>
      </c>
      <c r="C6257" s="233" t="s">
        <v>10647</v>
      </c>
      <c r="D6257" s="234">
        <v>0.89</v>
      </c>
    </row>
    <row r="6258" spans="1:4" ht="13.5">
      <c r="A6258" s="233">
        <v>95880</v>
      </c>
      <c r="B6258" s="231" t="s">
        <v>24536</v>
      </c>
      <c r="C6258" s="233" t="s">
        <v>10647</v>
      </c>
      <c r="D6258" s="234">
        <v>0.75</v>
      </c>
    </row>
    <row r="6259" spans="1:4" ht="13.5">
      <c r="A6259" s="233">
        <v>97912</v>
      </c>
      <c r="B6259" s="231" t="s">
        <v>24537</v>
      </c>
      <c r="C6259" s="233" t="s">
        <v>10649</v>
      </c>
      <c r="D6259" s="234">
        <v>2.38</v>
      </c>
    </row>
    <row r="6260" spans="1:4" ht="13.5">
      <c r="A6260" s="233">
        <v>97913</v>
      </c>
      <c r="B6260" s="231" t="s">
        <v>24538</v>
      </c>
      <c r="C6260" s="233" t="s">
        <v>10649</v>
      </c>
      <c r="D6260" s="234">
        <v>2.06</v>
      </c>
    </row>
    <row r="6261" spans="1:4" ht="13.5">
      <c r="A6261" s="233">
        <v>97914</v>
      </c>
      <c r="B6261" s="231" t="s">
        <v>24539</v>
      </c>
      <c r="C6261" s="233" t="s">
        <v>10649</v>
      </c>
      <c r="D6261" s="234">
        <v>1.89</v>
      </c>
    </row>
    <row r="6262" spans="1:4" ht="13.5">
      <c r="A6262" s="233">
        <v>97915</v>
      </c>
      <c r="B6262" s="231" t="s">
        <v>24540</v>
      </c>
      <c r="C6262" s="233" t="s">
        <v>10649</v>
      </c>
      <c r="D6262" s="234">
        <v>0.75</v>
      </c>
    </row>
    <row r="6263" spans="1:4" ht="13.5">
      <c r="A6263" s="233">
        <v>100937</v>
      </c>
      <c r="B6263" s="231" t="s">
        <v>24541</v>
      </c>
      <c r="C6263" s="233" t="s">
        <v>10649</v>
      </c>
      <c r="D6263" s="234">
        <v>5.67</v>
      </c>
    </row>
    <row r="6264" spans="1:4" ht="13.5">
      <c r="A6264" s="233">
        <v>100938</v>
      </c>
      <c r="B6264" s="231" t="s">
        <v>24542</v>
      </c>
      <c r="C6264" s="233" t="s">
        <v>10649</v>
      </c>
      <c r="D6264" s="234">
        <v>4.59</v>
      </c>
    </row>
    <row r="6265" spans="1:4" ht="13.5">
      <c r="A6265" s="233">
        <v>100939</v>
      </c>
      <c r="B6265" s="231" t="s">
        <v>24543</v>
      </c>
      <c r="C6265" s="233" t="s">
        <v>10649</v>
      </c>
      <c r="D6265" s="234">
        <v>4.0199999999999996</v>
      </c>
    </row>
    <row r="6266" spans="1:4" ht="13.5">
      <c r="A6266" s="233">
        <v>100940</v>
      </c>
      <c r="B6266" s="231" t="s">
        <v>24544</v>
      </c>
      <c r="C6266" s="233" t="s">
        <v>10649</v>
      </c>
      <c r="D6266" s="234">
        <v>3.41</v>
      </c>
    </row>
    <row r="6267" spans="1:4" ht="13.5">
      <c r="A6267" s="233">
        <v>100941</v>
      </c>
      <c r="B6267" s="231" t="s">
        <v>24545</v>
      </c>
      <c r="C6267" s="233" t="s">
        <v>10647</v>
      </c>
      <c r="D6267" s="234">
        <v>3.77</v>
      </c>
    </row>
    <row r="6268" spans="1:4" ht="13.5">
      <c r="A6268" s="233">
        <v>100942</v>
      </c>
      <c r="B6268" s="231" t="s">
        <v>24546</v>
      </c>
      <c r="C6268" s="233" t="s">
        <v>10647</v>
      </c>
      <c r="D6268" s="234">
        <v>3.06</v>
      </c>
    </row>
    <row r="6269" spans="1:4" ht="13.5">
      <c r="A6269" s="233">
        <v>100943</v>
      </c>
      <c r="B6269" s="231" t="s">
        <v>24547</v>
      </c>
      <c r="C6269" s="233" t="s">
        <v>10647</v>
      </c>
      <c r="D6269" s="234">
        <v>2.67</v>
      </c>
    </row>
    <row r="6270" spans="1:4" ht="13.5">
      <c r="A6270" s="233">
        <v>100944</v>
      </c>
      <c r="B6270" s="231" t="s">
        <v>24548</v>
      </c>
      <c r="C6270" s="233" t="s">
        <v>10647</v>
      </c>
      <c r="D6270" s="234">
        <v>2.2799999999999998</v>
      </c>
    </row>
    <row r="6271" spans="1:4" ht="13.5">
      <c r="A6271" s="233">
        <v>100945</v>
      </c>
      <c r="B6271" s="231" t="s">
        <v>24549</v>
      </c>
      <c r="C6271" s="233" t="s">
        <v>10647</v>
      </c>
      <c r="D6271" s="234">
        <v>1.66</v>
      </c>
    </row>
    <row r="6272" spans="1:4" ht="13.5">
      <c r="A6272" s="233">
        <v>100946</v>
      </c>
      <c r="B6272" s="231" t="s">
        <v>24550</v>
      </c>
      <c r="C6272" s="233" t="s">
        <v>10647</v>
      </c>
      <c r="D6272" s="234">
        <v>1.43</v>
      </c>
    </row>
    <row r="6273" spans="1:4" ht="13.5">
      <c r="A6273" s="233">
        <v>100947</v>
      </c>
      <c r="B6273" s="231" t="s">
        <v>24551</v>
      </c>
      <c r="C6273" s="233" t="s">
        <v>10647</v>
      </c>
      <c r="D6273" s="234">
        <v>1.32</v>
      </c>
    </row>
    <row r="6274" spans="1:4" ht="13.5">
      <c r="A6274" s="233">
        <v>100948</v>
      </c>
      <c r="B6274" s="231" t="s">
        <v>24552</v>
      </c>
      <c r="C6274" s="233" t="s">
        <v>10647</v>
      </c>
      <c r="D6274" s="234">
        <v>0.52</v>
      </c>
    </row>
    <row r="6275" spans="1:4" ht="13.5">
      <c r="A6275" s="233">
        <v>100949</v>
      </c>
      <c r="B6275" s="231" t="s">
        <v>24553</v>
      </c>
      <c r="C6275" s="233" t="s">
        <v>10647</v>
      </c>
      <c r="D6275" s="234">
        <v>3.95</v>
      </c>
    </row>
    <row r="6276" spans="1:4" ht="13.5">
      <c r="A6276" s="233">
        <v>100950</v>
      </c>
      <c r="B6276" s="231" t="s">
        <v>24554</v>
      </c>
      <c r="C6276" s="233" t="s">
        <v>10647</v>
      </c>
      <c r="D6276" s="234">
        <v>2.12</v>
      </c>
    </row>
    <row r="6277" spans="1:4" ht="13.5">
      <c r="A6277" s="233">
        <v>100951</v>
      </c>
      <c r="B6277" s="231" t="s">
        <v>24555</v>
      </c>
      <c r="C6277" s="233" t="s">
        <v>10647</v>
      </c>
      <c r="D6277" s="234">
        <v>1.83</v>
      </c>
    </row>
    <row r="6278" spans="1:4" ht="13.5">
      <c r="A6278" s="233">
        <v>100952</v>
      </c>
      <c r="B6278" s="231" t="s">
        <v>24556</v>
      </c>
      <c r="C6278" s="233" t="s">
        <v>10647</v>
      </c>
      <c r="D6278" s="234">
        <v>1.69</v>
      </c>
    </row>
    <row r="6279" spans="1:4" ht="13.5">
      <c r="A6279" s="233">
        <v>100953</v>
      </c>
      <c r="B6279" s="231" t="s">
        <v>24557</v>
      </c>
      <c r="C6279" s="233" t="s">
        <v>10647</v>
      </c>
      <c r="D6279" s="234">
        <v>0.66</v>
      </c>
    </row>
    <row r="6280" spans="1:4" ht="13.5">
      <c r="A6280" s="233">
        <v>100954</v>
      </c>
      <c r="B6280" s="231" t="s">
        <v>24558</v>
      </c>
      <c r="C6280" s="233" t="s">
        <v>10647</v>
      </c>
      <c r="D6280" s="234">
        <v>5.0599999999999996</v>
      </c>
    </row>
    <row r="6281" spans="1:4" ht="13.5">
      <c r="A6281" s="233">
        <v>100955</v>
      </c>
      <c r="B6281" s="231" t="s">
        <v>24559</v>
      </c>
      <c r="C6281" s="233" t="s">
        <v>10649</v>
      </c>
      <c r="D6281" s="234">
        <v>3.11</v>
      </c>
    </row>
    <row r="6282" spans="1:4" ht="13.5">
      <c r="A6282" s="233">
        <v>100956</v>
      </c>
      <c r="B6282" s="231" t="s">
        <v>24560</v>
      </c>
      <c r="C6282" s="233" t="s">
        <v>10649</v>
      </c>
      <c r="D6282" s="234">
        <v>2.69</v>
      </c>
    </row>
    <row r="6283" spans="1:4" ht="13.5">
      <c r="A6283" s="233">
        <v>100957</v>
      </c>
      <c r="B6283" s="231" t="s">
        <v>24561</v>
      </c>
      <c r="C6283" s="233" t="s">
        <v>10649</v>
      </c>
      <c r="D6283" s="234">
        <v>2.4700000000000002</v>
      </c>
    </row>
    <row r="6284" spans="1:4" ht="13.5">
      <c r="A6284" s="233">
        <v>100958</v>
      </c>
      <c r="B6284" s="231" t="s">
        <v>24562</v>
      </c>
      <c r="C6284" s="233" t="s">
        <v>10649</v>
      </c>
      <c r="D6284" s="234">
        <v>0.99</v>
      </c>
    </row>
    <row r="6285" spans="1:4" ht="13.5">
      <c r="A6285" s="233">
        <v>100959</v>
      </c>
      <c r="B6285" s="231" t="s">
        <v>24563</v>
      </c>
      <c r="C6285" s="233" t="s">
        <v>10649</v>
      </c>
      <c r="D6285" s="234">
        <v>7.42</v>
      </c>
    </row>
    <row r="6286" spans="1:4" ht="13.5">
      <c r="A6286" s="233">
        <v>100960</v>
      </c>
      <c r="B6286" s="231" t="s">
        <v>24564</v>
      </c>
      <c r="C6286" s="233" t="s">
        <v>10649</v>
      </c>
      <c r="D6286" s="234">
        <v>2.23</v>
      </c>
    </row>
    <row r="6287" spans="1:4" ht="13.5">
      <c r="A6287" s="233">
        <v>100961</v>
      </c>
      <c r="B6287" s="231" t="s">
        <v>24565</v>
      </c>
      <c r="C6287" s="233" t="s">
        <v>10649</v>
      </c>
      <c r="D6287" s="234">
        <v>1.92</v>
      </c>
    </row>
    <row r="6288" spans="1:4" ht="13.5">
      <c r="A6288" s="233">
        <v>100962</v>
      </c>
      <c r="B6288" s="231" t="s">
        <v>24566</v>
      </c>
      <c r="C6288" s="233" t="s">
        <v>10649</v>
      </c>
      <c r="D6288" s="234">
        <v>1.76</v>
      </c>
    </row>
    <row r="6289" spans="1:4" ht="13.5">
      <c r="A6289" s="233">
        <v>100963</v>
      </c>
      <c r="B6289" s="231" t="s">
        <v>24567</v>
      </c>
      <c r="C6289" s="233" t="s">
        <v>10649</v>
      </c>
      <c r="D6289" s="234">
        <v>0.69</v>
      </c>
    </row>
    <row r="6290" spans="1:4" ht="13.5">
      <c r="A6290" s="233">
        <v>100964</v>
      </c>
      <c r="B6290" s="231" t="s">
        <v>24568</v>
      </c>
      <c r="C6290" s="233" t="s">
        <v>10649</v>
      </c>
      <c r="D6290" s="234">
        <v>5.34</v>
      </c>
    </row>
    <row r="6291" spans="1:4" ht="13.5">
      <c r="A6291" s="233">
        <v>100973</v>
      </c>
      <c r="B6291" s="231" t="s">
        <v>24569</v>
      </c>
      <c r="C6291" s="233" t="s">
        <v>7</v>
      </c>
      <c r="D6291" s="234">
        <v>6.01</v>
      </c>
    </row>
    <row r="6292" spans="1:4" ht="13.5">
      <c r="A6292" s="233">
        <v>100974</v>
      </c>
      <c r="B6292" s="231" t="s">
        <v>24570</v>
      </c>
      <c r="C6292" s="233" t="s">
        <v>7</v>
      </c>
      <c r="D6292" s="234">
        <v>5.63</v>
      </c>
    </row>
    <row r="6293" spans="1:4" ht="13.5">
      <c r="A6293" s="233">
        <v>100975</v>
      </c>
      <c r="B6293" s="231" t="s">
        <v>24571</v>
      </c>
      <c r="C6293" s="233" t="s">
        <v>7</v>
      </c>
      <c r="D6293" s="234">
        <v>5.63</v>
      </c>
    </row>
    <row r="6294" spans="1:4" ht="13.5">
      <c r="A6294" s="233">
        <v>100965</v>
      </c>
      <c r="B6294" s="231" t="s">
        <v>24572</v>
      </c>
      <c r="C6294" s="233" t="s">
        <v>10647</v>
      </c>
      <c r="D6294" s="234">
        <v>1.1399999999999999</v>
      </c>
    </row>
    <row r="6295" spans="1:4" ht="13.5">
      <c r="A6295" s="233">
        <v>100966</v>
      </c>
      <c r="B6295" s="231" t="s">
        <v>24573</v>
      </c>
      <c r="C6295" s="233" t="s">
        <v>10647</v>
      </c>
      <c r="D6295" s="234">
        <v>0.97</v>
      </c>
    </row>
    <row r="6296" spans="1:4" ht="13.5">
      <c r="A6296" s="233">
        <v>100969</v>
      </c>
      <c r="B6296" s="231" t="s">
        <v>24576</v>
      </c>
      <c r="C6296" s="233" t="s">
        <v>10647</v>
      </c>
      <c r="D6296" s="234">
        <v>1.51</v>
      </c>
    </row>
    <row r="6297" spans="1:4" ht="13.5">
      <c r="A6297" s="233">
        <v>100970</v>
      </c>
      <c r="B6297" s="231" t="s">
        <v>24577</v>
      </c>
      <c r="C6297" s="233" t="s">
        <v>10647</v>
      </c>
      <c r="D6297" s="234">
        <v>1.27</v>
      </c>
    </row>
    <row r="6298" spans="1:4" ht="13.5">
      <c r="A6298" s="233">
        <v>102330</v>
      </c>
      <c r="B6298" s="231" t="s">
        <v>24574</v>
      </c>
      <c r="C6298" s="233" t="s">
        <v>10647</v>
      </c>
      <c r="D6298" s="234">
        <v>0.91</v>
      </c>
    </row>
    <row r="6299" spans="1:4" ht="13.5">
      <c r="A6299" s="233">
        <v>102331</v>
      </c>
      <c r="B6299" s="231" t="s">
        <v>24575</v>
      </c>
      <c r="C6299" s="233" t="s">
        <v>10647</v>
      </c>
      <c r="D6299" s="234">
        <v>0.36</v>
      </c>
    </row>
    <row r="6300" spans="1:4" ht="13.5">
      <c r="A6300" s="233">
        <v>102332</v>
      </c>
      <c r="B6300" s="231" t="s">
        <v>24578</v>
      </c>
      <c r="C6300" s="233" t="s">
        <v>10647</v>
      </c>
      <c r="D6300" s="234">
        <v>1.19</v>
      </c>
    </row>
    <row r="6301" spans="1:4" ht="13.5">
      <c r="A6301" s="233">
        <v>102333</v>
      </c>
      <c r="B6301" s="231" t="s">
        <v>24579</v>
      </c>
      <c r="C6301" s="233" t="s">
        <v>10647</v>
      </c>
      <c r="D6301" s="234">
        <v>0.47</v>
      </c>
    </row>
    <row r="6302" spans="1:4" ht="13.5">
      <c r="A6302" s="233">
        <v>101019</v>
      </c>
      <c r="B6302" s="231" t="s">
        <v>24580</v>
      </c>
      <c r="C6302" s="233" t="s">
        <v>10648</v>
      </c>
      <c r="D6302" s="234">
        <v>534.17999999999995</v>
      </c>
    </row>
    <row r="6303" spans="1:4" ht="13.5">
      <c r="A6303" s="233">
        <v>101479</v>
      </c>
      <c r="B6303" s="231" t="s">
        <v>24581</v>
      </c>
      <c r="C6303" s="233" t="s">
        <v>10648</v>
      </c>
      <c r="D6303" s="234">
        <v>106.64</v>
      </c>
    </row>
    <row r="6304" spans="1:4" ht="13.5">
      <c r="A6304" s="233">
        <v>100976</v>
      </c>
      <c r="B6304" s="231" t="s">
        <v>24582</v>
      </c>
      <c r="C6304" s="233" t="s">
        <v>7</v>
      </c>
      <c r="D6304" s="234">
        <v>5.49</v>
      </c>
    </row>
    <row r="6305" spans="1:4" ht="13.5">
      <c r="A6305" s="233">
        <v>100977</v>
      </c>
      <c r="B6305" s="231" t="s">
        <v>24583</v>
      </c>
      <c r="C6305" s="233" t="s">
        <v>7</v>
      </c>
      <c r="D6305" s="234">
        <v>5.0999999999999996</v>
      </c>
    </row>
    <row r="6306" spans="1:4" ht="13.5">
      <c r="A6306" s="233">
        <v>100978</v>
      </c>
      <c r="B6306" s="231" t="s">
        <v>24584</v>
      </c>
      <c r="C6306" s="233" t="s">
        <v>7</v>
      </c>
      <c r="D6306" s="234">
        <v>4.46</v>
      </c>
    </row>
    <row r="6307" spans="1:4" ht="13.5">
      <c r="A6307" s="233">
        <v>100979</v>
      </c>
      <c r="B6307" s="231" t="s">
        <v>24585</v>
      </c>
      <c r="C6307" s="233" t="s">
        <v>7</v>
      </c>
      <c r="D6307" s="234">
        <v>4.26</v>
      </c>
    </row>
    <row r="6308" spans="1:4" ht="13.5">
      <c r="A6308" s="233">
        <v>100980</v>
      </c>
      <c r="B6308" s="231" t="s">
        <v>24586</v>
      </c>
      <c r="C6308" s="233" t="s">
        <v>7</v>
      </c>
      <c r="D6308" s="234">
        <v>4.01</v>
      </c>
    </row>
    <row r="6309" spans="1:4" ht="13.5">
      <c r="A6309" s="233">
        <v>100981</v>
      </c>
      <c r="B6309" s="231" t="s">
        <v>24587</v>
      </c>
      <c r="C6309" s="233" t="s">
        <v>7</v>
      </c>
      <c r="D6309" s="234">
        <v>6.25</v>
      </c>
    </row>
    <row r="6310" spans="1:4" ht="13.5">
      <c r="A6310" s="233">
        <v>100982</v>
      </c>
      <c r="B6310" s="231" t="s">
        <v>24588</v>
      </c>
      <c r="C6310" s="233" t="s">
        <v>7</v>
      </c>
      <c r="D6310" s="234">
        <v>5.82</v>
      </c>
    </row>
    <row r="6311" spans="1:4" ht="13.5">
      <c r="A6311" s="233">
        <v>100983</v>
      </c>
      <c r="B6311" s="231" t="s">
        <v>24589</v>
      </c>
      <c r="C6311" s="233" t="s">
        <v>7</v>
      </c>
      <c r="D6311" s="234">
        <v>5.81</v>
      </c>
    </row>
    <row r="6312" spans="1:4" ht="13.5">
      <c r="A6312" s="233">
        <v>100984</v>
      </c>
      <c r="B6312" s="231" t="s">
        <v>24590</v>
      </c>
      <c r="C6312" s="233" t="s">
        <v>7</v>
      </c>
      <c r="D6312" s="234">
        <v>5.65</v>
      </c>
    </row>
    <row r="6313" spans="1:4" ht="13.5">
      <c r="A6313" s="233">
        <v>100985</v>
      </c>
      <c r="B6313" s="231" t="s">
        <v>24591</v>
      </c>
      <c r="C6313" s="233" t="s">
        <v>7</v>
      </c>
      <c r="D6313" s="234">
        <v>4.7699999999999996</v>
      </c>
    </row>
    <row r="6314" spans="1:4" ht="13.5">
      <c r="A6314" s="233">
        <v>100986</v>
      </c>
      <c r="B6314" s="231" t="s">
        <v>24592</v>
      </c>
      <c r="C6314" s="233" t="s">
        <v>7</v>
      </c>
      <c r="D6314" s="234">
        <v>5.56</v>
      </c>
    </row>
    <row r="6315" spans="1:4" ht="13.5">
      <c r="A6315" s="233">
        <v>100987</v>
      </c>
      <c r="B6315" s="231" t="s">
        <v>24593</v>
      </c>
      <c r="C6315" s="233" t="s">
        <v>7</v>
      </c>
      <c r="D6315" s="234">
        <v>6.36</v>
      </c>
    </row>
    <row r="6316" spans="1:4" ht="13.5">
      <c r="A6316" s="233">
        <v>100988</v>
      </c>
      <c r="B6316" s="231" t="s">
        <v>24594</v>
      </c>
      <c r="C6316" s="233" t="s">
        <v>7</v>
      </c>
      <c r="D6316" s="234">
        <v>6.71</v>
      </c>
    </row>
    <row r="6317" spans="1:4" ht="13.5">
      <c r="A6317" s="233">
        <v>100989</v>
      </c>
      <c r="B6317" s="231" t="s">
        <v>24595</v>
      </c>
      <c r="C6317" s="233" t="s">
        <v>10648</v>
      </c>
      <c r="D6317" s="234">
        <v>4</v>
      </c>
    </row>
    <row r="6318" spans="1:4" ht="13.5">
      <c r="A6318" s="233">
        <v>100990</v>
      </c>
      <c r="B6318" s="231" t="s">
        <v>24596</v>
      </c>
      <c r="C6318" s="233" t="s">
        <v>10648</v>
      </c>
      <c r="D6318" s="234">
        <v>3.75</v>
      </c>
    </row>
    <row r="6319" spans="1:4" ht="13.5">
      <c r="A6319" s="233">
        <v>100991</v>
      </c>
      <c r="B6319" s="231" t="s">
        <v>24597</v>
      </c>
      <c r="C6319" s="233" t="s">
        <v>10648</v>
      </c>
      <c r="D6319" s="234">
        <v>3.77</v>
      </c>
    </row>
    <row r="6320" spans="1:4" ht="13.5">
      <c r="A6320" s="233">
        <v>100992</v>
      </c>
      <c r="B6320" s="231" t="s">
        <v>24598</v>
      </c>
      <c r="C6320" s="233" t="s">
        <v>10648</v>
      </c>
      <c r="D6320" s="234">
        <v>3.66</v>
      </c>
    </row>
    <row r="6321" spans="1:4" ht="13.5">
      <c r="A6321" s="233">
        <v>100993</v>
      </c>
      <c r="B6321" s="231" t="s">
        <v>24599</v>
      </c>
      <c r="C6321" s="233" t="s">
        <v>10648</v>
      </c>
      <c r="D6321" s="234">
        <v>3.39</v>
      </c>
    </row>
    <row r="6322" spans="1:4" ht="13.5">
      <c r="A6322" s="233">
        <v>100994</v>
      </c>
      <c r="B6322" s="231" t="s">
        <v>24600</v>
      </c>
      <c r="C6322" s="233" t="s">
        <v>10648</v>
      </c>
      <c r="D6322" s="234">
        <v>2.96</v>
      </c>
    </row>
    <row r="6323" spans="1:4" ht="13.5">
      <c r="A6323" s="233">
        <v>100995</v>
      </c>
      <c r="B6323" s="231" t="s">
        <v>24601</v>
      </c>
      <c r="C6323" s="233" t="s">
        <v>10648</v>
      </c>
      <c r="D6323" s="234">
        <v>2.84</v>
      </c>
    </row>
    <row r="6324" spans="1:4" ht="13.5">
      <c r="A6324" s="233">
        <v>100996</v>
      </c>
      <c r="B6324" s="231" t="s">
        <v>24602</v>
      </c>
      <c r="C6324" s="233" t="s">
        <v>10648</v>
      </c>
      <c r="D6324" s="234">
        <v>2.65</v>
      </c>
    </row>
    <row r="6325" spans="1:4" ht="13.5">
      <c r="A6325" s="233">
        <v>100997</v>
      </c>
      <c r="B6325" s="231" t="s">
        <v>24603</v>
      </c>
      <c r="C6325" s="233" t="s">
        <v>10648</v>
      </c>
      <c r="D6325" s="234">
        <v>4.18</v>
      </c>
    </row>
    <row r="6326" spans="1:4" ht="13.5">
      <c r="A6326" s="233">
        <v>100998</v>
      </c>
      <c r="B6326" s="231" t="s">
        <v>24604</v>
      </c>
      <c r="C6326" s="233" t="s">
        <v>10648</v>
      </c>
      <c r="D6326" s="234">
        <v>3.89</v>
      </c>
    </row>
    <row r="6327" spans="1:4" ht="13.5">
      <c r="A6327" s="233">
        <v>100999</v>
      </c>
      <c r="B6327" s="231" t="s">
        <v>24605</v>
      </c>
      <c r="C6327" s="233" t="s">
        <v>10648</v>
      </c>
      <c r="D6327" s="234">
        <v>3.89</v>
      </c>
    </row>
    <row r="6328" spans="1:4" ht="13.5">
      <c r="A6328" s="233">
        <v>101000</v>
      </c>
      <c r="B6328" s="231" t="s">
        <v>24606</v>
      </c>
      <c r="C6328" s="233" t="s">
        <v>10648</v>
      </c>
      <c r="D6328" s="234">
        <v>3.78</v>
      </c>
    </row>
    <row r="6329" spans="1:4" ht="13.5">
      <c r="A6329" s="233">
        <v>101001</v>
      </c>
      <c r="B6329" s="231" t="s">
        <v>24607</v>
      </c>
      <c r="C6329" s="233" t="s">
        <v>10648</v>
      </c>
      <c r="D6329" s="234">
        <v>3.18</v>
      </c>
    </row>
    <row r="6330" spans="1:4" ht="13.5">
      <c r="A6330" s="233">
        <v>101002</v>
      </c>
      <c r="B6330" s="231" t="s">
        <v>24608</v>
      </c>
      <c r="C6330" s="233" t="s">
        <v>10648</v>
      </c>
      <c r="D6330" s="234">
        <v>3.7</v>
      </c>
    </row>
    <row r="6331" spans="1:4" ht="13.5">
      <c r="A6331" s="233">
        <v>101003</v>
      </c>
      <c r="B6331" s="231" t="s">
        <v>24609</v>
      </c>
      <c r="C6331" s="233" t="s">
        <v>10648</v>
      </c>
      <c r="D6331" s="234">
        <v>4.2300000000000004</v>
      </c>
    </row>
    <row r="6332" spans="1:4" ht="13.5">
      <c r="A6332" s="233">
        <v>101004</v>
      </c>
      <c r="B6332" s="231" t="s">
        <v>24610</v>
      </c>
      <c r="C6332" s="233" t="s">
        <v>10648</v>
      </c>
      <c r="D6332" s="234">
        <v>4.46</v>
      </c>
    </row>
    <row r="6333" spans="1:4" ht="13.5">
      <c r="A6333" s="233">
        <v>101005</v>
      </c>
      <c r="B6333" s="231" t="s">
        <v>24611</v>
      </c>
      <c r="C6333" s="233" t="s">
        <v>7</v>
      </c>
      <c r="D6333" s="234">
        <v>11.84</v>
      </c>
    </row>
    <row r="6334" spans="1:4" ht="13.5">
      <c r="A6334" s="233">
        <v>101006</v>
      </c>
      <c r="B6334" s="231" t="s">
        <v>24612</v>
      </c>
      <c r="C6334" s="233" t="s">
        <v>7</v>
      </c>
      <c r="D6334" s="234">
        <v>12.69</v>
      </c>
    </row>
    <row r="6335" spans="1:4" ht="13.5">
      <c r="A6335" s="233">
        <v>101007</v>
      </c>
      <c r="B6335" s="231" t="s">
        <v>24613</v>
      </c>
      <c r="C6335" s="233" t="s">
        <v>7</v>
      </c>
      <c r="D6335" s="234">
        <v>3.43</v>
      </c>
    </row>
    <row r="6336" spans="1:4" ht="13.5">
      <c r="A6336" s="233">
        <v>101008</v>
      </c>
      <c r="B6336" s="231" t="s">
        <v>24614</v>
      </c>
      <c r="C6336" s="233" t="s">
        <v>7</v>
      </c>
      <c r="D6336" s="234">
        <v>3.36</v>
      </c>
    </row>
    <row r="6337" spans="1:4" ht="13.5">
      <c r="A6337" s="233">
        <v>101009</v>
      </c>
      <c r="B6337" s="231" t="s">
        <v>24615</v>
      </c>
      <c r="C6337" s="233" t="s">
        <v>10648</v>
      </c>
      <c r="D6337" s="234">
        <v>25.65</v>
      </c>
    </row>
    <row r="6338" spans="1:4" ht="13.5">
      <c r="A6338" s="233">
        <v>101010</v>
      </c>
      <c r="B6338" s="231" t="s">
        <v>24616</v>
      </c>
      <c r="C6338" s="233" t="s">
        <v>10648</v>
      </c>
      <c r="D6338" s="234">
        <v>16.149999999999999</v>
      </c>
    </row>
    <row r="6339" spans="1:4" ht="13.5">
      <c r="A6339" s="233">
        <v>101013</v>
      </c>
      <c r="B6339" s="231" t="s">
        <v>24617</v>
      </c>
      <c r="C6339" s="233" t="s">
        <v>10648</v>
      </c>
      <c r="D6339" s="234">
        <v>28.2</v>
      </c>
    </row>
    <row r="6340" spans="1:4" ht="13.5">
      <c r="A6340" s="233">
        <v>101014</v>
      </c>
      <c r="B6340" s="231" t="s">
        <v>24618</v>
      </c>
      <c r="C6340" s="233" t="s">
        <v>10648</v>
      </c>
      <c r="D6340" s="234">
        <v>25.83</v>
      </c>
    </row>
    <row r="6341" spans="1:4" ht="13.5">
      <c r="A6341" s="233">
        <v>101015</v>
      </c>
      <c r="B6341" s="231" t="s">
        <v>24619</v>
      </c>
      <c r="C6341" s="233" t="s">
        <v>10648</v>
      </c>
      <c r="D6341" s="234">
        <v>21.22</v>
      </c>
    </row>
    <row r="6342" spans="1:4" ht="13.5">
      <c r="A6342" s="233">
        <v>101016</v>
      </c>
      <c r="B6342" s="231" t="s">
        <v>24620</v>
      </c>
      <c r="C6342" s="233" t="s">
        <v>10648</v>
      </c>
      <c r="D6342" s="234">
        <v>24.57</v>
      </c>
    </row>
    <row r="6343" spans="1:4" ht="13.5">
      <c r="A6343" s="233">
        <v>101017</v>
      </c>
      <c r="B6343" s="231" t="s">
        <v>24621</v>
      </c>
      <c r="C6343" s="233" t="s">
        <v>10648</v>
      </c>
      <c r="D6343" s="234">
        <v>18.62</v>
      </c>
    </row>
    <row r="6344" spans="1:4" ht="13.5">
      <c r="A6344" s="233">
        <v>101018</v>
      </c>
      <c r="B6344" s="231" t="s">
        <v>24622</v>
      </c>
      <c r="C6344" s="233" t="s">
        <v>10648</v>
      </c>
      <c r="D6344" s="234">
        <v>15.3</v>
      </c>
    </row>
    <row r="6345" spans="1:4" ht="13.5">
      <c r="A6345" s="233">
        <v>101463</v>
      </c>
      <c r="B6345" s="231" t="s">
        <v>24623</v>
      </c>
      <c r="C6345" s="233" t="s">
        <v>10648</v>
      </c>
      <c r="D6345" s="234">
        <v>28.28</v>
      </c>
    </row>
    <row r="6346" spans="1:4" ht="13.5">
      <c r="A6346" s="233">
        <v>101464</v>
      </c>
      <c r="B6346" s="231" t="s">
        <v>24624</v>
      </c>
      <c r="C6346" s="233" t="s">
        <v>10648</v>
      </c>
      <c r="D6346" s="234">
        <v>21.73</v>
      </c>
    </row>
    <row r="6347" spans="1:4" ht="13.5">
      <c r="A6347" s="233">
        <v>101465</v>
      </c>
      <c r="B6347" s="231" t="s">
        <v>24625</v>
      </c>
      <c r="C6347" s="233" t="s">
        <v>10648</v>
      </c>
      <c r="D6347" s="234">
        <v>16.600000000000001</v>
      </c>
    </row>
    <row r="6348" spans="1:4" ht="13.5">
      <c r="A6348" s="233">
        <v>101466</v>
      </c>
      <c r="B6348" s="231" t="s">
        <v>24626</v>
      </c>
      <c r="C6348" s="233" t="s">
        <v>10648</v>
      </c>
      <c r="D6348" s="234">
        <v>13.5</v>
      </c>
    </row>
    <row r="6349" spans="1:4" ht="13.5">
      <c r="A6349" s="233">
        <v>101467</v>
      </c>
      <c r="B6349" s="231" t="s">
        <v>24627</v>
      </c>
      <c r="C6349" s="233" t="s">
        <v>10648</v>
      </c>
      <c r="D6349" s="234">
        <v>11.3</v>
      </c>
    </row>
    <row r="6350" spans="1:4" ht="13.5">
      <c r="A6350" s="233">
        <v>101468</v>
      </c>
      <c r="B6350" s="231" t="s">
        <v>24628</v>
      </c>
      <c r="C6350" s="233" t="s">
        <v>10648</v>
      </c>
      <c r="D6350" s="234">
        <v>10.33</v>
      </c>
    </row>
    <row r="6351" spans="1:4" ht="13.5">
      <c r="A6351" s="233">
        <v>101469</v>
      </c>
      <c r="B6351" s="231" t="s">
        <v>24629</v>
      </c>
      <c r="C6351" s="233" t="s">
        <v>10648</v>
      </c>
      <c r="D6351" s="234">
        <v>23.15</v>
      </c>
    </row>
    <row r="6352" spans="1:4" ht="13.5">
      <c r="A6352" s="233">
        <v>101470</v>
      </c>
      <c r="B6352" s="231" t="s">
        <v>24630</v>
      </c>
      <c r="C6352" s="233" t="s">
        <v>10648</v>
      </c>
      <c r="D6352" s="234">
        <v>18.37</v>
      </c>
    </row>
    <row r="6353" spans="1:4" ht="13.5">
      <c r="A6353" s="233">
        <v>101471</v>
      </c>
      <c r="B6353" s="231" t="s">
        <v>24631</v>
      </c>
      <c r="C6353" s="233" t="s">
        <v>10648</v>
      </c>
      <c r="D6353" s="234">
        <v>15.77</v>
      </c>
    </row>
    <row r="6354" spans="1:4" ht="13.5">
      <c r="A6354" s="233">
        <v>101472</v>
      </c>
      <c r="B6354" s="231" t="s">
        <v>24632</v>
      </c>
      <c r="C6354" s="233" t="s">
        <v>10648</v>
      </c>
      <c r="D6354" s="234">
        <v>12.26</v>
      </c>
    </row>
    <row r="6355" spans="1:4" ht="13.5">
      <c r="A6355" s="233">
        <v>101473</v>
      </c>
      <c r="B6355" s="231" t="s">
        <v>24633</v>
      </c>
      <c r="C6355" s="233" t="s">
        <v>10648</v>
      </c>
      <c r="D6355" s="234">
        <v>17.66</v>
      </c>
    </row>
    <row r="6356" spans="1:4" ht="13.5">
      <c r="A6356" s="233">
        <v>101474</v>
      </c>
      <c r="B6356" s="231" t="s">
        <v>24634</v>
      </c>
      <c r="C6356" s="233" t="s">
        <v>10648</v>
      </c>
      <c r="D6356" s="234">
        <v>12.63</v>
      </c>
    </row>
    <row r="6357" spans="1:4" ht="13.5">
      <c r="A6357" s="233">
        <v>101475</v>
      </c>
      <c r="B6357" s="231" t="s">
        <v>24635</v>
      </c>
      <c r="C6357" s="233" t="s">
        <v>10648</v>
      </c>
      <c r="D6357" s="234">
        <v>11.21</v>
      </c>
    </row>
    <row r="6358" spans="1:4" ht="13.5">
      <c r="A6358" s="233">
        <v>101476</v>
      </c>
      <c r="B6358" s="231" t="s">
        <v>24636</v>
      </c>
      <c r="C6358" s="233" t="s">
        <v>10648</v>
      </c>
      <c r="D6358" s="234">
        <v>9.99</v>
      </c>
    </row>
    <row r="6359" spans="1:4" ht="13.5">
      <c r="A6359" s="233">
        <v>101477</v>
      </c>
      <c r="B6359" s="231" t="s">
        <v>24637</v>
      </c>
      <c r="C6359" s="233" t="s">
        <v>10648</v>
      </c>
      <c r="D6359" s="234">
        <v>8.18</v>
      </c>
    </row>
    <row r="6360" spans="1:4" ht="13.5">
      <c r="A6360" s="233">
        <v>101478</v>
      </c>
      <c r="B6360" s="231" t="s">
        <v>24638</v>
      </c>
      <c r="C6360" s="233" t="s">
        <v>10648</v>
      </c>
      <c r="D6360" s="234">
        <v>6.96</v>
      </c>
    </row>
    <row r="6361" spans="1:4" ht="13.5">
      <c r="A6361" s="233">
        <v>101480</v>
      </c>
      <c r="B6361" s="231" t="s">
        <v>24639</v>
      </c>
      <c r="C6361" s="233" t="s">
        <v>10648</v>
      </c>
      <c r="D6361" s="234">
        <v>41.39</v>
      </c>
    </row>
    <row r="6362" spans="1:4" ht="13.5">
      <c r="A6362" s="233">
        <v>101481</v>
      </c>
      <c r="B6362" s="231" t="s">
        <v>24640</v>
      </c>
      <c r="C6362" s="233" t="s">
        <v>10648</v>
      </c>
      <c r="D6362" s="234">
        <v>29.9</v>
      </c>
    </row>
    <row r="6363" spans="1:4" ht="13.5">
      <c r="A6363" s="233">
        <v>101482</v>
      </c>
      <c r="B6363" s="231" t="s">
        <v>24641</v>
      </c>
      <c r="C6363" s="233" t="s">
        <v>10648</v>
      </c>
      <c r="D6363" s="234">
        <v>22.35</v>
      </c>
    </row>
    <row r="6364" spans="1:4" ht="13.5">
      <c r="A6364" s="233">
        <v>101483</v>
      </c>
      <c r="B6364" s="231" t="s">
        <v>24642</v>
      </c>
      <c r="C6364" s="233" t="s">
        <v>10648</v>
      </c>
      <c r="D6364" s="234">
        <v>23.19</v>
      </c>
    </row>
    <row r="6365" spans="1:4" ht="13.5">
      <c r="A6365" s="233">
        <v>101484</v>
      </c>
      <c r="B6365" s="231" t="s">
        <v>24643</v>
      </c>
      <c r="C6365" s="233" t="s">
        <v>10648</v>
      </c>
      <c r="D6365" s="234">
        <v>120.22</v>
      </c>
    </row>
    <row r="6366" spans="1:4" ht="13.5">
      <c r="A6366" s="233">
        <v>101485</v>
      </c>
      <c r="B6366" s="231" t="s">
        <v>24644</v>
      </c>
      <c r="C6366" s="233" t="s">
        <v>10648</v>
      </c>
      <c r="D6366" s="234">
        <v>92.28</v>
      </c>
    </row>
    <row r="6367" spans="1:4" ht="13.5">
      <c r="A6367" s="233">
        <v>101486</v>
      </c>
      <c r="B6367" s="231" t="s">
        <v>24645</v>
      </c>
      <c r="C6367" s="233" t="s">
        <v>10648</v>
      </c>
      <c r="D6367" s="234">
        <v>83.12</v>
      </c>
    </row>
    <row r="6368" spans="1:4" ht="13.5">
      <c r="A6368" s="233">
        <v>101487</v>
      </c>
      <c r="B6368" s="231" t="s">
        <v>24646</v>
      </c>
      <c r="C6368" s="233" t="s">
        <v>10648</v>
      </c>
      <c r="D6368" s="234">
        <v>60.86</v>
      </c>
    </row>
    <row r="6369" spans="1:4" ht="13.5">
      <c r="A6369" s="233">
        <v>101488</v>
      </c>
      <c r="B6369" s="231" t="s">
        <v>24647</v>
      </c>
      <c r="C6369" s="233" t="s">
        <v>10648</v>
      </c>
      <c r="D6369" s="234">
        <v>52.66</v>
      </c>
    </row>
    <row r="6370" spans="1:4" ht="13.5">
      <c r="A6370" s="233">
        <v>101188</v>
      </c>
      <c r="B6370" s="231" t="s">
        <v>24153</v>
      </c>
      <c r="C6370" s="233" t="s">
        <v>1</v>
      </c>
      <c r="D6370" s="234">
        <v>5.28</v>
      </c>
    </row>
    <row r="6371" spans="1:4" ht="13.5">
      <c r="A6371" s="233">
        <v>101189</v>
      </c>
      <c r="B6371" s="231" t="s">
        <v>24154</v>
      </c>
      <c r="C6371" s="233" t="s">
        <v>1</v>
      </c>
      <c r="D6371" s="234">
        <v>52.89</v>
      </c>
    </row>
    <row r="6372" spans="1:4" ht="13.5">
      <c r="A6372" s="233">
        <v>101190</v>
      </c>
      <c r="B6372" s="231" t="s">
        <v>24155</v>
      </c>
      <c r="C6372" s="233" t="s">
        <v>1</v>
      </c>
      <c r="D6372" s="234">
        <v>52.16</v>
      </c>
    </row>
    <row r="6373" spans="1:4" ht="13.5">
      <c r="A6373" s="233">
        <v>101191</v>
      </c>
      <c r="B6373" s="231" t="s">
        <v>24156</v>
      </c>
      <c r="C6373" s="233" t="s">
        <v>1</v>
      </c>
      <c r="D6373" s="234">
        <v>52.52</v>
      </c>
    </row>
    <row r="6374" spans="1:4" ht="13.5">
      <c r="A6374" s="233">
        <v>101192</v>
      </c>
      <c r="B6374" s="231" t="s">
        <v>24157</v>
      </c>
      <c r="C6374" s="233" t="s">
        <v>1</v>
      </c>
      <c r="D6374" s="234">
        <v>54.82</v>
      </c>
    </row>
    <row r="6375" spans="1:4" ht="13.5">
      <c r="A6375" s="233">
        <v>101193</v>
      </c>
      <c r="B6375" s="231" t="s">
        <v>24158</v>
      </c>
      <c r="C6375" s="233" t="s">
        <v>1</v>
      </c>
      <c r="D6375" s="234">
        <v>47.99</v>
      </c>
    </row>
    <row r="6376" spans="1:4" ht="13.5">
      <c r="A6376" s="233">
        <v>101194</v>
      </c>
      <c r="B6376" s="231" t="s">
        <v>24159</v>
      </c>
      <c r="C6376" s="233" t="s">
        <v>1</v>
      </c>
      <c r="D6376" s="234">
        <v>48.35</v>
      </c>
    </row>
    <row r="6377" spans="1:4" ht="13.5">
      <c r="A6377" s="233">
        <v>101197</v>
      </c>
      <c r="B6377" s="231" t="s">
        <v>24160</v>
      </c>
      <c r="C6377" s="233" t="s">
        <v>1</v>
      </c>
      <c r="D6377" s="234">
        <v>97.96</v>
      </c>
    </row>
    <row r="6378" spans="1:4" ht="13.5">
      <c r="A6378" s="233">
        <v>101198</v>
      </c>
      <c r="B6378" s="231" t="s">
        <v>24161</v>
      </c>
      <c r="C6378" s="233" t="s">
        <v>1</v>
      </c>
      <c r="D6378" s="234">
        <v>74.510000000000005</v>
      </c>
    </row>
    <row r="6379" spans="1:4" ht="13.5">
      <c r="A6379" s="233">
        <v>101199</v>
      </c>
      <c r="B6379" s="231" t="s">
        <v>24162</v>
      </c>
      <c r="C6379" s="233" t="s">
        <v>1</v>
      </c>
      <c r="D6379" s="234">
        <v>75.42</v>
      </c>
    </row>
    <row r="6380" spans="1:4" ht="13.5">
      <c r="A6380" s="233">
        <v>101200</v>
      </c>
      <c r="B6380" s="231" t="s">
        <v>24163</v>
      </c>
      <c r="C6380" s="233" t="s">
        <v>1</v>
      </c>
      <c r="D6380" s="234">
        <v>52.76</v>
      </c>
    </row>
    <row r="6381" spans="1:4" ht="13.5">
      <c r="A6381" s="233">
        <v>101201</v>
      </c>
      <c r="B6381" s="231" t="s">
        <v>24164</v>
      </c>
      <c r="C6381" s="233" t="s">
        <v>1</v>
      </c>
      <c r="D6381" s="234">
        <v>64.97</v>
      </c>
    </row>
    <row r="6382" spans="1:4" ht="13.5">
      <c r="A6382" s="233">
        <v>101202</v>
      </c>
      <c r="B6382" s="231" t="s">
        <v>24165</v>
      </c>
      <c r="C6382" s="233" t="s">
        <v>1</v>
      </c>
      <c r="D6382" s="234">
        <v>35.409999999999997</v>
      </c>
    </row>
    <row r="6383" spans="1:4" ht="13.5">
      <c r="A6383" s="233">
        <v>101203</v>
      </c>
      <c r="B6383" s="231" t="s">
        <v>24166</v>
      </c>
      <c r="C6383" s="233" t="s">
        <v>1</v>
      </c>
      <c r="D6383" s="234">
        <v>34.5</v>
      </c>
    </row>
    <row r="6384" spans="1:4" ht="13.5">
      <c r="A6384" s="233">
        <v>101204</v>
      </c>
      <c r="B6384" s="231" t="s">
        <v>24167</v>
      </c>
      <c r="C6384" s="233" t="s">
        <v>1</v>
      </c>
      <c r="D6384" s="234">
        <v>34.86</v>
      </c>
    </row>
    <row r="6385" spans="1:4" ht="13.5">
      <c r="A6385" s="233">
        <v>101205</v>
      </c>
      <c r="B6385" s="231" t="s">
        <v>24168</v>
      </c>
      <c r="C6385" s="233" t="s">
        <v>1</v>
      </c>
      <c r="D6385" s="234">
        <v>35.409999999999997</v>
      </c>
    </row>
    <row r="6386" spans="1:4" ht="13.5">
      <c r="A6386" s="232" t="s">
        <v>11633</v>
      </c>
      <c r="B6386" s="231" t="s">
        <v>11634</v>
      </c>
      <c r="C6386" s="233" t="s">
        <v>4</v>
      </c>
      <c r="D6386" s="234">
        <v>189.35</v>
      </c>
    </row>
    <row r="6387" spans="1:4" ht="13.5">
      <c r="A6387" s="233">
        <v>98509</v>
      </c>
      <c r="B6387" s="231" t="s">
        <v>11635</v>
      </c>
      <c r="C6387" s="233" t="s">
        <v>2</v>
      </c>
      <c r="D6387" s="234">
        <v>33.770000000000003</v>
      </c>
    </row>
    <row r="6388" spans="1:4" ht="13.5">
      <c r="A6388" s="233">
        <v>98510</v>
      </c>
      <c r="B6388" s="231" t="s">
        <v>11636</v>
      </c>
      <c r="C6388" s="233" t="s">
        <v>2</v>
      </c>
      <c r="D6388" s="234">
        <v>53.72</v>
      </c>
    </row>
    <row r="6389" spans="1:4" ht="13.5">
      <c r="A6389" s="233">
        <v>98511</v>
      </c>
      <c r="B6389" s="231" t="s">
        <v>11637</v>
      </c>
      <c r="C6389" s="233" t="s">
        <v>2</v>
      </c>
      <c r="D6389" s="234">
        <v>100.34</v>
      </c>
    </row>
    <row r="6390" spans="1:4" ht="13.5">
      <c r="A6390" s="233">
        <v>98516</v>
      </c>
      <c r="B6390" s="231" t="s">
        <v>11638</v>
      </c>
      <c r="C6390" s="233" t="s">
        <v>2</v>
      </c>
      <c r="D6390" s="234">
        <v>266.27999999999997</v>
      </c>
    </row>
    <row r="6391" spans="1:4" ht="13.5">
      <c r="A6391" s="233">
        <v>98519</v>
      </c>
      <c r="B6391" s="231" t="s">
        <v>11639</v>
      </c>
      <c r="C6391" s="233" t="s">
        <v>4</v>
      </c>
      <c r="D6391" s="234">
        <v>1.67</v>
      </c>
    </row>
    <row r="6392" spans="1:4" ht="13.5">
      <c r="A6392" s="233">
        <v>98520</v>
      </c>
      <c r="B6392" s="231" t="s">
        <v>11640</v>
      </c>
      <c r="C6392" s="233" t="s">
        <v>4</v>
      </c>
      <c r="D6392" s="234">
        <v>4.63</v>
      </c>
    </row>
    <row r="6393" spans="1:4" ht="13.5">
      <c r="A6393" s="233">
        <v>98521</v>
      </c>
      <c r="B6393" s="231" t="s">
        <v>11641</v>
      </c>
      <c r="C6393" s="233" t="s">
        <v>4</v>
      </c>
      <c r="D6393" s="234">
        <v>0.28999999999999998</v>
      </c>
    </row>
    <row r="6394" spans="1:4" ht="13.5">
      <c r="A6394" s="233">
        <v>98522</v>
      </c>
      <c r="B6394" s="231" t="s">
        <v>11642</v>
      </c>
      <c r="C6394" s="233" t="s">
        <v>1</v>
      </c>
      <c r="D6394" s="234">
        <v>127</v>
      </c>
    </row>
    <row r="6395" spans="1:4" ht="13.5">
      <c r="A6395" s="233">
        <v>98524</v>
      </c>
      <c r="B6395" s="231" t="s">
        <v>11643</v>
      </c>
      <c r="C6395" s="233" t="s">
        <v>4</v>
      </c>
      <c r="D6395" s="234">
        <v>2.8</v>
      </c>
    </row>
    <row r="6396" spans="1:4" ht="13.5">
      <c r="A6396" s="233">
        <v>98503</v>
      </c>
      <c r="B6396" s="231" t="s">
        <v>11644</v>
      </c>
      <c r="C6396" s="233" t="s">
        <v>4</v>
      </c>
      <c r="D6396" s="234">
        <v>16.54</v>
      </c>
    </row>
    <row r="6397" spans="1:4" ht="13.5">
      <c r="A6397" s="233">
        <v>98504</v>
      </c>
      <c r="B6397" s="231" t="s">
        <v>11645</v>
      </c>
      <c r="C6397" s="233" t="s">
        <v>4</v>
      </c>
      <c r="D6397" s="234">
        <v>9.5299999999999994</v>
      </c>
    </row>
    <row r="6398" spans="1:4" ht="13.5">
      <c r="A6398" s="233">
        <v>98505</v>
      </c>
      <c r="B6398" s="231" t="s">
        <v>11646</v>
      </c>
      <c r="C6398" s="233" t="s">
        <v>4</v>
      </c>
      <c r="D6398" s="234">
        <v>48.92</v>
      </c>
    </row>
    <row r="6399" spans="1:4" ht="13.5">
      <c r="A6399" s="233">
        <v>98525</v>
      </c>
      <c r="B6399" s="231" t="s">
        <v>11647</v>
      </c>
      <c r="C6399" s="233" t="s">
        <v>4</v>
      </c>
      <c r="D6399" s="234">
        <v>0.3</v>
      </c>
    </row>
    <row r="6400" spans="1:4" ht="13.5">
      <c r="A6400" s="233">
        <v>98526</v>
      </c>
      <c r="B6400" s="231" t="s">
        <v>11648</v>
      </c>
      <c r="C6400" s="233" t="s">
        <v>2</v>
      </c>
      <c r="D6400" s="234">
        <v>65.790000000000006</v>
      </c>
    </row>
    <row r="6401" spans="1:4" ht="13.5">
      <c r="A6401" s="233">
        <v>98527</v>
      </c>
      <c r="B6401" s="231" t="s">
        <v>11649</v>
      </c>
      <c r="C6401" s="233" t="s">
        <v>2</v>
      </c>
      <c r="D6401" s="234">
        <v>141.66999999999999</v>
      </c>
    </row>
    <row r="6402" spans="1:4" ht="13.5">
      <c r="A6402" s="233">
        <v>98528</v>
      </c>
      <c r="B6402" s="231" t="s">
        <v>11650</v>
      </c>
      <c r="C6402" s="233" t="s">
        <v>2</v>
      </c>
      <c r="D6402" s="234">
        <v>207.15</v>
      </c>
    </row>
    <row r="6403" spans="1:4" ht="13.5">
      <c r="A6403" s="233">
        <v>98529</v>
      </c>
      <c r="B6403" s="231" t="s">
        <v>11651</v>
      </c>
      <c r="C6403" s="233" t="s">
        <v>2</v>
      </c>
      <c r="D6403" s="234">
        <v>60.35</v>
      </c>
    </row>
    <row r="6404" spans="1:4" ht="13.5">
      <c r="A6404" s="233">
        <v>98530</v>
      </c>
      <c r="B6404" s="231" t="s">
        <v>11652</v>
      </c>
      <c r="C6404" s="233" t="s">
        <v>2</v>
      </c>
      <c r="D6404" s="234">
        <v>107.5</v>
      </c>
    </row>
    <row r="6405" spans="1:4" ht="13.5">
      <c r="A6405" s="233">
        <v>98531</v>
      </c>
      <c r="B6405" s="231" t="s">
        <v>11653</v>
      </c>
      <c r="C6405" s="233" t="s">
        <v>2</v>
      </c>
      <c r="D6405" s="234">
        <v>230.69</v>
      </c>
    </row>
    <row r="6406" spans="1:4" ht="13.5">
      <c r="A6406" s="233">
        <v>98532</v>
      </c>
      <c r="B6406" s="231" t="s">
        <v>11654</v>
      </c>
      <c r="C6406" s="233" t="s">
        <v>2</v>
      </c>
      <c r="D6406" s="234">
        <v>80.930000000000007</v>
      </c>
    </row>
    <row r="6407" spans="1:4" ht="13.5">
      <c r="A6407" s="233">
        <v>98533</v>
      </c>
      <c r="B6407" s="231" t="s">
        <v>11655</v>
      </c>
      <c r="C6407" s="233" t="s">
        <v>2</v>
      </c>
      <c r="D6407" s="234">
        <v>224.36</v>
      </c>
    </row>
    <row r="6408" spans="1:4" ht="13.5">
      <c r="A6408" s="233">
        <v>98534</v>
      </c>
      <c r="B6408" s="231" t="s">
        <v>11656</v>
      </c>
      <c r="C6408" s="233" t="s">
        <v>2</v>
      </c>
      <c r="D6408" s="234">
        <v>571.63</v>
      </c>
    </row>
    <row r="6409" spans="1:4" ht="13.5">
      <c r="A6409" s="233">
        <v>98535</v>
      </c>
      <c r="B6409" s="231" t="s">
        <v>11657</v>
      </c>
      <c r="C6409" s="233" t="s">
        <v>2</v>
      </c>
      <c r="D6409" s="234">
        <v>910.18</v>
      </c>
    </row>
    <row r="6410" spans="1:4" ht="13.5">
      <c r="A6410" s="233">
        <v>88238</v>
      </c>
      <c r="B6410" s="231" t="s">
        <v>11658</v>
      </c>
      <c r="C6410" s="233" t="s">
        <v>5</v>
      </c>
      <c r="D6410" s="234">
        <v>17.850000000000001</v>
      </c>
    </row>
    <row r="6411" spans="1:4" ht="13.5">
      <c r="A6411" s="233">
        <v>88239</v>
      </c>
      <c r="B6411" s="231" t="s">
        <v>11659</v>
      </c>
      <c r="C6411" s="233" t="s">
        <v>5</v>
      </c>
      <c r="D6411" s="234">
        <v>19.39</v>
      </c>
    </row>
    <row r="6412" spans="1:4" ht="13.5">
      <c r="A6412" s="233">
        <v>88240</v>
      </c>
      <c r="B6412" s="231" t="s">
        <v>11660</v>
      </c>
      <c r="C6412" s="233" t="s">
        <v>5</v>
      </c>
      <c r="D6412" s="234">
        <v>18.91</v>
      </c>
    </row>
    <row r="6413" spans="1:4" ht="13.5">
      <c r="A6413" s="233">
        <v>88241</v>
      </c>
      <c r="B6413" s="231" t="s">
        <v>11661</v>
      </c>
      <c r="C6413" s="233" t="s">
        <v>5</v>
      </c>
      <c r="D6413" s="234">
        <v>18.28</v>
      </c>
    </row>
    <row r="6414" spans="1:4" ht="13.5">
      <c r="A6414" s="233">
        <v>88242</v>
      </c>
      <c r="B6414" s="231" t="s">
        <v>11662</v>
      </c>
      <c r="C6414" s="233" t="s">
        <v>5</v>
      </c>
      <c r="D6414" s="234">
        <v>16.54</v>
      </c>
    </row>
    <row r="6415" spans="1:4" ht="13.5">
      <c r="A6415" s="233">
        <v>88243</v>
      </c>
      <c r="B6415" s="231" t="s">
        <v>11663</v>
      </c>
      <c r="C6415" s="233" t="s">
        <v>5</v>
      </c>
      <c r="D6415" s="234">
        <v>19.71</v>
      </c>
    </row>
    <row r="6416" spans="1:4" ht="13.5">
      <c r="A6416" s="233">
        <v>88245</v>
      </c>
      <c r="B6416" s="231" t="s">
        <v>11664</v>
      </c>
      <c r="C6416" s="233" t="s">
        <v>5</v>
      </c>
      <c r="D6416" s="234">
        <v>23.25</v>
      </c>
    </row>
    <row r="6417" spans="1:4" ht="13.5">
      <c r="A6417" s="233">
        <v>88246</v>
      </c>
      <c r="B6417" s="231" t="s">
        <v>11665</v>
      </c>
      <c r="C6417" s="233" t="s">
        <v>5</v>
      </c>
      <c r="D6417" s="234">
        <v>26.09</v>
      </c>
    </row>
    <row r="6418" spans="1:4" ht="13.5">
      <c r="A6418" s="233">
        <v>88247</v>
      </c>
      <c r="B6418" s="231" t="s">
        <v>11666</v>
      </c>
      <c r="C6418" s="233" t="s">
        <v>5</v>
      </c>
      <c r="D6418" s="234">
        <v>19.36</v>
      </c>
    </row>
    <row r="6419" spans="1:4" ht="13.5">
      <c r="A6419" s="233">
        <v>88248</v>
      </c>
      <c r="B6419" s="231" t="s">
        <v>11667</v>
      </c>
      <c r="C6419" s="233" t="s">
        <v>5</v>
      </c>
      <c r="D6419" s="234">
        <v>16.309999999999999</v>
      </c>
    </row>
    <row r="6420" spans="1:4" ht="13.5">
      <c r="A6420" s="233">
        <v>88249</v>
      </c>
      <c r="B6420" s="231" t="s">
        <v>11668</v>
      </c>
      <c r="C6420" s="233" t="s">
        <v>5</v>
      </c>
      <c r="D6420" s="234">
        <v>26.99</v>
      </c>
    </row>
    <row r="6421" spans="1:4" ht="13.5">
      <c r="A6421" s="233">
        <v>88250</v>
      </c>
      <c r="B6421" s="231" t="s">
        <v>11669</v>
      </c>
      <c r="C6421" s="233" t="s">
        <v>5</v>
      </c>
      <c r="D6421" s="234">
        <v>19.28</v>
      </c>
    </row>
    <row r="6422" spans="1:4" ht="13.5">
      <c r="A6422" s="233">
        <v>88251</v>
      </c>
      <c r="B6422" s="231" t="s">
        <v>11670</v>
      </c>
      <c r="C6422" s="233" t="s">
        <v>5</v>
      </c>
      <c r="D6422" s="234">
        <v>18.75</v>
      </c>
    </row>
    <row r="6423" spans="1:4" ht="13.5">
      <c r="A6423" s="233">
        <v>88252</v>
      </c>
      <c r="B6423" s="231" t="s">
        <v>11671</v>
      </c>
      <c r="C6423" s="233" t="s">
        <v>5</v>
      </c>
      <c r="D6423" s="234">
        <v>17.27</v>
      </c>
    </row>
    <row r="6424" spans="1:4" ht="13.5">
      <c r="A6424" s="233">
        <v>88253</v>
      </c>
      <c r="B6424" s="231" t="s">
        <v>11672</v>
      </c>
      <c r="C6424" s="233" t="s">
        <v>5</v>
      </c>
      <c r="D6424" s="234">
        <v>13.14</v>
      </c>
    </row>
    <row r="6425" spans="1:4" ht="13.5">
      <c r="A6425" s="233">
        <v>88255</v>
      </c>
      <c r="B6425" s="231" t="s">
        <v>11673</v>
      </c>
      <c r="C6425" s="233" t="s">
        <v>5</v>
      </c>
      <c r="D6425" s="234">
        <v>36.25</v>
      </c>
    </row>
    <row r="6426" spans="1:4" ht="13.5">
      <c r="A6426" s="233">
        <v>88256</v>
      </c>
      <c r="B6426" s="231" t="s">
        <v>11674</v>
      </c>
      <c r="C6426" s="233" t="s">
        <v>5</v>
      </c>
      <c r="D6426" s="234">
        <v>24.18</v>
      </c>
    </row>
    <row r="6427" spans="1:4" ht="13.5">
      <c r="A6427" s="233">
        <v>88257</v>
      </c>
      <c r="B6427" s="231" t="s">
        <v>11675</v>
      </c>
      <c r="C6427" s="233" t="s">
        <v>5</v>
      </c>
      <c r="D6427" s="234">
        <v>24.19</v>
      </c>
    </row>
    <row r="6428" spans="1:4" ht="13.5">
      <c r="A6428" s="233">
        <v>88258</v>
      </c>
      <c r="B6428" s="231" t="s">
        <v>11676</v>
      </c>
      <c r="C6428" s="233" t="s">
        <v>5</v>
      </c>
      <c r="D6428" s="234">
        <v>18.71</v>
      </c>
    </row>
    <row r="6429" spans="1:4" ht="13.5">
      <c r="A6429" s="233">
        <v>88259</v>
      </c>
      <c r="B6429" s="231" t="s">
        <v>11677</v>
      </c>
      <c r="C6429" s="233" t="s">
        <v>5</v>
      </c>
      <c r="D6429" s="234">
        <v>27.17</v>
      </c>
    </row>
    <row r="6430" spans="1:4" ht="13.5">
      <c r="A6430" s="233">
        <v>88260</v>
      </c>
      <c r="B6430" s="231" t="s">
        <v>11678</v>
      </c>
      <c r="C6430" s="233" t="s">
        <v>5</v>
      </c>
      <c r="D6430" s="234">
        <v>20.96</v>
      </c>
    </row>
    <row r="6431" spans="1:4" ht="13.5">
      <c r="A6431" s="233">
        <v>88261</v>
      </c>
      <c r="B6431" s="231" t="s">
        <v>11679</v>
      </c>
      <c r="C6431" s="233" t="s">
        <v>5</v>
      </c>
      <c r="D6431" s="234">
        <v>20.3</v>
      </c>
    </row>
    <row r="6432" spans="1:4" ht="13.5">
      <c r="A6432" s="233">
        <v>88262</v>
      </c>
      <c r="B6432" s="231" t="s">
        <v>11680</v>
      </c>
      <c r="C6432" s="233" t="s">
        <v>5</v>
      </c>
      <c r="D6432" s="234">
        <v>23.15</v>
      </c>
    </row>
    <row r="6433" spans="1:4" ht="13.5">
      <c r="A6433" s="233">
        <v>88263</v>
      </c>
      <c r="B6433" s="231" t="s">
        <v>11681</v>
      </c>
      <c r="C6433" s="233" t="s">
        <v>5</v>
      </c>
      <c r="D6433" s="234">
        <v>18.39</v>
      </c>
    </row>
    <row r="6434" spans="1:4" ht="13.5">
      <c r="A6434" s="233">
        <v>88264</v>
      </c>
      <c r="B6434" s="231" t="s">
        <v>11682</v>
      </c>
      <c r="C6434" s="233" t="s">
        <v>5</v>
      </c>
      <c r="D6434" s="234">
        <v>25.24</v>
      </c>
    </row>
    <row r="6435" spans="1:4" ht="13.5">
      <c r="A6435" s="233">
        <v>88265</v>
      </c>
      <c r="B6435" s="231" t="s">
        <v>11683</v>
      </c>
      <c r="C6435" s="233" t="s">
        <v>5</v>
      </c>
      <c r="D6435" s="234">
        <v>27.23</v>
      </c>
    </row>
    <row r="6436" spans="1:4" ht="13.5">
      <c r="A6436" s="233">
        <v>88266</v>
      </c>
      <c r="B6436" s="231" t="s">
        <v>11684</v>
      </c>
      <c r="C6436" s="233" t="s">
        <v>5</v>
      </c>
      <c r="D6436" s="234">
        <v>29.07</v>
      </c>
    </row>
    <row r="6437" spans="1:4" ht="13.5">
      <c r="A6437" s="233">
        <v>88267</v>
      </c>
      <c r="B6437" s="231" t="s">
        <v>11685</v>
      </c>
      <c r="C6437" s="233" t="s">
        <v>5</v>
      </c>
      <c r="D6437" s="234">
        <v>20.98</v>
      </c>
    </row>
    <row r="6438" spans="1:4" ht="13.5">
      <c r="A6438" s="233">
        <v>88268</v>
      </c>
      <c r="B6438" s="231" t="s">
        <v>11686</v>
      </c>
      <c r="C6438" s="233" t="s">
        <v>5</v>
      </c>
      <c r="D6438" s="234">
        <v>24.12</v>
      </c>
    </row>
    <row r="6439" spans="1:4" ht="13.5">
      <c r="A6439" s="233">
        <v>88269</v>
      </c>
      <c r="B6439" s="231" t="s">
        <v>11687</v>
      </c>
      <c r="C6439" s="233" t="s">
        <v>5</v>
      </c>
      <c r="D6439" s="234">
        <v>18.579999999999998</v>
      </c>
    </row>
    <row r="6440" spans="1:4" ht="13.5">
      <c r="A6440" s="233">
        <v>88270</v>
      </c>
      <c r="B6440" s="231" t="s">
        <v>11688</v>
      </c>
      <c r="C6440" s="233" t="s">
        <v>5</v>
      </c>
      <c r="D6440" s="234">
        <v>22.05</v>
      </c>
    </row>
    <row r="6441" spans="1:4" ht="13.5">
      <c r="A6441" s="233">
        <v>88272</v>
      </c>
      <c r="B6441" s="231" t="s">
        <v>11689</v>
      </c>
      <c r="C6441" s="233" t="s">
        <v>5</v>
      </c>
      <c r="D6441" s="234">
        <v>24.12</v>
      </c>
    </row>
    <row r="6442" spans="1:4" ht="13.5">
      <c r="A6442" s="233">
        <v>88273</v>
      </c>
      <c r="B6442" s="231" t="s">
        <v>11690</v>
      </c>
      <c r="C6442" s="233" t="s">
        <v>5</v>
      </c>
      <c r="D6442" s="234">
        <v>23.58</v>
      </c>
    </row>
    <row r="6443" spans="1:4" ht="13.5">
      <c r="A6443" s="233">
        <v>88274</v>
      </c>
      <c r="B6443" s="231" t="s">
        <v>11691</v>
      </c>
      <c r="C6443" s="233" t="s">
        <v>5</v>
      </c>
      <c r="D6443" s="234">
        <v>24.18</v>
      </c>
    </row>
    <row r="6444" spans="1:4" ht="13.5">
      <c r="A6444" s="233">
        <v>88275</v>
      </c>
      <c r="B6444" s="231" t="s">
        <v>11692</v>
      </c>
      <c r="C6444" s="233" t="s">
        <v>5</v>
      </c>
      <c r="D6444" s="234">
        <v>30.28</v>
      </c>
    </row>
    <row r="6445" spans="1:4" ht="13.5">
      <c r="A6445" s="233">
        <v>88277</v>
      </c>
      <c r="B6445" s="231" t="s">
        <v>11693</v>
      </c>
      <c r="C6445" s="233" t="s">
        <v>5</v>
      </c>
      <c r="D6445" s="234">
        <v>23.53</v>
      </c>
    </row>
    <row r="6446" spans="1:4" ht="13.5">
      <c r="A6446" s="233">
        <v>88278</v>
      </c>
      <c r="B6446" s="231" t="s">
        <v>11694</v>
      </c>
      <c r="C6446" s="233" t="s">
        <v>5</v>
      </c>
      <c r="D6446" s="234">
        <v>24.12</v>
      </c>
    </row>
    <row r="6447" spans="1:4" ht="13.5">
      <c r="A6447" s="233">
        <v>88279</v>
      </c>
      <c r="B6447" s="231" t="s">
        <v>11695</v>
      </c>
      <c r="C6447" s="233" t="s">
        <v>5</v>
      </c>
      <c r="D6447" s="234">
        <v>34.22</v>
      </c>
    </row>
    <row r="6448" spans="1:4" ht="13.5">
      <c r="A6448" s="233">
        <v>88281</v>
      </c>
      <c r="B6448" s="231" t="s">
        <v>11696</v>
      </c>
      <c r="C6448" s="233" t="s">
        <v>5</v>
      </c>
      <c r="D6448" s="234">
        <v>22.1</v>
      </c>
    </row>
    <row r="6449" spans="1:4" ht="13.5">
      <c r="A6449" s="233">
        <v>88282</v>
      </c>
      <c r="B6449" s="231" t="s">
        <v>11697</v>
      </c>
      <c r="C6449" s="233" t="s">
        <v>5</v>
      </c>
      <c r="D6449" s="234">
        <v>23.16</v>
      </c>
    </row>
    <row r="6450" spans="1:4" ht="13.5">
      <c r="A6450" s="233">
        <v>88283</v>
      </c>
      <c r="B6450" s="231" t="s">
        <v>11698</v>
      </c>
      <c r="C6450" s="233" t="s">
        <v>5</v>
      </c>
      <c r="D6450" s="234">
        <v>29.41</v>
      </c>
    </row>
    <row r="6451" spans="1:4" ht="13.5">
      <c r="A6451" s="233">
        <v>88284</v>
      </c>
      <c r="B6451" s="231" t="s">
        <v>11699</v>
      </c>
      <c r="C6451" s="233" t="s">
        <v>5</v>
      </c>
      <c r="D6451" s="234">
        <v>22.49</v>
      </c>
    </row>
    <row r="6452" spans="1:4" ht="13.5">
      <c r="A6452" s="233">
        <v>88285</v>
      </c>
      <c r="B6452" s="231" t="s">
        <v>11700</v>
      </c>
      <c r="C6452" s="233" t="s">
        <v>5</v>
      </c>
      <c r="D6452" s="234">
        <v>25.94</v>
      </c>
    </row>
    <row r="6453" spans="1:4" ht="13.5">
      <c r="A6453" s="233">
        <v>88286</v>
      </c>
      <c r="B6453" s="231" t="s">
        <v>11701</v>
      </c>
      <c r="C6453" s="233" t="s">
        <v>5</v>
      </c>
      <c r="D6453" s="234">
        <v>26.34</v>
      </c>
    </row>
    <row r="6454" spans="1:4" ht="13.5">
      <c r="A6454" s="233">
        <v>88288</v>
      </c>
      <c r="B6454" s="231" t="s">
        <v>11702</v>
      </c>
      <c r="C6454" s="233" t="s">
        <v>5</v>
      </c>
      <c r="D6454" s="234">
        <v>16.239999999999998</v>
      </c>
    </row>
    <row r="6455" spans="1:4" ht="13.5">
      <c r="A6455" s="233">
        <v>88291</v>
      </c>
      <c r="B6455" s="231" t="s">
        <v>11703</v>
      </c>
      <c r="C6455" s="233" t="s">
        <v>5</v>
      </c>
      <c r="D6455" s="234">
        <v>21.38</v>
      </c>
    </row>
    <row r="6456" spans="1:4" ht="13.5">
      <c r="A6456" s="233">
        <v>88292</v>
      </c>
      <c r="B6456" s="231" t="s">
        <v>11704</v>
      </c>
      <c r="C6456" s="233" t="s">
        <v>5</v>
      </c>
      <c r="D6456" s="234">
        <v>24.21</v>
      </c>
    </row>
    <row r="6457" spans="1:4" ht="13.5">
      <c r="A6457" s="233">
        <v>88293</v>
      </c>
      <c r="B6457" s="231" t="s">
        <v>11705</v>
      </c>
      <c r="C6457" s="233" t="s">
        <v>5</v>
      </c>
      <c r="D6457" s="234">
        <v>25.25</v>
      </c>
    </row>
    <row r="6458" spans="1:4" ht="13.5">
      <c r="A6458" s="233">
        <v>88294</v>
      </c>
      <c r="B6458" s="231" t="s">
        <v>11706</v>
      </c>
      <c r="C6458" s="233" t="s">
        <v>5</v>
      </c>
      <c r="D6458" s="234">
        <v>27.3</v>
      </c>
    </row>
    <row r="6459" spans="1:4" ht="13.5">
      <c r="A6459" s="233">
        <v>88295</v>
      </c>
      <c r="B6459" s="231" t="s">
        <v>11707</v>
      </c>
      <c r="C6459" s="233" t="s">
        <v>5</v>
      </c>
      <c r="D6459" s="234">
        <v>22.63</v>
      </c>
    </row>
    <row r="6460" spans="1:4" ht="13.5">
      <c r="A6460" s="233">
        <v>88296</v>
      </c>
      <c r="B6460" s="231" t="s">
        <v>11708</v>
      </c>
      <c r="C6460" s="233" t="s">
        <v>5</v>
      </c>
      <c r="D6460" s="234">
        <v>38.340000000000003</v>
      </c>
    </row>
    <row r="6461" spans="1:4" ht="13.5">
      <c r="A6461" s="233">
        <v>88297</v>
      </c>
      <c r="B6461" s="231" t="s">
        <v>11709</v>
      </c>
      <c r="C6461" s="233" t="s">
        <v>5</v>
      </c>
      <c r="D6461" s="234">
        <v>26.06</v>
      </c>
    </row>
    <row r="6462" spans="1:4" ht="13.5">
      <c r="A6462" s="233">
        <v>88298</v>
      </c>
      <c r="B6462" s="231" t="s">
        <v>11710</v>
      </c>
      <c r="C6462" s="233" t="s">
        <v>5</v>
      </c>
      <c r="D6462" s="234">
        <v>15.12</v>
      </c>
    </row>
    <row r="6463" spans="1:4" ht="13.5">
      <c r="A6463" s="233">
        <v>88299</v>
      </c>
      <c r="B6463" s="231" t="s">
        <v>11711</v>
      </c>
      <c r="C6463" s="233" t="s">
        <v>5</v>
      </c>
      <c r="D6463" s="234">
        <v>25.62</v>
      </c>
    </row>
    <row r="6464" spans="1:4" ht="13.5">
      <c r="A6464" s="233">
        <v>88300</v>
      </c>
      <c r="B6464" s="231" t="s">
        <v>11712</v>
      </c>
      <c r="C6464" s="233" t="s">
        <v>5</v>
      </c>
      <c r="D6464" s="234">
        <v>30.41</v>
      </c>
    </row>
    <row r="6465" spans="1:4" ht="13.5">
      <c r="A6465" s="233">
        <v>88301</v>
      </c>
      <c r="B6465" s="231" t="s">
        <v>11713</v>
      </c>
      <c r="C6465" s="233" t="s">
        <v>5</v>
      </c>
      <c r="D6465" s="234">
        <v>24.86</v>
      </c>
    </row>
    <row r="6466" spans="1:4" ht="13.5">
      <c r="A6466" s="233">
        <v>88302</v>
      </c>
      <c r="B6466" s="231" t="s">
        <v>11714</v>
      </c>
      <c r="C6466" s="233" t="s">
        <v>5</v>
      </c>
      <c r="D6466" s="234">
        <v>26.29</v>
      </c>
    </row>
    <row r="6467" spans="1:4" ht="13.5">
      <c r="A6467" s="233">
        <v>88303</v>
      </c>
      <c r="B6467" s="231" t="s">
        <v>11715</v>
      </c>
      <c r="C6467" s="233" t="s">
        <v>5</v>
      </c>
      <c r="D6467" s="234">
        <v>20.92</v>
      </c>
    </row>
    <row r="6468" spans="1:4" ht="13.5">
      <c r="A6468" s="233">
        <v>88304</v>
      </c>
      <c r="B6468" s="231" t="s">
        <v>11716</v>
      </c>
      <c r="C6468" s="233" t="s">
        <v>5</v>
      </c>
      <c r="D6468" s="234">
        <v>23.22</v>
      </c>
    </row>
    <row r="6469" spans="1:4" ht="13.5">
      <c r="A6469" s="233">
        <v>88306</v>
      </c>
      <c r="B6469" s="231" t="s">
        <v>11717</v>
      </c>
      <c r="C6469" s="233" t="s">
        <v>5</v>
      </c>
      <c r="D6469" s="234">
        <v>24.91</v>
      </c>
    </row>
    <row r="6470" spans="1:4" ht="13.5">
      <c r="A6470" s="233">
        <v>88307</v>
      </c>
      <c r="B6470" s="231" t="s">
        <v>11718</v>
      </c>
      <c r="C6470" s="233" t="s">
        <v>5</v>
      </c>
      <c r="D6470" s="234">
        <v>27.38</v>
      </c>
    </row>
    <row r="6471" spans="1:4" ht="13.5">
      <c r="A6471" s="233">
        <v>88308</v>
      </c>
      <c r="B6471" s="231" t="s">
        <v>11719</v>
      </c>
      <c r="C6471" s="233" t="s">
        <v>5</v>
      </c>
      <c r="D6471" s="234">
        <v>24.18</v>
      </c>
    </row>
    <row r="6472" spans="1:4" ht="13.5">
      <c r="A6472" s="233">
        <v>88309</v>
      </c>
      <c r="B6472" s="231" t="s">
        <v>11720</v>
      </c>
      <c r="C6472" s="233" t="s">
        <v>5</v>
      </c>
      <c r="D6472" s="234">
        <v>23.37</v>
      </c>
    </row>
    <row r="6473" spans="1:4" ht="13.5">
      <c r="A6473" s="233">
        <v>88310</v>
      </c>
      <c r="B6473" s="231" t="s">
        <v>11721</v>
      </c>
      <c r="C6473" s="233" t="s">
        <v>5</v>
      </c>
      <c r="D6473" s="234">
        <v>24.36</v>
      </c>
    </row>
    <row r="6474" spans="1:4" ht="13.5">
      <c r="A6474" s="233">
        <v>88311</v>
      </c>
      <c r="B6474" s="231" t="s">
        <v>11722</v>
      </c>
      <c r="C6474" s="233" t="s">
        <v>5</v>
      </c>
      <c r="D6474" s="234">
        <v>30.01</v>
      </c>
    </row>
    <row r="6475" spans="1:4" ht="13.5">
      <c r="A6475" s="233">
        <v>88312</v>
      </c>
      <c r="B6475" s="231" t="s">
        <v>11723</v>
      </c>
      <c r="C6475" s="233" t="s">
        <v>5</v>
      </c>
      <c r="D6475" s="234">
        <v>25.68</v>
      </c>
    </row>
    <row r="6476" spans="1:4" ht="13.5">
      <c r="A6476" s="233">
        <v>88313</v>
      </c>
      <c r="B6476" s="231" t="s">
        <v>11724</v>
      </c>
      <c r="C6476" s="233" t="s">
        <v>5</v>
      </c>
      <c r="D6476" s="234">
        <v>21.56</v>
      </c>
    </row>
    <row r="6477" spans="1:4" ht="13.5">
      <c r="A6477" s="233">
        <v>88314</v>
      </c>
      <c r="B6477" s="231" t="s">
        <v>11725</v>
      </c>
      <c r="C6477" s="233" t="s">
        <v>5</v>
      </c>
      <c r="D6477" s="234">
        <v>19.22</v>
      </c>
    </row>
    <row r="6478" spans="1:4" ht="13.5">
      <c r="A6478" s="233">
        <v>88315</v>
      </c>
      <c r="B6478" s="231" t="s">
        <v>11726</v>
      </c>
      <c r="C6478" s="233" t="s">
        <v>5</v>
      </c>
      <c r="D6478" s="234">
        <v>23.25</v>
      </c>
    </row>
    <row r="6479" spans="1:4" ht="13.5">
      <c r="A6479" s="233">
        <v>88316</v>
      </c>
      <c r="B6479" s="231" t="s">
        <v>11727</v>
      </c>
      <c r="C6479" s="233" t="s">
        <v>5</v>
      </c>
      <c r="D6479" s="234">
        <v>16.5</v>
      </c>
    </row>
    <row r="6480" spans="1:4" ht="13.5">
      <c r="A6480" s="233">
        <v>88317</v>
      </c>
      <c r="B6480" s="231" t="s">
        <v>11728</v>
      </c>
      <c r="C6480" s="233" t="s">
        <v>5</v>
      </c>
      <c r="D6480" s="234">
        <v>25.17</v>
      </c>
    </row>
    <row r="6481" spans="1:4" ht="13.5">
      <c r="A6481" s="233">
        <v>88318</v>
      </c>
      <c r="B6481" s="231" t="s">
        <v>11729</v>
      </c>
      <c r="C6481" s="233" t="s">
        <v>5</v>
      </c>
      <c r="D6481" s="234">
        <v>26.87</v>
      </c>
    </row>
    <row r="6482" spans="1:4" ht="13.5">
      <c r="A6482" s="233">
        <v>88320</v>
      </c>
      <c r="B6482" s="231" t="s">
        <v>11730</v>
      </c>
      <c r="C6482" s="233" t="s">
        <v>5</v>
      </c>
      <c r="D6482" s="234">
        <v>27.17</v>
      </c>
    </row>
    <row r="6483" spans="1:4" ht="13.5">
      <c r="A6483" s="233">
        <v>88321</v>
      </c>
      <c r="B6483" s="231" t="s">
        <v>11731</v>
      </c>
      <c r="C6483" s="233" t="s">
        <v>5</v>
      </c>
      <c r="D6483" s="234">
        <v>46.38</v>
      </c>
    </row>
    <row r="6484" spans="1:4" ht="13.5">
      <c r="A6484" s="233">
        <v>88322</v>
      </c>
      <c r="B6484" s="231" t="s">
        <v>11732</v>
      </c>
      <c r="C6484" s="233" t="s">
        <v>5</v>
      </c>
      <c r="D6484" s="234">
        <v>26.02</v>
      </c>
    </row>
    <row r="6485" spans="1:4" ht="13.5">
      <c r="A6485" s="233">
        <v>88323</v>
      </c>
      <c r="B6485" s="231" t="s">
        <v>11733</v>
      </c>
      <c r="C6485" s="233" t="s">
        <v>5</v>
      </c>
      <c r="D6485" s="234">
        <v>21.03</v>
      </c>
    </row>
    <row r="6486" spans="1:4" ht="13.5">
      <c r="A6486" s="233">
        <v>88324</v>
      </c>
      <c r="B6486" s="231" t="s">
        <v>11734</v>
      </c>
      <c r="C6486" s="233" t="s">
        <v>5</v>
      </c>
      <c r="D6486" s="234">
        <v>28.31</v>
      </c>
    </row>
    <row r="6487" spans="1:4" ht="13.5">
      <c r="A6487" s="233">
        <v>88325</v>
      </c>
      <c r="B6487" s="231" t="s">
        <v>11735</v>
      </c>
      <c r="C6487" s="233" t="s">
        <v>5</v>
      </c>
      <c r="D6487" s="234">
        <v>22.45</v>
      </c>
    </row>
    <row r="6488" spans="1:4" ht="13.5">
      <c r="A6488" s="233">
        <v>88326</v>
      </c>
      <c r="B6488" s="231" t="s">
        <v>11736</v>
      </c>
      <c r="C6488" s="233" t="s">
        <v>5</v>
      </c>
      <c r="D6488" s="234">
        <v>21.1</v>
      </c>
    </row>
    <row r="6489" spans="1:4" ht="13.5">
      <c r="A6489" s="233">
        <v>88377</v>
      </c>
      <c r="B6489" s="231" t="s">
        <v>11737</v>
      </c>
      <c r="C6489" s="233" t="s">
        <v>5</v>
      </c>
      <c r="D6489" s="234">
        <v>20.77</v>
      </c>
    </row>
    <row r="6490" spans="1:4" ht="13.5">
      <c r="A6490" s="233">
        <v>88441</v>
      </c>
      <c r="B6490" s="231" t="s">
        <v>11738</v>
      </c>
      <c r="C6490" s="233" t="s">
        <v>5</v>
      </c>
      <c r="D6490" s="234">
        <v>22.58</v>
      </c>
    </row>
    <row r="6491" spans="1:4" ht="13.5">
      <c r="A6491" s="233">
        <v>88597</v>
      </c>
      <c r="B6491" s="231" t="s">
        <v>11739</v>
      </c>
      <c r="C6491" s="233" t="s">
        <v>5</v>
      </c>
      <c r="D6491" s="234">
        <v>50.51</v>
      </c>
    </row>
    <row r="6492" spans="1:4" ht="13.5">
      <c r="A6492" s="233">
        <v>90766</v>
      </c>
      <c r="B6492" s="231" t="s">
        <v>11740</v>
      </c>
      <c r="C6492" s="233" t="s">
        <v>5</v>
      </c>
      <c r="D6492" s="234">
        <v>26.35</v>
      </c>
    </row>
    <row r="6493" spans="1:4" ht="13.5">
      <c r="A6493" s="233">
        <v>90767</v>
      </c>
      <c r="B6493" s="231" t="s">
        <v>11741</v>
      </c>
      <c r="C6493" s="233" t="s">
        <v>5</v>
      </c>
      <c r="D6493" s="234">
        <v>27.73</v>
      </c>
    </row>
    <row r="6494" spans="1:4" ht="13.5">
      <c r="A6494" s="233">
        <v>90768</v>
      </c>
      <c r="B6494" s="231" t="s">
        <v>11742</v>
      </c>
      <c r="C6494" s="233" t="s">
        <v>5</v>
      </c>
      <c r="D6494" s="234">
        <v>69.25</v>
      </c>
    </row>
    <row r="6495" spans="1:4" ht="13.5">
      <c r="A6495" s="233">
        <v>90769</v>
      </c>
      <c r="B6495" s="231" t="s">
        <v>11743</v>
      </c>
      <c r="C6495" s="233" t="s">
        <v>5</v>
      </c>
      <c r="D6495" s="234">
        <v>97.89</v>
      </c>
    </row>
    <row r="6496" spans="1:4" ht="13.5">
      <c r="A6496" s="233">
        <v>90770</v>
      </c>
      <c r="B6496" s="231" t="s">
        <v>11744</v>
      </c>
      <c r="C6496" s="233" t="s">
        <v>5</v>
      </c>
      <c r="D6496" s="234">
        <v>129.05000000000001</v>
      </c>
    </row>
    <row r="6497" spans="1:4" ht="13.5">
      <c r="A6497" s="233">
        <v>90771</v>
      </c>
      <c r="B6497" s="231" t="s">
        <v>11745</v>
      </c>
      <c r="C6497" s="233" t="s">
        <v>5</v>
      </c>
      <c r="D6497" s="234">
        <v>35.090000000000003</v>
      </c>
    </row>
    <row r="6498" spans="1:4" ht="13.5">
      <c r="A6498" s="233">
        <v>90772</v>
      </c>
      <c r="B6498" s="231" t="s">
        <v>11746</v>
      </c>
      <c r="C6498" s="233" t="s">
        <v>5</v>
      </c>
      <c r="D6498" s="234">
        <v>19.66</v>
      </c>
    </row>
    <row r="6499" spans="1:4" ht="13.5">
      <c r="A6499" s="233">
        <v>90773</v>
      </c>
      <c r="B6499" s="231" t="s">
        <v>11747</v>
      </c>
      <c r="C6499" s="233" t="s">
        <v>5</v>
      </c>
      <c r="D6499" s="234">
        <v>29.45</v>
      </c>
    </row>
    <row r="6500" spans="1:4" ht="13.5">
      <c r="A6500" s="233">
        <v>90775</v>
      </c>
      <c r="B6500" s="231" t="s">
        <v>11748</v>
      </c>
      <c r="C6500" s="233" t="s">
        <v>5</v>
      </c>
      <c r="D6500" s="234">
        <v>38.86</v>
      </c>
    </row>
    <row r="6501" spans="1:4" ht="13.5">
      <c r="A6501" s="233">
        <v>90776</v>
      </c>
      <c r="B6501" s="231" t="s">
        <v>11749</v>
      </c>
      <c r="C6501" s="233" t="s">
        <v>5</v>
      </c>
      <c r="D6501" s="234">
        <v>38.96</v>
      </c>
    </row>
    <row r="6502" spans="1:4" ht="13.5">
      <c r="A6502" s="233">
        <v>90777</v>
      </c>
      <c r="B6502" s="231" t="s">
        <v>11750</v>
      </c>
      <c r="C6502" s="233" t="s">
        <v>5</v>
      </c>
      <c r="D6502" s="234">
        <v>93.99</v>
      </c>
    </row>
    <row r="6503" spans="1:4" ht="13.5">
      <c r="A6503" s="233">
        <v>90778</v>
      </c>
      <c r="B6503" s="231" t="s">
        <v>11751</v>
      </c>
      <c r="C6503" s="233" t="s">
        <v>5</v>
      </c>
      <c r="D6503" s="234">
        <v>106.81</v>
      </c>
    </row>
    <row r="6504" spans="1:4" ht="13.5">
      <c r="A6504" s="233">
        <v>90779</v>
      </c>
      <c r="B6504" s="231" t="s">
        <v>11752</v>
      </c>
      <c r="C6504" s="233" t="s">
        <v>5</v>
      </c>
      <c r="D6504" s="234">
        <v>145.58000000000001</v>
      </c>
    </row>
    <row r="6505" spans="1:4" ht="13.5">
      <c r="A6505" s="233">
        <v>90780</v>
      </c>
      <c r="B6505" s="231" t="s">
        <v>11753</v>
      </c>
      <c r="C6505" s="233" t="s">
        <v>5</v>
      </c>
      <c r="D6505" s="234">
        <v>58.3</v>
      </c>
    </row>
    <row r="6506" spans="1:4" ht="13.5">
      <c r="A6506" s="233">
        <v>90781</v>
      </c>
      <c r="B6506" s="231" t="s">
        <v>11754</v>
      </c>
      <c r="C6506" s="233" t="s">
        <v>5</v>
      </c>
      <c r="D6506" s="234">
        <v>30.47</v>
      </c>
    </row>
    <row r="6507" spans="1:4" ht="13.5">
      <c r="A6507" s="233">
        <v>91677</v>
      </c>
      <c r="B6507" s="231" t="s">
        <v>11755</v>
      </c>
      <c r="C6507" s="233" t="s">
        <v>5</v>
      </c>
      <c r="D6507" s="234">
        <v>101.15</v>
      </c>
    </row>
    <row r="6508" spans="1:4" ht="13.5">
      <c r="A6508" s="233">
        <v>91678</v>
      </c>
      <c r="B6508" s="231" t="s">
        <v>11756</v>
      </c>
      <c r="C6508" s="233" t="s">
        <v>5</v>
      </c>
      <c r="D6508" s="234">
        <v>95.93</v>
      </c>
    </row>
    <row r="6509" spans="1:4" ht="13.5">
      <c r="A6509" s="233">
        <v>93558</v>
      </c>
      <c r="B6509" s="231" t="s">
        <v>11757</v>
      </c>
      <c r="C6509" s="233" t="s">
        <v>11758</v>
      </c>
      <c r="D6509" s="234">
        <v>4130.01</v>
      </c>
    </row>
    <row r="6510" spans="1:4" ht="13.5">
      <c r="A6510" s="233">
        <v>93559</v>
      </c>
      <c r="B6510" s="231" t="s">
        <v>11739</v>
      </c>
      <c r="C6510" s="233" t="s">
        <v>11758</v>
      </c>
      <c r="D6510" s="234">
        <v>8888.92</v>
      </c>
    </row>
    <row r="6511" spans="1:4" ht="13.5">
      <c r="A6511" s="233">
        <v>93560</v>
      </c>
      <c r="B6511" s="231" t="s">
        <v>11747</v>
      </c>
      <c r="C6511" s="233" t="s">
        <v>11758</v>
      </c>
      <c r="D6511" s="234">
        <v>5188.6899999999996</v>
      </c>
    </row>
    <row r="6512" spans="1:4" ht="13.5">
      <c r="A6512" s="233">
        <v>93561</v>
      </c>
      <c r="B6512" s="231" t="s">
        <v>11748</v>
      </c>
      <c r="C6512" s="233" t="s">
        <v>11758</v>
      </c>
      <c r="D6512" s="234">
        <v>6841.5</v>
      </c>
    </row>
    <row r="6513" spans="1:4" ht="13.5">
      <c r="A6513" s="233">
        <v>93562</v>
      </c>
      <c r="B6513" s="231" t="s">
        <v>11745</v>
      </c>
      <c r="C6513" s="233" t="s">
        <v>11758</v>
      </c>
      <c r="D6513" s="234">
        <v>6179.73</v>
      </c>
    </row>
    <row r="6514" spans="1:4" ht="13.5">
      <c r="A6514" s="233">
        <v>93563</v>
      </c>
      <c r="B6514" s="231" t="s">
        <v>11740</v>
      </c>
      <c r="C6514" s="233" t="s">
        <v>11758</v>
      </c>
      <c r="D6514" s="234">
        <v>4643.03</v>
      </c>
    </row>
    <row r="6515" spans="1:4" ht="13.5">
      <c r="A6515" s="233">
        <v>93564</v>
      </c>
      <c r="B6515" s="231" t="s">
        <v>11741</v>
      </c>
      <c r="C6515" s="233" t="s">
        <v>11758</v>
      </c>
      <c r="D6515" s="234">
        <v>4874.1400000000003</v>
      </c>
    </row>
    <row r="6516" spans="1:4" ht="13.5">
      <c r="A6516" s="233">
        <v>93565</v>
      </c>
      <c r="B6516" s="231" t="s">
        <v>11750</v>
      </c>
      <c r="C6516" s="233" t="s">
        <v>11758</v>
      </c>
      <c r="D6516" s="234">
        <v>16496</v>
      </c>
    </row>
    <row r="6517" spans="1:4" ht="13.5">
      <c r="A6517" s="233">
        <v>93566</v>
      </c>
      <c r="B6517" s="231" t="s">
        <v>11746</v>
      </c>
      <c r="C6517" s="233" t="s">
        <v>11758</v>
      </c>
      <c r="D6517" s="234">
        <v>3473.27</v>
      </c>
    </row>
    <row r="6518" spans="1:4" ht="13.5">
      <c r="A6518" s="233">
        <v>93567</v>
      </c>
      <c r="B6518" s="231" t="s">
        <v>11751</v>
      </c>
      <c r="C6518" s="233" t="s">
        <v>11758</v>
      </c>
      <c r="D6518" s="234">
        <v>18745.48</v>
      </c>
    </row>
    <row r="6519" spans="1:4" ht="13.5">
      <c r="A6519" s="233">
        <v>93568</v>
      </c>
      <c r="B6519" s="231" t="s">
        <v>11752</v>
      </c>
      <c r="C6519" s="233" t="s">
        <v>11758</v>
      </c>
      <c r="D6519" s="234">
        <v>25543.96</v>
      </c>
    </row>
    <row r="6520" spans="1:4" ht="13.5">
      <c r="A6520" s="233">
        <v>93569</v>
      </c>
      <c r="B6520" s="231" t="s">
        <v>11759</v>
      </c>
      <c r="C6520" s="233" t="s">
        <v>11758</v>
      </c>
      <c r="D6520" s="234">
        <v>12175.3</v>
      </c>
    </row>
    <row r="6521" spans="1:4" ht="13.5">
      <c r="A6521" s="233">
        <v>93570</v>
      </c>
      <c r="B6521" s="231" t="s">
        <v>11760</v>
      </c>
      <c r="C6521" s="233" t="s">
        <v>11758</v>
      </c>
      <c r="D6521" s="234">
        <v>17201.64</v>
      </c>
    </row>
    <row r="6522" spans="1:4" ht="13.5">
      <c r="A6522" s="233">
        <v>93571</v>
      </c>
      <c r="B6522" s="231" t="s">
        <v>11761</v>
      </c>
      <c r="C6522" s="233" t="s">
        <v>11758</v>
      </c>
      <c r="D6522" s="234">
        <v>22671.360000000001</v>
      </c>
    </row>
    <row r="6523" spans="1:4" ht="13.5">
      <c r="A6523" s="233">
        <v>93572</v>
      </c>
      <c r="B6523" s="231" t="s">
        <v>11762</v>
      </c>
      <c r="C6523" s="233" t="s">
        <v>11758</v>
      </c>
      <c r="D6523" s="234">
        <v>6847.86</v>
      </c>
    </row>
    <row r="6524" spans="1:4" ht="13.5">
      <c r="A6524" s="233">
        <v>94295</v>
      </c>
      <c r="B6524" s="231" t="s">
        <v>11753</v>
      </c>
      <c r="C6524" s="233" t="s">
        <v>11758</v>
      </c>
      <c r="D6524" s="234">
        <v>10234.36</v>
      </c>
    </row>
    <row r="6525" spans="1:4" ht="13.5">
      <c r="A6525" s="233">
        <v>94296</v>
      </c>
      <c r="B6525" s="231" t="s">
        <v>11754</v>
      </c>
      <c r="C6525" s="233" t="s">
        <v>11758</v>
      </c>
      <c r="D6525" s="234">
        <v>5364.34</v>
      </c>
    </row>
    <row r="6526" spans="1:4" ht="13.5">
      <c r="A6526" s="233">
        <v>95308</v>
      </c>
      <c r="B6526" s="231" t="s">
        <v>11763</v>
      </c>
      <c r="C6526" s="233" t="s">
        <v>5</v>
      </c>
      <c r="D6526" s="234">
        <v>0.1</v>
      </c>
    </row>
    <row r="6527" spans="1:4" ht="13.5">
      <c r="A6527" s="233">
        <v>95309</v>
      </c>
      <c r="B6527" s="231" t="s">
        <v>11764</v>
      </c>
      <c r="C6527" s="233" t="s">
        <v>5</v>
      </c>
      <c r="D6527" s="234">
        <v>0.14000000000000001</v>
      </c>
    </row>
    <row r="6528" spans="1:4" ht="13.5">
      <c r="A6528" s="233">
        <v>95310</v>
      </c>
      <c r="B6528" s="231" t="s">
        <v>11765</v>
      </c>
      <c r="C6528" s="233" t="s">
        <v>5</v>
      </c>
      <c r="D6528" s="234">
        <v>0.11</v>
      </c>
    </row>
    <row r="6529" spans="1:4" ht="13.5">
      <c r="A6529" s="233">
        <v>95311</v>
      </c>
      <c r="B6529" s="231" t="s">
        <v>11766</v>
      </c>
      <c r="C6529" s="233" t="s">
        <v>5</v>
      </c>
      <c r="D6529" s="234">
        <v>0.1</v>
      </c>
    </row>
    <row r="6530" spans="1:4" ht="13.5">
      <c r="A6530" s="233">
        <v>95312</v>
      </c>
      <c r="B6530" s="231" t="s">
        <v>11767</v>
      </c>
      <c r="C6530" s="233" t="s">
        <v>5</v>
      </c>
      <c r="D6530" s="234">
        <v>0.11</v>
      </c>
    </row>
    <row r="6531" spans="1:4" ht="13.5">
      <c r="A6531" s="233">
        <v>95313</v>
      </c>
      <c r="B6531" s="231" t="s">
        <v>11768</v>
      </c>
      <c r="C6531" s="233" t="s">
        <v>5</v>
      </c>
      <c r="D6531" s="234">
        <v>0.11</v>
      </c>
    </row>
    <row r="6532" spans="1:4" ht="13.5">
      <c r="A6532" s="233">
        <v>95314</v>
      </c>
      <c r="B6532" s="231" t="s">
        <v>11769</v>
      </c>
      <c r="C6532" s="233" t="s">
        <v>5</v>
      </c>
      <c r="D6532" s="234">
        <v>0.14000000000000001</v>
      </c>
    </row>
    <row r="6533" spans="1:4" ht="13.5">
      <c r="A6533" s="233">
        <v>95315</v>
      </c>
      <c r="B6533" s="231" t="s">
        <v>11770</v>
      </c>
      <c r="C6533" s="233" t="s">
        <v>5</v>
      </c>
      <c r="D6533" s="234">
        <v>0.22</v>
      </c>
    </row>
    <row r="6534" spans="1:4" ht="13.5">
      <c r="A6534" s="233">
        <v>95316</v>
      </c>
      <c r="B6534" s="231" t="s">
        <v>11771</v>
      </c>
      <c r="C6534" s="233" t="s">
        <v>5</v>
      </c>
      <c r="D6534" s="234">
        <v>0.36</v>
      </c>
    </row>
    <row r="6535" spans="1:4" ht="13.5">
      <c r="A6535" s="233">
        <v>95317</v>
      </c>
      <c r="B6535" s="231" t="s">
        <v>11772</v>
      </c>
      <c r="C6535" s="233" t="s">
        <v>5</v>
      </c>
      <c r="D6535" s="234">
        <v>0.14000000000000001</v>
      </c>
    </row>
    <row r="6536" spans="1:4" ht="13.5">
      <c r="A6536" s="233">
        <v>95318</v>
      </c>
      <c r="B6536" s="231" t="s">
        <v>11773</v>
      </c>
      <c r="C6536" s="233" t="s">
        <v>5</v>
      </c>
      <c r="D6536" s="234">
        <v>0.15</v>
      </c>
    </row>
    <row r="6537" spans="1:4" ht="13.5">
      <c r="A6537" s="233">
        <v>95319</v>
      </c>
      <c r="B6537" s="231" t="s">
        <v>11774</v>
      </c>
      <c r="C6537" s="233" t="s">
        <v>5</v>
      </c>
      <c r="D6537" s="234">
        <v>0.11</v>
      </c>
    </row>
    <row r="6538" spans="1:4" ht="13.5">
      <c r="A6538" s="233">
        <v>95320</v>
      </c>
      <c r="B6538" s="231" t="s">
        <v>11775</v>
      </c>
      <c r="C6538" s="233" t="s">
        <v>5</v>
      </c>
      <c r="D6538" s="234">
        <v>0.1</v>
      </c>
    </row>
    <row r="6539" spans="1:4" ht="13.5">
      <c r="A6539" s="233">
        <v>95321</v>
      </c>
      <c r="B6539" s="231" t="s">
        <v>11776</v>
      </c>
      <c r="C6539" s="233" t="s">
        <v>5</v>
      </c>
      <c r="D6539" s="234">
        <v>0.09</v>
      </c>
    </row>
    <row r="6540" spans="1:4" ht="13.5">
      <c r="A6540" s="233">
        <v>95322</v>
      </c>
      <c r="B6540" s="231" t="s">
        <v>11777</v>
      </c>
      <c r="C6540" s="233" t="s">
        <v>5</v>
      </c>
      <c r="D6540" s="234">
        <v>7.0000000000000007E-2</v>
      </c>
    </row>
    <row r="6541" spans="1:4" ht="13.5">
      <c r="A6541" s="233">
        <v>95323</v>
      </c>
      <c r="B6541" s="231" t="s">
        <v>11778</v>
      </c>
      <c r="C6541" s="233" t="s">
        <v>5</v>
      </c>
      <c r="D6541" s="234">
        <v>0.2</v>
      </c>
    </row>
    <row r="6542" spans="1:4" ht="13.5">
      <c r="A6542" s="233">
        <v>95324</v>
      </c>
      <c r="B6542" s="231" t="s">
        <v>11779</v>
      </c>
      <c r="C6542" s="233" t="s">
        <v>5</v>
      </c>
      <c r="D6542" s="234">
        <v>0.19</v>
      </c>
    </row>
    <row r="6543" spans="1:4" ht="13.5">
      <c r="A6543" s="233">
        <v>95325</v>
      </c>
      <c r="B6543" s="231" t="s">
        <v>11780</v>
      </c>
      <c r="C6543" s="233" t="s">
        <v>5</v>
      </c>
      <c r="D6543" s="234">
        <v>0.24</v>
      </c>
    </row>
    <row r="6544" spans="1:4" ht="13.5">
      <c r="A6544" s="233">
        <v>95326</v>
      </c>
      <c r="B6544" s="231" t="s">
        <v>11781</v>
      </c>
      <c r="C6544" s="233" t="s">
        <v>5</v>
      </c>
      <c r="D6544" s="234">
        <v>0.06</v>
      </c>
    </row>
    <row r="6545" spans="1:4" ht="13.5">
      <c r="A6545" s="233">
        <v>95327</v>
      </c>
      <c r="B6545" s="231" t="s">
        <v>11782</v>
      </c>
      <c r="C6545" s="233" t="s">
        <v>5</v>
      </c>
      <c r="D6545" s="234">
        <v>0.22</v>
      </c>
    </row>
    <row r="6546" spans="1:4" ht="13.5">
      <c r="A6546" s="233">
        <v>95328</v>
      </c>
      <c r="B6546" s="231" t="s">
        <v>11783</v>
      </c>
      <c r="C6546" s="233" t="s">
        <v>5</v>
      </c>
      <c r="D6546" s="234">
        <v>0.12</v>
      </c>
    </row>
    <row r="6547" spans="1:4" ht="13.5">
      <c r="A6547" s="233">
        <v>95329</v>
      </c>
      <c r="B6547" s="231" t="s">
        <v>11784</v>
      </c>
      <c r="C6547" s="233" t="s">
        <v>5</v>
      </c>
      <c r="D6547" s="234">
        <v>0.15</v>
      </c>
    </row>
    <row r="6548" spans="1:4" ht="13.5">
      <c r="A6548" s="233">
        <v>95330</v>
      </c>
      <c r="B6548" s="231" t="s">
        <v>11785</v>
      </c>
      <c r="C6548" s="233" t="s">
        <v>5</v>
      </c>
      <c r="D6548" s="234">
        <v>0.14000000000000001</v>
      </c>
    </row>
    <row r="6549" spans="1:4" ht="13.5">
      <c r="A6549" s="233">
        <v>95331</v>
      </c>
      <c r="B6549" s="231" t="s">
        <v>11786</v>
      </c>
      <c r="C6549" s="233" t="s">
        <v>5</v>
      </c>
      <c r="D6549" s="234">
        <v>0.11</v>
      </c>
    </row>
    <row r="6550" spans="1:4" ht="13.5">
      <c r="A6550" s="233">
        <v>95332</v>
      </c>
      <c r="B6550" s="231" t="s">
        <v>11787</v>
      </c>
      <c r="C6550" s="233" t="s">
        <v>5</v>
      </c>
      <c r="D6550" s="234">
        <v>0.51</v>
      </c>
    </row>
    <row r="6551" spans="1:4" ht="13.5">
      <c r="A6551" s="233">
        <v>95333</v>
      </c>
      <c r="B6551" s="231" t="s">
        <v>11788</v>
      </c>
      <c r="C6551" s="233" t="s">
        <v>5</v>
      </c>
      <c r="D6551" s="234">
        <v>0.56000000000000005</v>
      </c>
    </row>
    <row r="6552" spans="1:4" ht="13.5">
      <c r="A6552" s="233">
        <v>95334</v>
      </c>
      <c r="B6552" s="231" t="s">
        <v>11789</v>
      </c>
      <c r="C6552" s="233" t="s">
        <v>5</v>
      </c>
      <c r="D6552" s="234">
        <v>0.5</v>
      </c>
    </row>
    <row r="6553" spans="1:4" ht="13.5">
      <c r="A6553" s="233">
        <v>95335</v>
      </c>
      <c r="B6553" s="231" t="s">
        <v>11790</v>
      </c>
      <c r="C6553" s="233" t="s">
        <v>5</v>
      </c>
      <c r="D6553" s="234">
        <v>0.2</v>
      </c>
    </row>
    <row r="6554" spans="1:4" ht="13.5">
      <c r="A6554" s="233">
        <v>95336</v>
      </c>
      <c r="B6554" s="231" t="s">
        <v>11791</v>
      </c>
      <c r="C6554" s="233" t="s">
        <v>5</v>
      </c>
      <c r="D6554" s="234">
        <v>0.15</v>
      </c>
    </row>
    <row r="6555" spans="1:4" ht="13.5">
      <c r="A6555" s="233">
        <v>95337</v>
      </c>
      <c r="B6555" s="231" t="s">
        <v>11792</v>
      </c>
      <c r="C6555" s="233" t="s">
        <v>5</v>
      </c>
      <c r="D6555" s="234">
        <v>0.1</v>
      </c>
    </row>
    <row r="6556" spans="1:4" ht="13.5">
      <c r="A6556" s="233">
        <v>95338</v>
      </c>
      <c r="B6556" s="231" t="s">
        <v>11793</v>
      </c>
      <c r="C6556" s="233" t="s">
        <v>5</v>
      </c>
      <c r="D6556" s="234">
        <v>0.24</v>
      </c>
    </row>
    <row r="6557" spans="1:4" ht="13.5">
      <c r="A6557" s="233">
        <v>95339</v>
      </c>
      <c r="B6557" s="231" t="s">
        <v>11794</v>
      </c>
      <c r="C6557" s="233" t="s">
        <v>5</v>
      </c>
      <c r="D6557" s="234">
        <v>0.22</v>
      </c>
    </row>
    <row r="6558" spans="1:4" ht="13.5">
      <c r="A6558" s="233">
        <v>95340</v>
      </c>
      <c r="B6558" s="231" t="s">
        <v>11795</v>
      </c>
      <c r="C6558" s="233" t="s">
        <v>5</v>
      </c>
      <c r="D6558" s="234">
        <v>0.18</v>
      </c>
    </row>
    <row r="6559" spans="1:4" ht="13.5">
      <c r="A6559" s="233">
        <v>95341</v>
      </c>
      <c r="B6559" s="231" t="s">
        <v>11796</v>
      </c>
      <c r="C6559" s="233" t="s">
        <v>5</v>
      </c>
      <c r="D6559" s="234">
        <v>0.19</v>
      </c>
    </row>
    <row r="6560" spans="1:4" ht="13.5">
      <c r="A6560" s="233">
        <v>95342</v>
      </c>
      <c r="B6560" s="231" t="s">
        <v>11797</v>
      </c>
      <c r="C6560" s="233" t="s">
        <v>5</v>
      </c>
      <c r="D6560" s="234">
        <v>0.15</v>
      </c>
    </row>
    <row r="6561" spans="1:4" ht="13.5">
      <c r="A6561" s="233">
        <v>95343</v>
      </c>
      <c r="B6561" s="231" t="s">
        <v>11798</v>
      </c>
      <c r="C6561" s="233" t="s">
        <v>5</v>
      </c>
      <c r="D6561" s="234">
        <v>0.19</v>
      </c>
    </row>
    <row r="6562" spans="1:4" ht="13.5">
      <c r="A6562" s="233">
        <v>95344</v>
      </c>
      <c r="B6562" s="231" t="s">
        <v>11799</v>
      </c>
      <c r="C6562" s="233" t="s">
        <v>5</v>
      </c>
      <c r="D6562" s="234">
        <v>0.15</v>
      </c>
    </row>
    <row r="6563" spans="1:4" ht="13.5">
      <c r="A6563" s="233">
        <v>95345</v>
      </c>
      <c r="B6563" s="231" t="s">
        <v>11800</v>
      </c>
      <c r="C6563" s="233" t="s">
        <v>5</v>
      </c>
      <c r="D6563" s="234">
        <v>0.61</v>
      </c>
    </row>
    <row r="6564" spans="1:4" ht="13.5">
      <c r="A6564" s="233">
        <v>95346</v>
      </c>
      <c r="B6564" s="231" t="s">
        <v>11801</v>
      </c>
      <c r="C6564" s="233" t="s">
        <v>5</v>
      </c>
      <c r="D6564" s="234">
        <v>0.06</v>
      </c>
    </row>
    <row r="6565" spans="1:4" ht="13.5">
      <c r="A6565" s="233">
        <v>95347</v>
      </c>
      <c r="B6565" s="231" t="s">
        <v>11802</v>
      </c>
      <c r="C6565" s="233" t="s">
        <v>5</v>
      </c>
      <c r="D6565" s="234">
        <v>0.06</v>
      </c>
    </row>
    <row r="6566" spans="1:4" ht="13.5">
      <c r="A6566" s="233">
        <v>95348</v>
      </c>
      <c r="B6566" s="231" t="s">
        <v>11803</v>
      </c>
      <c r="C6566" s="233" t="s">
        <v>5</v>
      </c>
      <c r="D6566" s="234">
        <v>0.08</v>
      </c>
    </row>
    <row r="6567" spans="1:4" ht="13.5">
      <c r="A6567" s="233">
        <v>95349</v>
      </c>
      <c r="B6567" s="231" t="s">
        <v>11804</v>
      </c>
      <c r="C6567" s="233" t="s">
        <v>5</v>
      </c>
      <c r="D6567" s="234">
        <v>0.06</v>
      </c>
    </row>
    <row r="6568" spans="1:4" ht="13.5">
      <c r="A6568" s="233">
        <v>95350</v>
      </c>
      <c r="B6568" s="231" t="s">
        <v>11805</v>
      </c>
      <c r="C6568" s="233" t="s">
        <v>5</v>
      </c>
      <c r="D6568" s="234">
        <v>7.0000000000000007E-2</v>
      </c>
    </row>
    <row r="6569" spans="1:4" ht="13.5">
      <c r="A6569" s="233">
        <v>95351</v>
      </c>
      <c r="B6569" s="231" t="s">
        <v>11806</v>
      </c>
      <c r="C6569" s="233" t="s">
        <v>5</v>
      </c>
      <c r="D6569" s="234">
        <v>0.25</v>
      </c>
    </row>
    <row r="6570" spans="1:4" ht="13.5">
      <c r="A6570" s="233">
        <v>95352</v>
      </c>
      <c r="B6570" s="231" t="s">
        <v>11807</v>
      </c>
      <c r="C6570" s="233" t="s">
        <v>5</v>
      </c>
      <c r="D6570" s="234">
        <v>0.08</v>
      </c>
    </row>
    <row r="6571" spans="1:4" ht="13.5">
      <c r="A6571" s="233">
        <v>95354</v>
      </c>
      <c r="B6571" s="231" t="s">
        <v>11808</v>
      </c>
      <c r="C6571" s="233" t="s">
        <v>5</v>
      </c>
      <c r="D6571" s="234">
        <v>0.09</v>
      </c>
    </row>
    <row r="6572" spans="1:4" ht="13.5">
      <c r="A6572" s="233">
        <v>95355</v>
      </c>
      <c r="B6572" s="231" t="s">
        <v>11809</v>
      </c>
      <c r="C6572" s="233" t="s">
        <v>5</v>
      </c>
      <c r="D6572" s="234">
        <v>0.11</v>
      </c>
    </row>
    <row r="6573" spans="1:4" ht="13.5">
      <c r="A6573" s="233">
        <v>95356</v>
      </c>
      <c r="B6573" s="231" t="s">
        <v>11810</v>
      </c>
      <c r="C6573" s="233" t="s">
        <v>5</v>
      </c>
      <c r="D6573" s="234">
        <v>0.12</v>
      </c>
    </row>
    <row r="6574" spans="1:4" ht="13.5">
      <c r="A6574" s="233">
        <v>95357</v>
      </c>
      <c r="B6574" s="231" t="s">
        <v>11811</v>
      </c>
      <c r="C6574" s="233" t="s">
        <v>5</v>
      </c>
      <c r="D6574" s="234">
        <v>0.18</v>
      </c>
    </row>
    <row r="6575" spans="1:4" ht="13.5">
      <c r="A6575" s="233">
        <v>95358</v>
      </c>
      <c r="B6575" s="231" t="s">
        <v>11812</v>
      </c>
      <c r="C6575" s="233" t="s">
        <v>5</v>
      </c>
      <c r="D6575" s="234">
        <v>0.2</v>
      </c>
    </row>
    <row r="6576" spans="1:4" ht="13.5">
      <c r="A6576" s="233">
        <v>95359</v>
      </c>
      <c r="B6576" s="231" t="s">
        <v>11813</v>
      </c>
      <c r="C6576" s="233" t="s">
        <v>5</v>
      </c>
      <c r="D6576" s="234">
        <v>0.39</v>
      </c>
    </row>
    <row r="6577" spans="1:4" ht="13.5">
      <c r="A6577" s="233">
        <v>95360</v>
      </c>
      <c r="B6577" s="231" t="s">
        <v>11814</v>
      </c>
      <c r="C6577" s="233" t="s">
        <v>5</v>
      </c>
      <c r="D6577" s="234">
        <v>0.17</v>
      </c>
    </row>
    <row r="6578" spans="1:4" ht="13.5">
      <c r="A6578" s="233">
        <v>95361</v>
      </c>
      <c r="B6578" s="231" t="s">
        <v>11815</v>
      </c>
      <c r="C6578" s="233" t="s">
        <v>5</v>
      </c>
      <c r="D6578" s="234">
        <v>0.06</v>
      </c>
    </row>
    <row r="6579" spans="1:4" ht="13.5">
      <c r="A6579" s="233">
        <v>95362</v>
      </c>
      <c r="B6579" s="231" t="s">
        <v>11816</v>
      </c>
      <c r="C6579" s="233" t="s">
        <v>5</v>
      </c>
      <c r="D6579" s="234">
        <v>0.12</v>
      </c>
    </row>
    <row r="6580" spans="1:4" ht="13.5">
      <c r="A6580" s="233">
        <v>95363</v>
      </c>
      <c r="B6580" s="231" t="s">
        <v>11817</v>
      </c>
      <c r="C6580" s="233" t="s">
        <v>5</v>
      </c>
      <c r="D6580" s="234">
        <v>0.15</v>
      </c>
    </row>
    <row r="6581" spans="1:4" ht="13.5">
      <c r="A6581" s="233">
        <v>95364</v>
      </c>
      <c r="B6581" s="231" t="s">
        <v>11818</v>
      </c>
      <c r="C6581" s="233" t="s">
        <v>5</v>
      </c>
      <c r="D6581" s="234">
        <v>0.11</v>
      </c>
    </row>
    <row r="6582" spans="1:4" ht="13.5">
      <c r="A6582" s="233">
        <v>95365</v>
      </c>
      <c r="B6582" s="231" t="s">
        <v>11819</v>
      </c>
      <c r="C6582" s="233" t="s">
        <v>5</v>
      </c>
      <c r="D6582" s="234">
        <v>0.12</v>
      </c>
    </row>
    <row r="6583" spans="1:4" ht="13.5">
      <c r="A6583" s="233">
        <v>95366</v>
      </c>
      <c r="B6583" s="231" t="s">
        <v>11820</v>
      </c>
      <c r="C6583" s="233" t="s">
        <v>5</v>
      </c>
      <c r="D6583" s="234">
        <v>0.09</v>
      </c>
    </row>
    <row r="6584" spans="1:4" ht="13.5">
      <c r="A6584" s="233">
        <v>95367</v>
      </c>
      <c r="B6584" s="231" t="s">
        <v>11821</v>
      </c>
      <c r="C6584" s="233" t="s">
        <v>5</v>
      </c>
      <c r="D6584" s="234">
        <v>0.1</v>
      </c>
    </row>
    <row r="6585" spans="1:4" ht="13.5">
      <c r="A6585" s="233">
        <v>95368</v>
      </c>
      <c r="B6585" s="231" t="s">
        <v>11822</v>
      </c>
      <c r="C6585" s="233" t="s">
        <v>5</v>
      </c>
      <c r="D6585" s="234">
        <v>0.16</v>
      </c>
    </row>
    <row r="6586" spans="1:4" ht="13.5">
      <c r="A6586" s="233">
        <v>95369</v>
      </c>
      <c r="B6586" s="231" t="s">
        <v>11823</v>
      </c>
      <c r="C6586" s="233" t="s">
        <v>5</v>
      </c>
      <c r="D6586" s="234">
        <v>0.13</v>
      </c>
    </row>
    <row r="6587" spans="1:4" ht="13.5">
      <c r="A6587" s="233">
        <v>95370</v>
      </c>
      <c r="B6587" s="231" t="s">
        <v>11824</v>
      </c>
      <c r="C6587" s="233" t="s">
        <v>5</v>
      </c>
      <c r="D6587" s="234">
        <v>0.19</v>
      </c>
    </row>
    <row r="6588" spans="1:4" ht="13.5">
      <c r="A6588" s="233">
        <v>95371</v>
      </c>
      <c r="B6588" s="231" t="s">
        <v>11825</v>
      </c>
      <c r="C6588" s="233" t="s">
        <v>5</v>
      </c>
      <c r="D6588" s="234">
        <v>0.26</v>
      </c>
    </row>
    <row r="6589" spans="1:4" ht="13.5">
      <c r="A6589" s="233">
        <v>95372</v>
      </c>
      <c r="B6589" s="231" t="s">
        <v>11826</v>
      </c>
      <c r="C6589" s="233" t="s">
        <v>5</v>
      </c>
      <c r="D6589" s="234">
        <v>0.18</v>
      </c>
    </row>
    <row r="6590" spans="1:4" ht="13.5">
      <c r="A6590" s="233">
        <v>95373</v>
      </c>
      <c r="B6590" s="231" t="s">
        <v>11827</v>
      </c>
      <c r="C6590" s="233" t="s">
        <v>5</v>
      </c>
      <c r="D6590" s="234">
        <v>0.24</v>
      </c>
    </row>
    <row r="6591" spans="1:4" ht="13.5">
      <c r="A6591" s="233">
        <v>95374</v>
      </c>
      <c r="B6591" s="231" t="s">
        <v>11828</v>
      </c>
      <c r="C6591" s="233" t="s">
        <v>5</v>
      </c>
      <c r="D6591" s="234">
        <v>0.19</v>
      </c>
    </row>
    <row r="6592" spans="1:4" ht="13.5">
      <c r="A6592" s="233">
        <v>95375</v>
      </c>
      <c r="B6592" s="231" t="s">
        <v>11829</v>
      </c>
      <c r="C6592" s="233" t="s">
        <v>5</v>
      </c>
      <c r="D6592" s="234">
        <v>0.25</v>
      </c>
    </row>
    <row r="6593" spans="1:4" ht="13.5">
      <c r="A6593" s="233">
        <v>95376</v>
      </c>
      <c r="B6593" s="231" t="s">
        <v>11830</v>
      </c>
      <c r="C6593" s="233" t="s">
        <v>5</v>
      </c>
      <c r="D6593" s="234">
        <v>0.05</v>
      </c>
    </row>
    <row r="6594" spans="1:4" ht="13.5">
      <c r="A6594" s="233">
        <v>95377</v>
      </c>
      <c r="B6594" s="231" t="s">
        <v>11831</v>
      </c>
      <c r="C6594" s="233" t="s">
        <v>5</v>
      </c>
      <c r="D6594" s="234">
        <v>0.14000000000000001</v>
      </c>
    </row>
    <row r="6595" spans="1:4" ht="13.5">
      <c r="A6595" s="233">
        <v>95378</v>
      </c>
      <c r="B6595" s="231" t="s">
        <v>11832</v>
      </c>
      <c r="C6595" s="233" t="s">
        <v>5</v>
      </c>
      <c r="D6595" s="234">
        <v>0.16</v>
      </c>
    </row>
    <row r="6596" spans="1:4" ht="13.5">
      <c r="A6596" s="233">
        <v>95379</v>
      </c>
      <c r="B6596" s="231" t="s">
        <v>11833</v>
      </c>
      <c r="C6596" s="233" t="s">
        <v>5</v>
      </c>
      <c r="D6596" s="234">
        <v>0.15</v>
      </c>
    </row>
    <row r="6597" spans="1:4" ht="13.5">
      <c r="A6597" s="233">
        <v>95380</v>
      </c>
      <c r="B6597" s="231" t="s">
        <v>11834</v>
      </c>
      <c r="C6597" s="233" t="s">
        <v>5</v>
      </c>
      <c r="D6597" s="234">
        <v>0.16</v>
      </c>
    </row>
    <row r="6598" spans="1:4" ht="13.5">
      <c r="A6598" s="233">
        <v>95382</v>
      </c>
      <c r="B6598" s="231" t="s">
        <v>11835</v>
      </c>
      <c r="C6598" s="233" t="s">
        <v>5</v>
      </c>
      <c r="D6598" s="234">
        <v>0.17</v>
      </c>
    </row>
    <row r="6599" spans="1:4" ht="13.5">
      <c r="A6599" s="233">
        <v>95383</v>
      </c>
      <c r="B6599" s="231" t="s">
        <v>11836</v>
      </c>
      <c r="C6599" s="233" t="s">
        <v>5</v>
      </c>
      <c r="D6599" s="234">
        <v>0.26</v>
      </c>
    </row>
    <row r="6600" spans="1:4" ht="13.5">
      <c r="A6600" s="233">
        <v>95384</v>
      </c>
      <c r="B6600" s="231" t="s">
        <v>11837</v>
      </c>
      <c r="C6600" s="233" t="s">
        <v>5</v>
      </c>
      <c r="D6600" s="234">
        <v>0.2</v>
      </c>
    </row>
    <row r="6601" spans="1:4" ht="13.5">
      <c r="A6601" s="233">
        <v>95385</v>
      </c>
      <c r="B6601" s="231" t="s">
        <v>11838</v>
      </c>
      <c r="C6601" s="233" t="s">
        <v>5</v>
      </c>
      <c r="D6601" s="234">
        <v>0.12</v>
      </c>
    </row>
    <row r="6602" spans="1:4" ht="13.5">
      <c r="A6602" s="233">
        <v>95386</v>
      </c>
      <c r="B6602" s="231" t="s">
        <v>11839</v>
      </c>
      <c r="C6602" s="233" t="s">
        <v>5</v>
      </c>
      <c r="D6602" s="234">
        <v>0.19</v>
      </c>
    </row>
    <row r="6603" spans="1:4" ht="13.5">
      <c r="A6603" s="233">
        <v>95387</v>
      </c>
      <c r="B6603" s="231" t="s">
        <v>11840</v>
      </c>
      <c r="C6603" s="233" t="s">
        <v>5</v>
      </c>
      <c r="D6603" s="234">
        <v>0.17</v>
      </c>
    </row>
    <row r="6604" spans="1:4" ht="13.5">
      <c r="A6604" s="233">
        <v>95388</v>
      </c>
      <c r="B6604" s="231" t="s">
        <v>11841</v>
      </c>
      <c r="C6604" s="233" t="s">
        <v>5</v>
      </c>
      <c r="D6604" s="234">
        <v>0.05</v>
      </c>
    </row>
    <row r="6605" spans="1:4" ht="13.5">
      <c r="A6605" s="233">
        <v>95389</v>
      </c>
      <c r="B6605" s="231" t="s">
        <v>11842</v>
      </c>
      <c r="C6605" s="233" t="s">
        <v>5</v>
      </c>
      <c r="D6605" s="234">
        <v>0.09</v>
      </c>
    </row>
    <row r="6606" spans="1:4" ht="13.5">
      <c r="A6606" s="233">
        <v>95390</v>
      </c>
      <c r="B6606" s="231" t="s">
        <v>11843</v>
      </c>
      <c r="C6606" s="233" t="s">
        <v>5</v>
      </c>
      <c r="D6606" s="234">
        <v>0.06</v>
      </c>
    </row>
    <row r="6607" spans="1:4" ht="13.5">
      <c r="A6607" s="233">
        <v>95391</v>
      </c>
      <c r="B6607" s="231" t="s">
        <v>11844</v>
      </c>
      <c r="C6607" s="233" t="s">
        <v>5</v>
      </c>
      <c r="D6607" s="234">
        <v>0.17</v>
      </c>
    </row>
    <row r="6608" spans="1:4" ht="13.5">
      <c r="A6608" s="233">
        <v>95392</v>
      </c>
      <c r="B6608" s="231" t="s">
        <v>11845</v>
      </c>
      <c r="C6608" s="233" t="s">
        <v>5</v>
      </c>
      <c r="D6608" s="234">
        <v>0.09</v>
      </c>
    </row>
    <row r="6609" spans="1:4" ht="13.5">
      <c r="A6609" s="233">
        <v>95393</v>
      </c>
      <c r="B6609" s="231" t="s">
        <v>11846</v>
      </c>
      <c r="C6609" s="233" t="s">
        <v>5</v>
      </c>
      <c r="D6609" s="234">
        <v>0.39</v>
      </c>
    </row>
    <row r="6610" spans="1:4" ht="13.5">
      <c r="A6610" s="233">
        <v>95394</v>
      </c>
      <c r="B6610" s="231" t="s">
        <v>11847</v>
      </c>
      <c r="C6610" s="233" t="s">
        <v>5</v>
      </c>
      <c r="D6610" s="234">
        <v>0.39</v>
      </c>
    </row>
    <row r="6611" spans="1:4" ht="13.5">
      <c r="A6611" s="233">
        <v>95395</v>
      </c>
      <c r="B6611" s="231" t="s">
        <v>11848</v>
      </c>
      <c r="C6611" s="233" t="s">
        <v>5</v>
      </c>
      <c r="D6611" s="234">
        <v>0.56000000000000005</v>
      </c>
    </row>
    <row r="6612" spans="1:4" ht="13.5">
      <c r="A6612" s="233">
        <v>95396</v>
      </c>
      <c r="B6612" s="231" t="s">
        <v>11849</v>
      </c>
      <c r="C6612" s="233" t="s">
        <v>5</v>
      </c>
      <c r="D6612" s="234">
        <v>0.75</v>
      </c>
    </row>
    <row r="6613" spans="1:4" ht="13.5">
      <c r="A6613" s="233">
        <v>95397</v>
      </c>
      <c r="B6613" s="231" t="s">
        <v>11850</v>
      </c>
      <c r="C6613" s="233" t="s">
        <v>5</v>
      </c>
      <c r="D6613" s="234">
        <v>0.12</v>
      </c>
    </row>
    <row r="6614" spans="1:4" ht="13.5">
      <c r="A6614" s="233">
        <v>95398</v>
      </c>
      <c r="B6614" s="231" t="s">
        <v>11851</v>
      </c>
      <c r="C6614" s="233" t="s">
        <v>5</v>
      </c>
      <c r="D6614" s="234">
        <v>0.06</v>
      </c>
    </row>
    <row r="6615" spans="1:4" ht="13.5">
      <c r="A6615" s="233">
        <v>95399</v>
      </c>
      <c r="B6615" s="231" t="s">
        <v>11852</v>
      </c>
      <c r="C6615" s="233" t="s">
        <v>5</v>
      </c>
      <c r="D6615" s="234">
        <v>0.1</v>
      </c>
    </row>
    <row r="6616" spans="1:4" ht="13.5">
      <c r="A6616" s="233">
        <v>95400</v>
      </c>
      <c r="B6616" s="231" t="s">
        <v>11853</v>
      </c>
      <c r="C6616" s="233" t="s">
        <v>5</v>
      </c>
      <c r="D6616" s="234">
        <v>0.13</v>
      </c>
    </row>
    <row r="6617" spans="1:4" ht="13.5">
      <c r="A6617" s="233">
        <v>95401</v>
      </c>
      <c r="B6617" s="231" t="s">
        <v>11854</v>
      </c>
      <c r="C6617" s="233" t="s">
        <v>5</v>
      </c>
      <c r="D6617" s="234">
        <v>0.55000000000000004</v>
      </c>
    </row>
    <row r="6618" spans="1:4" ht="13.5">
      <c r="A6618" s="233">
        <v>95402</v>
      </c>
      <c r="B6618" s="231" t="s">
        <v>11855</v>
      </c>
      <c r="C6618" s="233" t="s">
        <v>5</v>
      </c>
      <c r="D6618" s="234">
        <v>0.96</v>
      </c>
    </row>
    <row r="6619" spans="1:4" ht="13.5">
      <c r="A6619" s="233">
        <v>95403</v>
      </c>
      <c r="B6619" s="231" t="s">
        <v>11856</v>
      </c>
      <c r="C6619" s="233" t="s">
        <v>5</v>
      </c>
      <c r="D6619" s="234">
        <v>1.0900000000000001</v>
      </c>
    </row>
    <row r="6620" spans="1:4" ht="13.5">
      <c r="A6620" s="233">
        <v>95404</v>
      </c>
      <c r="B6620" s="231" t="s">
        <v>11857</v>
      </c>
      <c r="C6620" s="233" t="s">
        <v>5</v>
      </c>
      <c r="D6620" s="234">
        <v>1.5</v>
      </c>
    </row>
    <row r="6621" spans="1:4" ht="13.5">
      <c r="A6621" s="233">
        <v>95405</v>
      </c>
      <c r="B6621" s="231" t="s">
        <v>11858</v>
      </c>
      <c r="C6621" s="233" t="s">
        <v>5</v>
      </c>
      <c r="D6621" s="234">
        <v>0.84</v>
      </c>
    </row>
    <row r="6622" spans="1:4" ht="13.5">
      <c r="A6622" s="233">
        <v>95406</v>
      </c>
      <c r="B6622" s="231" t="s">
        <v>11859</v>
      </c>
      <c r="C6622" s="233" t="s">
        <v>5</v>
      </c>
      <c r="D6622" s="234">
        <v>0.17</v>
      </c>
    </row>
    <row r="6623" spans="1:4" ht="13.5">
      <c r="A6623" s="233">
        <v>95407</v>
      </c>
      <c r="B6623" s="231" t="s">
        <v>11860</v>
      </c>
      <c r="C6623" s="233" t="s">
        <v>5</v>
      </c>
      <c r="D6623" s="234">
        <v>2.37</v>
      </c>
    </row>
    <row r="6624" spans="1:4" ht="13.5">
      <c r="A6624" s="233">
        <v>95408</v>
      </c>
      <c r="B6624" s="231" t="s">
        <v>11861</v>
      </c>
      <c r="C6624" s="233" t="s">
        <v>11758</v>
      </c>
      <c r="D6624" s="234">
        <v>9.14</v>
      </c>
    </row>
    <row r="6625" spans="1:4" ht="13.5">
      <c r="A6625" s="233">
        <v>95409</v>
      </c>
      <c r="B6625" s="231" t="s">
        <v>11862</v>
      </c>
      <c r="C6625" s="233" t="s">
        <v>11758</v>
      </c>
      <c r="D6625" s="234">
        <v>24.19</v>
      </c>
    </row>
    <row r="6626" spans="1:4" ht="13.5">
      <c r="A6626" s="233">
        <v>95410</v>
      </c>
      <c r="B6626" s="231" t="s">
        <v>11863</v>
      </c>
      <c r="C6626" s="233" t="s">
        <v>11758</v>
      </c>
      <c r="D6626" s="234">
        <v>13.86</v>
      </c>
    </row>
    <row r="6627" spans="1:4" ht="13.5">
      <c r="A6627" s="233">
        <v>95411</v>
      </c>
      <c r="B6627" s="231" t="s">
        <v>11864</v>
      </c>
      <c r="C6627" s="233" t="s">
        <v>11758</v>
      </c>
      <c r="D6627" s="234">
        <v>18.47</v>
      </c>
    </row>
    <row r="6628" spans="1:4" ht="13.5">
      <c r="A6628" s="233">
        <v>95412</v>
      </c>
      <c r="B6628" s="231" t="s">
        <v>11865</v>
      </c>
      <c r="C6628" s="233" t="s">
        <v>11758</v>
      </c>
      <c r="D6628" s="234">
        <v>16.63</v>
      </c>
    </row>
    <row r="6629" spans="1:4" ht="13.5">
      <c r="A6629" s="233">
        <v>95413</v>
      </c>
      <c r="B6629" s="231" t="s">
        <v>11866</v>
      </c>
      <c r="C6629" s="233" t="s">
        <v>11758</v>
      </c>
      <c r="D6629" s="234">
        <v>12.31</v>
      </c>
    </row>
    <row r="6630" spans="1:4" ht="13.5">
      <c r="A6630" s="233">
        <v>95414</v>
      </c>
      <c r="B6630" s="231" t="s">
        <v>11867</v>
      </c>
      <c r="C6630" s="233" t="s">
        <v>11758</v>
      </c>
      <c r="D6630" s="234">
        <v>53.23</v>
      </c>
    </row>
    <row r="6631" spans="1:4" ht="13.5">
      <c r="A6631" s="233">
        <v>95415</v>
      </c>
      <c r="B6631" s="231" t="s">
        <v>11868</v>
      </c>
      <c r="C6631" s="233" t="s">
        <v>11758</v>
      </c>
      <c r="D6631" s="234">
        <v>130.77000000000001</v>
      </c>
    </row>
    <row r="6632" spans="1:4" ht="13.5">
      <c r="A6632" s="233">
        <v>95416</v>
      </c>
      <c r="B6632" s="231" t="s">
        <v>11869</v>
      </c>
      <c r="C6632" s="233" t="s">
        <v>11758</v>
      </c>
      <c r="D6632" s="234">
        <v>9.0500000000000007</v>
      </c>
    </row>
    <row r="6633" spans="1:4" ht="13.5">
      <c r="A6633" s="233">
        <v>95417</v>
      </c>
      <c r="B6633" s="231" t="s">
        <v>11870</v>
      </c>
      <c r="C6633" s="233" t="s">
        <v>11758</v>
      </c>
      <c r="D6633" s="234">
        <v>148.85</v>
      </c>
    </row>
    <row r="6634" spans="1:4" ht="13.5">
      <c r="A6634" s="233">
        <v>95418</v>
      </c>
      <c r="B6634" s="231" t="s">
        <v>11871</v>
      </c>
      <c r="C6634" s="233" t="s">
        <v>11758</v>
      </c>
      <c r="D6634" s="234">
        <v>203.47</v>
      </c>
    </row>
    <row r="6635" spans="1:4" ht="13.5">
      <c r="A6635" s="233">
        <v>95419</v>
      </c>
      <c r="B6635" s="231" t="s">
        <v>11872</v>
      </c>
      <c r="C6635" s="233" t="s">
        <v>11758</v>
      </c>
      <c r="D6635" s="234">
        <v>54.74</v>
      </c>
    </row>
    <row r="6636" spans="1:4" ht="13.5">
      <c r="A6636" s="233">
        <v>95420</v>
      </c>
      <c r="B6636" s="231" t="s">
        <v>11873</v>
      </c>
      <c r="C6636" s="233" t="s">
        <v>11758</v>
      </c>
      <c r="D6636" s="234">
        <v>77.75</v>
      </c>
    </row>
    <row r="6637" spans="1:4" ht="13.5">
      <c r="A6637" s="233">
        <v>95421</v>
      </c>
      <c r="B6637" s="231" t="s">
        <v>11874</v>
      </c>
      <c r="C6637" s="233" t="s">
        <v>11758</v>
      </c>
      <c r="D6637" s="234">
        <v>102.8</v>
      </c>
    </row>
    <row r="6638" spans="1:4" ht="13.5">
      <c r="A6638" s="233">
        <v>95422</v>
      </c>
      <c r="B6638" s="231" t="s">
        <v>11875</v>
      </c>
      <c r="C6638" s="233" t="s">
        <v>11758</v>
      </c>
      <c r="D6638" s="234">
        <v>75</v>
      </c>
    </row>
    <row r="6639" spans="1:4" ht="13.5">
      <c r="A6639" s="233">
        <v>95423</v>
      </c>
      <c r="B6639" s="231" t="s">
        <v>11876</v>
      </c>
      <c r="C6639" s="233" t="s">
        <v>11758</v>
      </c>
      <c r="D6639" s="234">
        <v>113.83</v>
      </c>
    </row>
    <row r="6640" spans="1:4" ht="13.5">
      <c r="A6640" s="233">
        <v>95424</v>
      </c>
      <c r="B6640" s="231" t="s">
        <v>11877</v>
      </c>
      <c r="C6640" s="233" t="s">
        <v>11758</v>
      </c>
      <c r="D6640" s="234">
        <v>23.53</v>
      </c>
    </row>
    <row r="6641" spans="1:4" ht="13.5">
      <c r="A6641" s="233">
        <v>100288</v>
      </c>
      <c r="B6641" s="231" t="s">
        <v>11878</v>
      </c>
      <c r="C6641" s="233" t="s">
        <v>5</v>
      </c>
      <c r="D6641" s="234">
        <v>0.04</v>
      </c>
    </row>
    <row r="6642" spans="1:4" ht="13.5">
      <c r="A6642" s="233">
        <v>100289</v>
      </c>
      <c r="B6642" s="231" t="s">
        <v>11879</v>
      </c>
      <c r="C6642" s="233" t="s">
        <v>5</v>
      </c>
      <c r="D6642" s="234">
        <v>16.829999999999998</v>
      </c>
    </row>
    <row r="6643" spans="1:4" ht="13.5">
      <c r="A6643" s="233">
        <v>100290</v>
      </c>
      <c r="B6643" s="231" t="s">
        <v>11880</v>
      </c>
      <c r="C6643" s="233" t="s">
        <v>5</v>
      </c>
      <c r="D6643" s="234">
        <v>0.06</v>
      </c>
    </row>
    <row r="6644" spans="1:4" ht="13.5">
      <c r="A6644" s="233">
        <v>100291</v>
      </c>
      <c r="B6644" s="231" t="s">
        <v>11881</v>
      </c>
      <c r="C6644" s="233" t="s">
        <v>5</v>
      </c>
      <c r="D6644" s="234">
        <v>0.13</v>
      </c>
    </row>
    <row r="6645" spans="1:4" ht="13.5">
      <c r="A6645" s="233">
        <v>100292</v>
      </c>
      <c r="B6645" s="231" t="s">
        <v>11882</v>
      </c>
      <c r="C6645" s="233" t="s">
        <v>5</v>
      </c>
      <c r="D6645" s="234">
        <v>0.48</v>
      </c>
    </row>
    <row r="6646" spans="1:4" ht="13.5">
      <c r="A6646" s="233">
        <v>100293</v>
      </c>
      <c r="B6646" s="231" t="s">
        <v>11883</v>
      </c>
      <c r="C6646" s="233" t="s">
        <v>5</v>
      </c>
      <c r="D6646" s="234">
        <v>0.13</v>
      </c>
    </row>
    <row r="6647" spans="1:4" ht="13.5">
      <c r="A6647" s="233">
        <v>100294</v>
      </c>
      <c r="B6647" s="231" t="s">
        <v>11884</v>
      </c>
      <c r="C6647" s="233" t="s">
        <v>5</v>
      </c>
      <c r="D6647" s="234">
        <v>0.25</v>
      </c>
    </row>
    <row r="6648" spans="1:4" ht="13.5">
      <c r="A6648" s="233">
        <v>100295</v>
      </c>
      <c r="B6648" s="231" t="s">
        <v>11885</v>
      </c>
      <c r="C6648" s="233" t="s">
        <v>5</v>
      </c>
      <c r="D6648" s="234">
        <v>0.38</v>
      </c>
    </row>
    <row r="6649" spans="1:4" ht="13.5">
      <c r="A6649" s="233">
        <v>100296</v>
      </c>
      <c r="B6649" s="231" t="s">
        <v>11886</v>
      </c>
      <c r="C6649" s="233" t="s">
        <v>5</v>
      </c>
      <c r="D6649" s="234">
        <v>0.76</v>
      </c>
    </row>
    <row r="6650" spans="1:4" ht="13.5">
      <c r="A6650" s="233">
        <v>100297</v>
      </c>
      <c r="B6650" s="231" t="s">
        <v>11887</v>
      </c>
      <c r="C6650" s="233" t="s">
        <v>5</v>
      </c>
      <c r="D6650" s="234">
        <v>0.86</v>
      </c>
    </row>
    <row r="6651" spans="1:4" ht="13.5">
      <c r="A6651" s="233">
        <v>100298</v>
      </c>
      <c r="B6651" s="231" t="s">
        <v>11888</v>
      </c>
      <c r="C6651" s="233" t="s">
        <v>5</v>
      </c>
      <c r="D6651" s="234">
        <v>0.33</v>
      </c>
    </row>
    <row r="6652" spans="1:4" ht="13.5">
      <c r="A6652" s="233">
        <v>100299</v>
      </c>
      <c r="B6652" s="231" t="s">
        <v>11889</v>
      </c>
      <c r="C6652" s="233" t="s">
        <v>5</v>
      </c>
      <c r="D6652" s="234">
        <v>0.5</v>
      </c>
    </row>
    <row r="6653" spans="1:4" ht="13.5">
      <c r="A6653" s="233">
        <v>100300</v>
      </c>
      <c r="B6653" s="231" t="s">
        <v>11890</v>
      </c>
      <c r="C6653" s="233" t="s">
        <v>5</v>
      </c>
      <c r="D6653" s="234">
        <v>20.46</v>
      </c>
    </row>
    <row r="6654" spans="1:4" ht="13.5">
      <c r="A6654" s="233">
        <v>100301</v>
      </c>
      <c r="B6654" s="231" t="s">
        <v>11891</v>
      </c>
      <c r="C6654" s="233" t="s">
        <v>5</v>
      </c>
      <c r="D6654" s="234">
        <v>19.38</v>
      </c>
    </row>
    <row r="6655" spans="1:4" ht="13.5">
      <c r="A6655" s="233">
        <v>100302</v>
      </c>
      <c r="B6655" s="231" t="s">
        <v>11892</v>
      </c>
      <c r="C6655" s="233" t="s">
        <v>5</v>
      </c>
      <c r="D6655" s="234">
        <v>136.31</v>
      </c>
    </row>
    <row r="6656" spans="1:4" ht="13.5">
      <c r="A6656" s="233">
        <v>100303</v>
      </c>
      <c r="B6656" s="231" t="s">
        <v>11893</v>
      </c>
      <c r="C6656" s="233" t="s">
        <v>5</v>
      </c>
      <c r="D6656" s="234">
        <v>18.440000000000001</v>
      </c>
    </row>
    <row r="6657" spans="1:4" ht="13.5">
      <c r="A6657" s="233">
        <v>100304</v>
      </c>
      <c r="B6657" s="231" t="s">
        <v>11894</v>
      </c>
      <c r="C6657" s="233" t="s">
        <v>5</v>
      </c>
      <c r="D6657" s="234">
        <v>72.069999999999993</v>
      </c>
    </row>
    <row r="6658" spans="1:4" ht="13.5">
      <c r="A6658" s="233">
        <v>100305</v>
      </c>
      <c r="B6658" s="231" t="s">
        <v>11895</v>
      </c>
      <c r="C6658" s="233" t="s">
        <v>5</v>
      </c>
      <c r="D6658" s="234">
        <v>95.13</v>
      </c>
    </row>
    <row r="6659" spans="1:4" ht="13.5">
      <c r="A6659" s="233">
        <v>100306</v>
      </c>
      <c r="B6659" s="231" t="s">
        <v>11896</v>
      </c>
      <c r="C6659" s="233" t="s">
        <v>5</v>
      </c>
      <c r="D6659" s="234">
        <v>107.16</v>
      </c>
    </row>
    <row r="6660" spans="1:4" ht="13.5">
      <c r="A6660" s="233">
        <v>100307</v>
      </c>
      <c r="B6660" s="231" t="s">
        <v>11897</v>
      </c>
      <c r="C6660" s="233" t="s">
        <v>5</v>
      </c>
      <c r="D6660" s="234">
        <v>23.36</v>
      </c>
    </row>
    <row r="6661" spans="1:4" ht="13.5">
      <c r="A6661" s="233">
        <v>100308</v>
      </c>
      <c r="B6661" s="231" t="s">
        <v>11898</v>
      </c>
      <c r="C6661" s="233" t="s">
        <v>5</v>
      </c>
      <c r="D6661" s="234">
        <v>22.92</v>
      </c>
    </row>
    <row r="6662" spans="1:4" ht="13.5">
      <c r="A6662" s="233">
        <v>100309</v>
      </c>
      <c r="B6662" s="231" t="s">
        <v>11906</v>
      </c>
      <c r="C6662" s="233" t="s">
        <v>5</v>
      </c>
      <c r="D6662" s="234">
        <v>41.41</v>
      </c>
    </row>
    <row r="6663" spans="1:4" ht="13.5">
      <c r="A6663" s="233">
        <v>100310</v>
      </c>
      <c r="B6663" s="231" t="s">
        <v>11899</v>
      </c>
      <c r="C6663" s="233" t="s">
        <v>11758</v>
      </c>
      <c r="D6663" s="234">
        <v>9.43</v>
      </c>
    </row>
    <row r="6664" spans="1:4" ht="13.5">
      <c r="A6664" s="233">
        <v>100311</v>
      </c>
      <c r="B6664" s="231" t="s">
        <v>11900</v>
      </c>
      <c r="C6664" s="233" t="s">
        <v>11758</v>
      </c>
      <c r="D6664" s="234">
        <v>66.27</v>
      </c>
    </row>
    <row r="6665" spans="1:4" ht="13.5">
      <c r="A6665" s="233">
        <v>100312</v>
      </c>
      <c r="B6665" s="231" t="s">
        <v>11901</v>
      </c>
      <c r="C6665" s="233" t="s">
        <v>11758</v>
      </c>
      <c r="D6665" s="234">
        <v>89.41</v>
      </c>
    </row>
    <row r="6666" spans="1:4" ht="13.5">
      <c r="A6666" s="233">
        <v>100313</v>
      </c>
      <c r="B6666" s="231" t="s">
        <v>11902</v>
      </c>
      <c r="C6666" s="233" t="s">
        <v>11758</v>
      </c>
      <c r="D6666" s="234">
        <v>103.2</v>
      </c>
    </row>
    <row r="6667" spans="1:4" ht="13.5">
      <c r="A6667" s="233">
        <v>100314</v>
      </c>
      <c r="B6667" s="231" t="s">
        <v>11903</v>
      </c>
      <c r="C6667" s="233" t="s">
        <v>11758</v>
      </c>
      <c r="D6667" s="234">
        <v>116.43</v>
      </c>
    </row>
    <row r="6668" spans="1:4" ht="13.5">
      <c r="A6668" s="233">
        <v>100315</v>
      </c>
      <c r="B6668" s="231" t="s">
        <v>11904</v>
      </c>
      <c r="C6668" s="233" t="s">
        <v>11758</v>
      </c>
      <c r="D6668" s="234">
        <v>68.38</v>
      </c>
    </row>
    <row r="6669" spans="1:4" ht="13.5">
      <c r="A6669" s="233">
        <v>100316</v>
      </c>
      <c r="B6669" s="231" t="s">
        <v>11890</v>
      </c>
      <c r="C6669" s="233" t="s">
        <v>11758</v>
      </c>
      <c r="D6669" s="234">
        <v>3611.82</v>
      </c>
    </row>
    <row r="6670" spans="1:4" ht="13.5">
      <c r="A6670" s="233">
        <v>100317</v>
      </c>
      <c r="B6670" s="231" t="s">
        <v>11905</v>
      </c>
      <c r="C6670" s="233" t="s">
        <v>11758</v>
      </c>
      <c r="D6670" s="234">
        <v>23953.87</v>
      </c>
    </row>
    <row r="6671" spans="1:4" ht="13.5">
      <c r="A6671" s="233">
        <v>100318</v>
      </c>
      <c r="B6671" s="231" t="s">
        <v>11894</v>
      </c>
      <c r="C6671" s="233" t="s">
        <v>11758</v>
      </c>
      <c r="D6671" s="234">
        <v>12728.17</v>
      </c>
    </row>
    <row r="6672" spans="1:4" ht="13.5">
      <c r="A6672" s="233">
        <v>100319</v>
      </c>
      <c r="B6672" s="231" t="s">
        <v>11895</v>
      </c>
      <c r="C6672" s="233" t="s">
        <v>11758</v>
      </c>
      <c r="D6672" s="234">
        <v>16703.96</v>
      </c>
    </row>
    <row r="6673" spans="1:4" ht="13.5">
      <c r="A6673" s="233">
        <v>100320</v>
      </c>
      <c r="B6673" s="231" t="s">
        <v>11896</v>
      </c>
      <c r="C6673" s="233" t="s">
        <v>11758</v>
      </c>
      <c r="D6673" s="234">
        <v>18817.2</v>
      </c>
    </row>
    <row r="6674" spans="1:4" ht="13.5">
      <c r="A6674" s="233">
        <v>100321</v>
      </c>
      <c r="B6674" s="231" t="s">
        <v>11906</v>
      </c>
      <c r="C6674" s="233" t="s">
        <v>11758</v>
      </c>
      <c r="D6674" s="234">
        <v>7278.11</v>
      </c>
    </row>
    <row r="6675" spans="1:4" ht="13.5">
      <c r="A6675" s="233">
        <v>100533</v>
      </c>
      <c r="B6675" s="231" t="s">
        <v>11907</v>
      </c>
      <c r="C6675" s="233" t="s">
        <v>5</v>
      </c>
      <c r="D6675" s="234">
        <v>29.29</v>
      </c>
    </row>
    <row r="6676" spans="1:4" ht="13.5">
      <c r="A6676" s="233">
        <v>100534</v>
      </c>
      <c r="B6676" s="231" t="s">
        <v>11907</v>
      </c>
      <c r="C6676" s="233" t="s">
        <v>11758</v>
      </c>
      <c r="D6676" s="234">
        <v>5160.71</v>
      </c>
    </row>
    <row r="6677" spans="1:4" ht="13.5">
      <c r="A6677" s="233">
        <v>100535</v>
      </c>
      <c r="B6677" s="231" t="s">
        <v>11908</v>
      </c>
      <c r="C6677" s="233" t="s">
        <v>5</v>
      </c>
      <c r="D6677" s="234">
        <v>0.35</v>
      </c>
    </row>
    <row r="6678" spans="1:4" ht="13.5">
      <c r="A6678" s="233">
        <v>100536</v>
      </c>
      <c r="B6678" s="231" t="s">
        <v>11909</v>
      </c>
      <c r="C6678" s="233" t="s">
        <v>11758</v>
      </c>
      <c r="D6678" s="234">
        <v>47.83</v>
      </c>
    </row>
    <row r="6679" spans="1:4" ht="13.5">
      <c r="A6679" s="233">
        <v>101284</v>
      </c>
      <c r="B6679" s="231" t="s">
        <v>24169</v>
      </c>
      <c r="C6679" s="233" t="s">
        <v>5</v>
      </c>
      <c r="D6679" s="234">
        <v>1.18</v>
      </c>
    </row>
    <row r="6680" spans="1:4" ht="13.5">
      <c r="A6680" s="233">
        <v>101285</v>
      </c>
      <c r="B6680" s="231" t="s">
        <v>24170</v>
      </c>
      <c r="C6680" s="233" t="s">
        <v>5</v>
      </c>
      <c r="D6680" s="234">
        <v>0.33</v>
      </c>
    </row>
    <row r="6681" spans="1:4" ht="13.5">
      <c r="A6681" s="233">
        <v>101286</v>
      </c>
      <c r="B6681" s="231" t="s">
        <v>24171</v>
      </c>
      <c r="C6681" s="233" t="s">
        <v>11758</v>
      </c>
      <c r="D6681" s="234">
        <v>13.65</v>
      </c>
    </row>
    <row r="6682" spans="1:4" ht="13.5">
      <c r="A6682" s="233">
        <v>101287</v>
      </c>
      <c r="B6682" s="231" t="s">
        <v>24172</v>
      </c>
      <c r="C6682" s="233" t="s">
        <v>11758</v>
      </c>
      <c r="D6682" s="234">
        <v>48.68</v>
      </c>
    </row>
    <row r="6683" spans="1:4" ht="13.5">
      <c r="A6683" s="233">
        <v>101288</v>
      </c>
      <c r="B6683" s="231" t="s">
        <v>24173</v>
      </c>
      <c r="C6683" s="233" t="s">
        <v>11758</v>
      </c>
      <c r="D6683" s="234">
        <v>15.79</v>
      </c>
    </row>
    <row r="6684" spans="1:4" ht="13.5">
      <c r="A6684" s="233">
        <v>101289</v>
      </c>
      <c r="B6684" s="231" t="s">
        <v>24174</v>
      </c>
      <c r="C6684" s="233" t="s">
        <v>11758</v>
      </c>
      <c r="D6684" s="234">
        <v>14.13</v>
      </c>
    </row>
    <row r="6685" spans="1:4" ht="13.5">
      <c r="A6685" s="233">
        <v>101290</v>
      </c>
      <c r="B6685" s="231" t="s">
        <v>24175</v>
      </c>
      <c r="C6685" s="233" t="s">
        <v>11758</v>
      </c>
      <c r="D6685" s="234">
        <v>18.16</v>
      </c>
    </row>
    <row r="6686" spans="1:4" ht="13.5">
      <c r="A6686" s="233">
        <v>101291</v>
      </c>
      <c r="B6686" s="231" t="s">
        <v>24176</v>
      </c>
      <c r="C6686" s="233" t="s">
        <v>11758</v>
      </c>
      <c r="D6686" s="234">
        <v>14.64</v>
      </c>
    </row>
    <row r="6687" spans="1:4" ht="13.5">
      <c r="A6687" s="233">
        <v>101292</v>
      </c>
      <c r="B6687" s="231" t="s">
        <v>24177</v>
      </c>
      <c r="C6687" s="233" t="s">
        <v>11758</v>
      </c>
      <c r="D6687" s="234">
        <v>15.84</v>
      </c>
    </row>
    <row r="6688" spans="1:4" ht="13.5">
      <c r="A6688" s="233">
        <v>101293</v>
      </c>
      <c r="B6688" s="231" t="s">
        <v>24178</v>
      </c>
      <c r="C6688" s="233" t="s">
        <v>11758</v>
      </c>
      <c r="D6688" s="234">
        <v>19.57</v>
      </c>
    </row>
    <row r="6689" spans="1:4" ht="13.5">
      <c r="A6689" s="233">
        <v>101294</v>
      </c>
      <c r="B6689" s="231" t="s">
        <v>24179</v>
      </c>
      <c r="C6689" s="233" t="s">
        <v>11758</v>
      </c>
      <c r="D6689" s="234">
        <v>30.37</v>
      </c>
    </row>
    <row r="6690" spans="1:4" ht="13.5">
      <c r="A6690" s="233">
        <v>101295</v>
      </c>
      <c r="B6690" s="231" t="s">
        <v>24180</v>
      </c>
      <c r="C6690" s="233" t="s">
        <v>11758</v>
      </c>
      <c r="D6690" s="234">
        <v>18.34</v>
      </c>
    </row>
    <row r="6691" spans="1:4" ht="13.5">
      <c r="A6691" s="233">
        <v>101296</v>
      </c>
      <c r="B6691" s="231" t="s">
        <v>24181</v>
      </c>
      <c r="C6691" s="233" t="s">
        <v>11758</v>
      </c>
      <c r="D6691" s="234">
        <v>19.29</v>
      </c>
    </row>
    <row r="6692" spans="1:4" ht="13.5">
      <c r="A6692" s="233">
        <v>101297</v>
      </c>
      <c r="B6692" s="231" t="s">
        <v>24182</v>
      </c>
      <c r="C6692" s="233" t="s">
        <v>11758</v>
      </c>
      <c r="D6692" s="234">
        <v>20.72</v>
      </c>
    </row>
    <row r="6693" spans="1:4" ht="13.5">
      <c r="A6693" s="233">
        <v>101298</v>
      </c>
      <c r="B6693" s="231" t="s">
        <v>24183</v>
      </c>
      <c r="C6693" s="233" t="s">
        <v>11758</v>
      </c>
      <c r="D6693" s="234">
        <v>16.21</v>
      </c>
    </row>
    <row r="6694" spans="1:4" ht="13.5">
      <c r="A6694" s="233">
        <v>101299</v>
      </c>
      <c r="B6694" s="231" t="s">
        <v>24184</v>
      </c>
      <c r="C6694" s="233" t="s">
        <v>11758</v>
      </c>
      <c r="D6694" s="234">
        <v>15.69</v>
      </c>
    </row>
    <row r="6695" spans="1:4" ht="13.5">
      <c r="A6695" s="233">
        <v>101300</v>
      </c>
      <c r="B6695" s="231" t="s">
        <v>24185</v>
      </c>
      <c r="C6695" s="233" t="s">
        <v>11758</v>
      </c>
      <c r="D6695" s="234">
        <v>13.14</v>
      </c>
    </row>
    <row r="6696" spans="1:4" ht="13.5">
      <c r="A6696" s="233">
        <v>101301</v>
      </c>
      <c r="B6696" s="231" t="s">
        <v>24186</v>
      </c>
      <c r="C6696" s="233" t="s">
        <v>11758</v>
      </c>
      <c r="D6696" s="234">
        <v>9.61</v>
      </c>
    </row>
    <row r="6697" spans="1:4" ht="13.5">
      <c r="A6697" s="233">
        <v>101302</v>
      </c>
      <c r="B6697" s="231" t="s">
        <v>24187</v>
      </c>
      <c r="C6697" s="233" t="s">
        <v>11758</v>
      </c>
      <c r="D6697" s="234">
        <v>28.22</v>
      </c>
    </row>
    <row r="6698" spans="1:4" ht="13.5">
      <c r="A6698" s="233">
        <v>101303</v>
      </c>
      <c r="B6698" s="231" t="s">
        <v>24188</v>
      </c>
      <c r="C6698" s="233" t="s">
        <v>11758</v>
      </c>
      <c r="D6698" s="234">
        <v>52.19</v>
      </c>
    </row>
    <row r="6699" spans="1:4" ht="13.5">
      <c r="A6699" s="233">
        <v>101304</v>
      </c>
      <c r="B6699" s="231" t="s">
        <v>24189</v>
      </c>
      <c r="C6699" s="233" t="s">
        <v>11758</v>
      </c>
      <c r="D6699" s="234">
        <v>26.45</v>
      </c>
    </row>
    <row r="6700" spans="1:4" ht="13.5">
      <c r="A6700" s="233">
        <v>101305</v>
      </c>
      <c r="B6700" s="231" t="s">
        <v>24190</v>
      </c>
      <c r="C6700" s="233" t="s">
        <v>11758</v>
      </c>
      <c r="D6700" s="234">
        <v>33.44</v>
      </c>
    </row>
    <row r="6701" spans="1:4" ht="13.5">
      <c r="A6701" s="233">
        <v>101306</v>
      </c>
      <c r="B6701" s="231" t="s">
        <v>24191</v>
      </c>
      <c r="C6701" s="233" t="s">
        <v>11758</v>
      </c>
      <c r="D6701" s="234">
        <v>30.66</v>
      </c>
    </row>
    <row r="6702" spans="1:4" ht="13.5">
      <c r="A6702" s="233">
        <v>101307</v>
      </c>
      <c r="B6702" s="231" t="s">
        <v>24192</v>
      </c>
      <c r="C6702" s="233" t="s">
        <v>11758</v>
      </c>
      <c r="D6702" s="234">
        <v>17.07</v>
      </c>
    </row>
    <row r="6703" spans="1:4" ht="13.5">
      <c r="A6703" s="233">
        <v>101308</v>
      </c>
      <c r="B6703" s="231" t="s">
        <v>24193</v>
      </c>
      <c r="C6703" s="233" t="s">
        <v>11758</v>
      </c>
      <c r="D6703" s="234">
        <v>21.53</v>
      </c>
    </row>
    <row r="6704" spans="1:4" ht="13.5">
      <c r="A6704" s="233">
        <v>101309</v>
      </c>
      <c r="B6704" s="231" t="s">
        <v>24194</v>
      </c>
      <c r="C6704" s="233" t="s">
        <v>11758</v>
      </c>
      <c r="D6704" s="234">
        <v>19.829999999999998</v>
      </c>
    </row>
    <row r="6705" spans="1:4" ht="13.5">
      <c r="A6705" s="233">
        <v>101310</v>
      </c>
      <c r="B6705" s="231" t="s">
        <v>24195</v>
      </c>
      <c r="C6705" s="233" t="s">
        <v>11758</v>
      </c>
      <c r="D6705" s="234">
        <v>21.13</v>
      </c>
    </row>
    <row r="6706" spans="1:4" ht="13.5">
      <c r="A6706" s="233">
        <v>101311</v>
      </c>
      <c r="B6706" s="231" t="s">
        <v>24196</v>
      </c>
      <c r="C6706" s="233" t="s">
        <v>11758</v>
      </c>
      <c r="D6706" s="234">
        <v>19.57</v>
      </c>
    </row>
    <row r="6707" spans="1:4" ht="13.5">
      <c r="A6707" s="233">
        <v>101312</v>
      </c>
      <c r="B6707" s="231" t="s">
        <v>24197</v>
      </c>
      <c r="C6707" s="233" t="s">
        <v>11758</v>
      </c>
      <c r="D6707" s="234">
        <v>15.23</v>
      </c>
    </row>
    <row r="6708" spans="1:4" ht="13.5">
      <c r="A6708" s="233">
        <v>101313</v>
      </c>
      <c r="B6708" s="231" t="s">
        <v>24198</v>
      </c>
      <c r="C6708" s="233" t="s">
        <v>11758</v>
      </c>
      <c r="D6708" s="234">
        <v>69.2</v>
      </c>
    </row>
    <row r="6709" spans="1:4" ht="13.5">
      <c r="A6709" s="233">
        <v>101314</v>
      </c>
      <c r="B6709" s="231" t="s">
        <v>24199</v>
      </c>
      <c r="C6709" s="233" t="s">
        <v>11758</v>
      </c>
      <c r="D6709" s="234">
        <v>76.25</v>
      </c>
    </row>
    <row r="6710" spans="1:4" ht="13.5">
      <c r="A6710" s="233">
        <v>101315</v>
      </c>
      <c r="B6710" s="231" t="s">
        <v>24200</v>
      </c>
      <c r="C6710" s="233" t="s">
        <v>11758</v>
      </c>
      <c r="D6710" s="234">
        <v>68.790000000000006</v>
      </c>
    </row>
    <row r="6711" spans="1:4" ht="13.5">
      <c r="A6711" s="233">
        <v>101316</v>
      </c>
      <c r="B6711" s="231" t="s">
        <v>24201</v>
      </c>
      <c r="C6711" s="233" t="s">
        <v>11758</v>
      </c>
      <c r="D6711" s="234">
        <v>27.21</v>
      </c>
    </row>
    <row r="6712" spans="1:4" ht="13.5">
      <c r="A6712" s="233">
        <v>101317</v>
      </c>
      <c r="B6712" s="231" t="s">
        <v>24202</v>
      </c>
      <c r="C6712" s="233" t="s">
        <v>11758</v>
      </c>
      <c r="D6712" s="234">
        <v>159.55000000000001</v>
      </c>
    </row>
    <row r="6713" spans="1:4" ht="13.5">
      <c r="A6713" s="233">
        <v>101318</v>
      </c>
      <c r="B6713" s="231" t="s">
        <v>24203</v>
      </c>
      <c r="C6713" s="233" t="s">
        <v>11758</v>
      </c>
      <c r="D6713" s="234">
        <v>320.86</v>
      </c>
    </row>
    <row r="6714" spans="1:4" ht="13.5">
      <c r="A6714" s="233">
        <v>101319</v>
      </c>
      <c r="B6714" s="231" t="s">
        <v>24204</v>
      </c>
      <c r="C6714" s="233" t="s">
        <v>11758</v>
      </c>
      <c r="D6714" s="234">
        <v>46.48</v>
      </c>
    </row>
    <row r="6715" spans="1:4" ht="13.5">
      <c r="A6715" s="233">
        <v>101320</v>
      </c>
      <c r="B6715" s="231" t="s">
        <v>24205</v>
      </c>
      <c r="C6715" s="233" t="s">
        <v>11758</v>
      </c>
      <c r="D6715" s="234">
        <v>22.78</v>
      </c>
    </row>
    <row r="6716" spans="1:4" ht="13.5">
      <c r="A6716" s="233">
        <v>101321</v>
      </c>
      <c r="B6716" s="231" t="s">
        <v>24206</v>
      </c>
      <c r="C6716" s="233" t="s">
        <v>11758</v>
      </c>
      <c r="D6716" s="234">
        <v>20.54</v>
      </c>
    </row>
    <row r="6717" spans="1:4" ht="13.5">
      <c r="A6717" s="233">
        <v>101322</v>
      </c>
      <c r="B6717" s="231" t="s">
        <v>24207</v>
      </c>
      <c r="C6717" s="233" t="s">
        <v>11758</v>
      </c>
      <c r="D6717" s="234">
        <v>14.46</v>
      </c>
    </row>
    <row r="6718" spans="1:4" ht="13.5">
      <c r="A6718" s="233">
        <v>101323</v>
      </c>
      <c r="B6718" s="231" t="s">
        <v>24208</v>
      </c>
      <c r="C6718" s="233" t="s">
        <v>11758</v>
      </c>
      <c r="D6718" s="234">
        <v>33.44</v>
      </c>
    </row>
    <row r="6719" spans="1:4" ht="13.5">
      <c r="A6719" s="233">
        <v>101324</v>
      </c>
      <c r="B6719" s="231" t="s">
        <v>24209</v>
      </c>
      <c r="C6719" s="233" t="s">
        <v>11758</v>
      </c>
      <c r="D6719" s="234">
        <v>8.6199999999999992</v>
      </c>
    </row>
    <row r="6720" spans="1:4" ht="13.5">
      <c r="A6720" s="233">
        <v>101325</v>
      </c>
      <c r="B6720" s="231" t="s">
        <v>24210</v>
      </c>
      <c r="C6720" s="233" t="s">
        <v>11758</v>
      </c>
      <c r="D6720" s="234">
        <v>26.8</v>
      </c>
    </row>
    <row r="6721" spans="1:4" ht="13.5">
      <c r="A6721" s="233">
        <v>101326</v>
      </c>
      <c r="B6721" s="231" t="s">
        <v>24211</v>
      </c>
      <c r="C6721" s="233" t="s">
        <v>11758</v>
      </c>
      <c r="D6721" s="234">
        <v>8.42</v>
      </c>
    </row>
    <row r="6722" spans="1:4" ht="13.5">
      <c r="A6722" s="233">
        <v>101327</v>
      </c>
      <c r="B6722" s="231" t="s">
        <v>24212</v>
      </c>
      <c r="C6722" s="233" t="s">
        <v>11758</v>
      </c>
      <c r="D6722" s="234">
        <v>8.57</v>
      </c>
    </row>
    <row r="6723" spans="1:4" ht="13.5">
      <c r="A6723" s="233">
        <v>101328</v>
      </c>
      <c r="B6723" s="231" t="s">
        <v>24213</v>
      </c>
      <c r="C6723" s="233" t="s">
        <v>11758</v>
      </c>
      <c r="D6723" s="234">
        <v>12.21</v>
      </c>
    </row>
    <row r="6724" spans="1:4" ht="13.5">
      <c r="A6724" s="233">
        <v>101329</v>
      </c>
      <c r="B6724" s="231" t="s">
        <v>24214</v>
      </c>
      <c r="C6724" s="233" t="s">
        <v>11758</v>
      </c>
      <c r="D6724" s="234">
        <v>30.7</v>
      </c>
    </row>
    <row r="6725" spans="1:4" ht="13.5">
      <c r="A6725" s="233">
        <v>101330</v>
      </c>
      <c r="B6725" s="231" t="s">
        <v>24215</v>
      </c>
      <c r="C6725" s="233" t="s">
        <v>11758</v>
      </c>
      <c r="D6725" s="234">
        <v>25.72</v>
      </c>
    </row>
    <row r="6726" spans="1:4" ht="13.5">
      <c r="A6726" s="233">
        <v>101331</v>
      </c>
      <c r="B6726" s="231" t="s">
        <v>24216</v>
      </c>
      <c r="C6726" s="233" t="s">
        <v>11758</v>
      </c>
      <c r="D6726" s="234">
        <v>25.47</v>
      </c>
    </row>
    <row r="6727" spans="1:4" ht="13.5">
      <c r="A6727" s="233">
        <v>101332</v>
      </c>
      <c r="B6727" s="231" t="s">
        <v>24217</v>
      </c>
      <c r="C6727" s="233" t="s">
        <v>11758</v>
      </c>
      <c r="D6727" s="234">
        <v>8.81</v>
      </c>
    </row>
    <row r="6728" spans="1:4" ht="13.5">
      <c r="A6728" s="233">
        <v>101333</v>
      </c>
      <c r="B6728" s="231" t="s">
        <v>24218</v>
      </c>
      <c r="C6728" s="233" t="s">
        <v>11758</v>
      </c>
      <c r="D6728" s="234">
        <v>20.69</v>
      </c>
    </row>
    <row r="6729" spans="1:4" ht="13.5">
      <c r="A6729" s="233">
        <v>101334</v>
      </c>
      <c r="B6729" s="231" t="s">
        <v>24219</v>
      </c>
      <c r="C6729" s="233" t="s">
        <v>11758</v>
      </c>
      <c r="D6729" s="234">
        <v>45.59</v>
      </c>
    </row>
    <row r="6730" spans="1:4" ht="13.5">
      <c r="A6730" s="233">
        <v>101335</v>
      </c>
      <c r="B6730" s="231" t="s">
        <v>24220</v>
      </c>
      <c r="C6730" s="233" t="s">
        <v>11758</v>
      </c>
      <c r="D6730" s="234">
        <v>10.5</v>
      </c>
    </row>
    <row r="6731" spans="1:4" ht="13.5">
      <c r="A6731" s="233">
        <v>101336</v>
      </c>
      <c r="B6731" s="231" t="s">
        <v>24221</v>
      </c>
      <c r="C6731" s="233" t="s">
        <v>11758</v>
      </c>
      <c r="D6731" s="234">
        <v>34.1</v>
      </c>
    </row>
    <row r="6732" spans="1:4" ht="13.5">
      <c r="A6732" s="233">
        <v>101337</v>
      </c>
      <c r="B6732" s="231" t="s">
        <v>24222</v>
      </c>
      <c r="C6732" s="233" t="s">
        <v>11758</v>
      </c>
      <c r="D6732" s="234">
        <v>12.11</v>
      </c>
    </row>
    <row r="6733" spans="1:4" ht="13.5">
      <c r="A6733" s="233">
        <v>101338</v>
      </c>
      <c r="B6733" s="231" t="s">
        <v>24223</v>
      </c>
      <c r="C6733" s="233" t="s">
        <v>11758</v>
      </c>
      <c r="D6733" s="234">
        <v>18.37</v>
      </c>
    </row>
    <row r="6734" spans="1:4" ht="13.5">
      <c r="A6734" s="233">
        <v>101339</v>
      </c>
      <c r="B6734" s="231" t="s">
        <v>24224</v>
      </c>
      <c r="C6734" s="233" t="s">
        <v>11758</v>
      </c>
      <c r="D6734" s="234">
        <v>13.54</v>
      </c>
    </row>
    <row r="6735" spans="1:4" ht="13.5">
      <c r="A6735" s="233">
        <v>101340</v>
      </c>
      <c r="B6735" s="231" t="s">
        <v>24225</v>
      </c>
      <c r="C6735" s="233" t="s">
        <v>11758</v>
      </c>
      <c r="D6735" s="234">
        <v>13.07</v>
      </c>
    </row>
    <row r="6736" spans="1:4" ht="13.5">
      <c r="A6736" s="233">
        <v>101341</v>
      </c>
      <c r="B6736" s="231" t="s">
        <v>24226</v>
      </c>
      <c r="C6736" s="233" t="s">
        <v>11758</v>
      </c>
      <c r="D6736" s="234">
        <v>15.81</v>
      </c>
    </row>
    <row r="6737" spans="1:4" ht="13.5">
      <c r="A6737" s="233">
        <v>101342</v>
      </c>
      <c r="B6737" s="231" t="s">
        <v>24227</v>
      </c>
      <c r="C6737" s="233" t="s">
        <v>11758</v>
      </c>
      <c r="D6737" s="234">
        <v>16.670000000000002</v>
      </c>
    </row>
    <row r="6738" spans="1:4" ht="13.5">
      <c r="A6738" s="233">
        <v>101343</v>
      </c>
      <c r="B6738" s="231" t="s">
        <v>24228</v>
      </c>
      <c r="C6738" s="233" t="s">
        <v>11758</v>
      </c>
      <c r="D6738" s="234">
        <v>25.01</v>
      </c>
    </row>
    <row r="6739" spans="1:4" ht="13.5">
      <c r="A6739" s="233">
        <v>101344</v>
      </c>
      <c r="B6739" s="231" t="s">
        <v>24229</v>
      </c>
      <c r="C6739" s="233" t="s">
        <v>11758</v>
      </c>
      <c r="D6739" s="234">
        <v>28.33</v>
      </c>
    </row>
    <row r="6740" spans="1:4" ht="13.5">
      <c r="A6740" s="233">
        <v>101345</v>
      </c>
      <c r="B6740" s="231" t="s">
        <v>24230</v>
      </c>
      <c r="C6740" s="233" t="s">
        <v>11758</v>
      </c>
      <c r="D6740" s="234">
        <v>52.86</v>
      </c>
    </row>
    <row r="6741" spans="1:4" ht="13.5">
      <c r="A6741" s="233">
        <v>101346</v>
      </c>
      <c r="B6741" s="231" t="s">
        <v>24231</v>
      </c>
      <c r="C6741" s="233" t="s">
        <v>11758</v>
      </c>
      <c r="D6741" s="234">
        <v>22.38</v>
      </c>
    </row>
    <row r="6742" spans="1:4" ht="13.5">
      <c r="A6742" s="233">
        <v>101347</v>
      </c>
      <c r="B6742" s="231" t="s">
        <v>24232</v>
      </c>
      <c r="C6742" s="233" t="s">
        <v>11758</v>
      </c>
      <c r="D6742" s="234">
        <v>23.66</v>
      </c>
    </row>
    <row r="6743" spans="1:4" ht="13.5">
      <c r="A6743" s="233">
        <v>101348</v>
      </c>
      <c r="B6743" s="231" t="s">
        <v>24233</v>
      </c>
      <c r="C6743" s="233" t="s">
        <v>11758</v>
      </c>
      <c r="D6743" s="234">
        <v>8.52</v>
      </c>
    </row>
    <row r="6744" spans="1:4" ht="13.5">
      <c r="A6744" s="233">
        <v>101349</v>
      </c>
      <c r="B6744" s="231" t="s">
        <v>24234</v>
      </c>
      <c r="C6744" s="233" t="s">
        <v>11758</v>
      </c>
      <c r="D6744" s="234">
        <v>16.95</v>
      </c>
    </row>
    <row r="6745" spans="1:4" ht="13.5">
      <c r="A6745" s="233">
        <v>101350</v>
      </c>
      <c r="B6745" s="231" t="s">
        <v>24235</v>
      </c>
      <c r="C6745" s="233" t="s">
        <v>11758</v>
      </c>
      <c r="D6745" s="234">
        <v>20.8</v>
      </c>
    </row>
    <row r="6746" spans="1:4" ht="13.5">
      <c r="A6746" s="233">
        <v>101351</v>
      </c>
      <c r="B6746" s="231" t="s">
        <v>24236</v>
      </c>
      <c r="C6746" s="233" t="s">
        <v>11758</v>
      </c>
      <c r="D6746" s="234">
        <v>16.350000000000001</v>
      </c>
    </row>
    <row r="6747" spans="1:4" ht="13.5">
      <c r="A6747" s="233">
        <v>101352</v>
      </c>
      <c r="B6747" s="231" t="s">
        <v>24237</v>
      </c>
      <c r="C6747" s="233" t="s">
        <v>11758</v>
      </c>
      <c r="D6747" s="234">
        <v>17.5</v>
      </c>
    </row>
    <row r="6748" spans="1:4" ht="13.5">
      <c r="A6748" s="233">
        <v>101353</v>
      </c>
      <c r="B6748" s="231" t="s">
        <v>24238</v>
      </c>
      <c r="C6748" s="233" t="s">
        <v>11758</v>
      </c>
      <c r="D6748" s="234">
        <v>13.18</v>
      </c>
    </row>
    <row r="6749" spans="1:4" ht="13.5">
      <c r="A6749" s="233">
        <v>101354</v>
      </c>
      <c r="B6749" s="231" t="s">
        <v>24239</v>
      </c>
      <c r="C6749" s="233" t="s">
        <v>11758</v>
      </c>
      <c r="D6749" s="234">
        <v>26.12</v>
      </c>
    </row>
    <row r="6750" spans="1:4" ht="13.5">
      <c r="A6750" s="233">
        <v>101355</v>
      </c>
      <c r="B6750" s="231" t="s">
        <v>24240</v>
      </c>
      <c r="C6750" s="233" t="s">
        <v>11758</v>
      </c>
      <c r="D6750" s="234">
        <v>15.03</v>
      </c>
    </row>
    <row r="6751" spans="1:4" ht="13.5">
      <c r="A6751" s="233">
        <v>101356</v>
      </c>
      <c r="B6751" s="231" t="s">
        <v>24241</v>
      </c>
      <c r="C6751" s="233" t="s">
        <v>11758</v>
      </c>
      <c r="D6751" s="234">
        <v>26.44</v>
      </c>
    </row>
    <row r="6752" spans="1:4" ht="13.5">
      <c r="A6752" s="233">
        <v>101357</v>
      </c>
      <c r="B6752" s="231" t="s">
        <v>24242</v>
      </c>
      <c r="C6752" s="233" t="s">
        <v>11758</v>
      </c>
      <c r="D6752" s="234">
        <v>36.04</v>
      </c>
    </row>
    <row r="6753" spans="1:4" ht="13.5">
      <c r="A6753" s="233">
        <v>101358</v>
      </c>
      <c r="B6753" s="231" t="s">
        <v>24243</v>
      </c>
      <c r="C6753" s="233" t="s">
        <v>11758</v>
      </c>
      <c r="D6753" s="234">
        <v>25.17</v>
      </c>
    </row>
    <row r="6754" spans="1:4" ht="13.5">
      <c r="A6754" s="233">
        <v>101359</v>
      </c>
      <c r="B6754" s="231" t="s">
        <v>24244</v>
      </c>
      <c r="C6754" s="233" t="s">
        <v>11758</v>
      </c>
      <c r="D6754" s="234">
        <v>33.159999999999997</v>
      </c>
    </row>
    <row r="6755" spans="1:4" ht="13.5">
      <c r="A6755" s="233">
        <v>101360</v>
      </c>
      <c r="B6755" s="231" t="s">
        <v>24245</v>
      </c>
      <c r="C6755" s="233" t="s">
        <v>11758</v>
      </c>
      <c r="D6755" s="234">
        <v>27.07</v>
      </c>
    </row>
    <row r="6756" spans="1:4" ht="13.5">
      <c r="A6756" s="233">
        <v>101361</v>
      </c>
      <c r="B6756" s="231" t="s">
        <v>24246</v>
      </c>
      <c r="C6756" s="233" t="s">
        <v>11758</v>
      </c>
      <c r="D6756" s="234">
        <v>34.22</v>
      </c>
    </row>
    <row r="6757" spans="1:4" ht="13.5">
      <c r="A6757" s="233">
        <v>101362</v>
      </c>
      <c r="B6757" s="231" t="s">
        <v>24247</v>
      </c>
      <c r="C6757" s="233" t="s">
        <v>11758</v>
      </c>
      <c r="D6757" s="234">
        <v>7.2</v>
      </c>
    </row>
    <row r="6758" spans="1:4" ht="13.5">
      <c r="A6758" s="233">
        <v>101363</v>
      </c>
      <c r="B6758" s="231" t="s">
        <v>24248</v>
      </c>
      <c r="C6758" s="233" t="s">
        <v>11758</v>
      </c>
      <c r="D6758" s="234">
        <v>19.57</v>
      </c>
    </row>
    <row r="6759" spans="1:4" ht="13.5">
      <c r="A6759" s="233">
        <v>101364</v>
      </c>
      <c r="B6759" s="231" t="s">
        <v>24249</v>
      </c>
      <c r="C6759" s="233" t="s">
        <v>11758</v>
      </c>
      <c r="D6759" s="234">
        <v>22.47</v>
      </c>
    </row>
    <row r="6760" spans="1:4" ht="13.5">
      <c r="A6760" s="233">
        <v>101365</v>
      </c>
      <c r="B6760" s="231" t="s">
        <v>24250</v>
      </c>
      <c r="C6760" s="233" t="s">
        <v>11758</v>
      </c>
      <c r="D6760" s="234">
        <v>20.96</v>
      </c>
    </row>
    <row r="6761" spans="1:4" ht="13.5">
      <c r="A6761" s="233">
        <v>101366</v>
      </c>
      <c r="B6761" s="231" t="s">
        <v>24251</v>
      </c>
      <c r="C6761" s="233" t="s">
        <v>11758</v>
      </c>
      <c r="D6761" s="234">
        <v>22.83</v>
      </c>
    </row>
    <row r="6762" spans="1:4" ht="13.5">
      <c r="A6762" s="233">
        <v>101367</v>
      </c>
      <c r="B6762" s="231" t="s">
        <v>24252</v>
      </c>
      <c r="C6762" s="233" t="s">
        <v>11758</v>
      </c>
      <c r="D6762" s="234">
        <v>24.02</v>
      </c>
    </row>
    <row r="6763" spans="1:4" ht="13.5">
      <c r="A6763" s="233">
        <v>101368</v>
      </c>
      <c r="B6763" s="231" t="s">
        <v>24253</v>
      </c>
      <c r="C6763" s="233" t="s">
        <v>11758</v>
      </c>
      <c r="D6763" s="234">
        <v>36.299999999999997</v>
      </c>
    </row>
    <row r="6764" spans="1:4" ht="13.5">
      <c r="A6764" s="233">
        <v>101369</v>
      </c>
      <c r="B6764" s="231" t="s">
        <v>24254</v>
      </c>
      <c r="C6764" s="233" t="s">
        <v>11758</v>
      </c>
      <c r="D6764" s="234">
        <v>27.21</v>
      </c>
    </row>
    <row r="6765" spans="1:4" ht="13.5">
      <c r="A6765" s="233">
        <v>101370</v>
      </c>
      <c r="B6765" s="231" t="s">
        <v>24255</v>
      </c>
      <c r="C6765" s="233" t="s">
        <v>11758</v>
      </c>
      <c r="D6765" s="234">
        <v>17.27</v>
      </c>
    </row>
    <row r="6766" spans="1:4" ht="13.5">
      <c r="A6766" s="233">
        <v>101371</v>
      </c>
      <c r="B6766" s="231" t="s">
        <v>24256</v>
      </c>
      <c r="C6766" s="233" t="s">
        <v>11758</v>
      </c>
      <c r="D6766" s="234">
        <v>24.02</v>
      </c>
    </row>
    <row r="6767" spans="1:4" ht="13.5">
      <c r="A6767" s="233">
        <v>101372</v>
      </c>
      <c r="B6767" s="231" t="s">
        <v>24257</v>
      </c>
      <c r="C6767" s="233" t="s">
        <v>11758</v>
      </c>
      <c r="D6767" s="234">
        <v>5.65</v>
      </c>
    </row>
    <row r="6768" spans="1:4" ht="13.5">
      <c r="A6768" s="233">
        <v>101373</v>
      </c>
      <c r="B6768" s="231" t="s">
        <v>24258</v>
      </c>
      <c r="C6768" s="233" t="s">
        <v>5</v>
      </c>
      <c r="D6768" s="234">
        <v>146.43</v>
      </c>
    </row>
    <row r="6769" spans="1:4" ht="13.5">
      <c r="A6769" s="233">
        <v>101374</v>
      </c>
      <c r="B6769" s="231" t="s">
        <v>11658</v>
      </c>
      <c r="C6769" s="233" t="s">
        <v>11758</v>
      </c>
      <c r="D6769" s="234">
        <v>3205.73</v>
      </c>
    </row>
    <row r="6770" spans="1:4" ht="13.5">
      <c r="A6770" s="233">
        <v>101375</v>
      </c>
      <c r="B6770" s="231" t="s">
        <v>24259</v>
      </c>
      <c r="C6770" s="233" t="s">
        <v>11758</v>
      </c>
      <c r="D6770" s="234">
        <v>3460.04</v>
      </c>
    </row>
    <row r="6771" spans="1:4" ht="13.5">
      <c r="A6771" s="233">
        <v>101376</v>
      </c>
      <c r="B6771" s="231" t="s">
        <v>24260</v>
      </c>
      <c r="C6771" s="233" t="s">
        <v>11758</v>
      </c>
      <c r="D6771" s="234">
        <v>3378.51</v>
      </c>
    </row>
    <row r="6772" spans="1:4" ht="13.5">
      <c r="A6772" s="233">
        <v>101377</v>
      </c>
      <c r="B6772" s="231" t="s">
        <v>11661</v>
      </c>
      <c r="C6772" s="233" t="s">
        <v>11758</v>
      </c>
      <c r="D6772" s="234">
        <v>3281.57</v>
      </c>
    </row>
    <row r="6773" spans="1:4" ht="13.5">
      <c r="A6773" s="233">
        <v>101378</v>
      </c>
      <c r="B6773" s="231" t="s">
        <v>11891</v>
      </c>
      <c r="C6773" s="233" t="s">
        <v>11758</v>
      </c>
      <c r="D6773" s="234">
        <v>3487.3</v>
      </c>
    </row>
    <row r="6774" spans="1:4" ht="13.5">
      <c r="A6774" s="233">
        <v>101379</v>
      </c>
      <c r="B6774" s="231" t="s">
        <v>24261</v>
      </c>
      <c r="C6774" s="233" t="s">
        <v>11758</v>
      </c>
      <c r="D6774" s="234">
        <v>3364.1</v>
      </c>
    </row>
    <row r="6775" spans="1:4" ht="13.5">
      <c r="A6775" s="233">
        <v>101380</v>
      </c>
      <c r="B6775" s="231" t="s">
        <v>11663</v>
      </c>
      <c r="C6775" s="233" t="s">
        <v>11758</v>
      </c>
      <c r="D6775" s="234">
        <v>3534.33</v>
      </c>
    </row>
    <row r="6776" spans="1:4" ht="13.5">
      <c r="A6776" s="233">
        <v>101381</v>
      </c>
      <c r="B6776" s="231" t="s">
        <v>11664</v>
      </c>
      <c r="C6776" s="233" t="s">
        <v>11758</v>
      </c>
      <c r="D6776" s="234">
        <v>4151.46</v>
      </c>
    </row>
    <row r="6777" spans="1:4" ht="13.5">
      <c r="A6777" s="233">
        <v>101382</v>
      </c>
      <c r="B6777" s="231" t="s">
        <v>24262</v>
      </c>
      <c r="C6777" s="233" t="s">
        <v>11758</v>
      </c>
      <c r="D6777" s="234">
        <v>4635.1499999999996</v>
      </c>
    </row>
    <row r="6778" spans="1:4" ht="13.5">
      <c r="A6778" s="233">
        <v>101383</v>
      </c>
      <c r="B6778" s="231" t="s">
        <v>11893</v>
      </c>
      <c r="C6778" s="233" t="s">
        <v>11758</v>
      </c>
      <c r="D6778" s="234">
        <v>3307.95</v>
      </c>
    </row>
    <row r="6779" spans="1:4" ht="13.5">
      <c r="A6779" s="233">
        <v>101384</v>
      </c>
      <c r="B6779" s="231" t="s">
        <v>11667</v>
      </c>
      <c r="C6779" s="233" t="s">
        <v>11758</v>
      </c>
      <c r="D6779" s="234">
        <v>2928.51</v>
      </c>
    </row>
    <row r="6780" spans="1:4" ht="13.5">
      <c r="A6780" s="233">
        <v>101385</v>
      </c>
      <c r="B6780" s="231" t="s">
        <v>24263</v>
      </c>
      <c r="C6780" s="233" t="s">
        <v>11758</v>
      </c>
      <c r="D6780" s="234">
        <v>4757.43</v>
      </c>
    </row>
    <row r="6781" spans="1:4" ht="13.5">
      <c r="A6781" s="233">
        <v>101386</v>
      </c>
      <c r="B6781" s="231" t="s">
        <v>11669</v>
      </c>
      <c r="C6781" s="233" t="s">
        <v>11758</v>
      </c>
      <c r="D6781" s="234">
        <v>3445.24</v>
      </c>
    </row>
    <row r="6782" spans="1:4" ht="13.5">
      <c r="A6782" s="233">
        <v>101387</v>
      </c>
      <c r="B6782" s="231" t="s">
        <v>24264</v>
      </c>
      <c r="C6782" s="233" t="s">
        <v>11758</v>
      </c>
      <c r="D6782" s="234">
        <v>2977.37</v>
      </c>
    </row>
    <row r="6783" spans="1:4" ht="13.5">
      <c r="A6783" s="233">
        <v>101388</v>
      </c>
      <c r="B6783" s="231" t="s">
        <v>11671</v>
      </c>
      <c r="C6783" s="233" t="s">
        <v>11758</v>
      </c>
      <c r="D6783" s="234">
        <v>3102.92</v>
      </c>
    </row>
    <row r="6784" spans="1:4" ht="13.5">
      <c r="A6784" s="233">
        <v>101389</v>
      </c>
      <c r="B6784" s="231" t="s">
        <v>11672</v>
      </c>
      <c r="C6784" s="233" t="s">
        <v>11758</v>
      </c>
      <c r="D6784" s="234">
        <v>2323.5300000000002</v>
      </c>
    </row>
    <row r="6785" spans="1:4" ht="13.5">
      <c r="A6785" s="233">
        <v>101390</v>
      </c>
      <c r="B6785" s="231" t="s">
        <v>24265</v>
      </c>
      <c r="C6785" s="233" t="s">
        <v>11758</v>
      </c>
      <c r="D6785" s="234">
        <v>6383</v>
      </c>
    </row>
    <row r="6786" spans="1:4" ht="13.5">
      <c r="A6786" s="233">
        <v>101391</v>
      </c>
      <c r="B6786" s="231" t="s">
        <v>24266</v>
      </c>
      <c r="C6786" s="233" t="s">
        <v>11758</v>
      </c>
      <c r="D6786" s="234">
        <v>4317.12</v>
      </c>
    </row>
    <row r="6787" spans="1:4" ht="13.5">
      <c r="A6787" s="233">
        <v>101392</v>
      </c>
      <c r="B6787" s="231" t="s">
        <v>24267</v>
      </c>
      <c r="C6787" s="233" t="s">
        <v>11758</v>
      </c>
      <c r="D6787" s="234">
        <v>4301.33</v>
      </c>
    </row>
    <row r="6788" spans="1:4" ht="13.5">
      <c r="A6788" s="233">
        <v>101393</v>
      </c>
      <c r="B6788" s="231" t="s">
        <v>24268</v>
      </c>
      <c r="C6788" s="233" t="s">
        <v>11758</v>
      </c>
      <c r="D6788" s="234">
        <v>4840.8100000000004</v>
      </c>
    </row>
    <row r="6789" spans="1:4" ht="13.5">
      <c r="A6789" s="233">
        <v>101394</v>
      </c>
      <c r="B6789" s="231" t="s">
        <v>11678</v>
      </c>
      <c r="C6789" s="233" t="s">
        <v>11758</v>
      </c>
      <c r="D6789" s="234">
        <v>3752.16</v>
      </c>
    </row>
    <row r="6790" spans="1:4" ht="13.5">
      <c r="A6790" s="233">
        <v>101395</v>
      </c>
      <c r="B6790" s="231" t="s">
        <v>24269</v>
      </c>
      <c r="C6790" s="233" t="s">
        <v>11758</v>
      </c>
      <c r="D6790" s="234">
        <v>3472.39</v>
      </c>
    </row>
    <row r="6791" spans="1:4" ht="13.5">
      <c r="A6791" s="233">
        <v>101396</v>
      </c>
      <c r="B6791" s="231" t="s">
        <v>24270</v>
      </c>
      <c r="C6791" s="233" t="s">
        <v>11758</v>
      </c>
      <c r="D6791" s="234">
        <v>3634.42</v>
      </c>
    </row>
    <row r="6792" spans="1:4" ht="13.5">
      <c r="A6792" s="233">
        <v>101397</v>
      </c>
      <c r="B6792" s="231" t="s">
        <v>11680</v>
      </c>
      <c r="C6792" s="233" t="s">
        <v>11758</v>
      </c>
      <c r="D6792" s="234">
        <v>4131.38</v>
      </c>
    </row>
    <row r="6793" spans="1:4" ht="13.5">
      <c r="A6793" s="233">
        <v>101398</v>
      </c>
      <c r="B6793" s="231" t="s">
        <v>24271</v>
      </c>
      <c r="C6793" s="233" t="s">
        <v>11758</v>
      </c>
      <c r="D6793" s="234">
        <v>3289.25</v>
      </c>
    </row>
    <row r="6794" spans="1:4" ht="13.5">
      <c r="A6794" s="233">
        <v>101399</v>
      </c>
      <c r="B6794" s="231" t="s">
        <v>11682</v>
      </c>
      <c r="C6794" s="233" t="s">
        <v>11758</v>
      </c>
      <c r="D6794" s="234">
        <v>4486.6099999999997</v>
      </c>
    </row>
    <row r="6795" spans="1:4" ht="13.5">
      <c r="A6795" s="233">
        <v>101400</v>
      </c>
      <c r="B6795" s="231" t="s">
        <v>24272</v>
      </c>
      <c r="C6795" s="233" t="s">
        <v>11758</v>
      </c>
      <c r="D6795" s="234">
        <v>4839.05</v>
      </c>
    </row>
    <row r="6796" spans="1:4" ht="13.5">
      <c r="A6796" s="233">
        <v>101401</v>
      </c>
      <c r="B6796" s="231" t="s">
        <v>11684</v>
      </c>
      <c r="C6796" s="233" t="s">
        <v>11758</v>
      </c>
      <c r="D6796" s="234">
        <v>5164.22</v>
      </c>
    </row>
    <row r="6797" spans="1:4" ht="13.5">
      <c r="A6797" s="233">
        <v>101402</v>
      </c>
      <c r="B6797" s="231" t="s">
        <v>11685</v>
      </c>
      <c r="C6797" s="233" t="s">
        <v>11758</v>
      </c>
      <c r="D6797" s="234">
        <v>3744.58</v>
      </c>
    </row>
    <row r="6798" spans="1:4" ht="13.5">
      <c r="A6798" s="233">
        <v>101403</v>
      </c>
      <c r="B6798" s="231" t="s">
        <v>24258</v>
      </c>
      <c r="C6798" s="233" t="s">
        <v>11758</v>
      </c>
      <c r="D6798" s="234">
        <v>25705.83</v>
      </c>
    </row>
    <row r="6799" spans="1:4" ht="13.5">
      <c r="A6799" s="233">
        <v>101404</v>
      </c>
      <c r="B6799" s="231" t="s">
        <v>11755</v>
      </c>
      <c r="C6799" s="233" t="s">
        <v>11758</v>
      </c>
      <c r="D6799" s="234">
        <v>17699.150000000001</v>
      </c>
    </row>
    <row r="6800" spans="1:4" ht="13.5">
      <c r="A6800" s="233">
        <v>101405</v>
      </c>
      <c r="B6800" s="231" t="s">
        <v>11756</v>
      </c>
      <c r="C6800" s="233" t="s">
        <v>11758</v>
      </c>
      <c r="D6800" s="234">
        <v>16867.439999999999</v>
      </c>
    </row>
    <row r="6801" spans="1:4" ht="13.5">
      <c r="A6801" s="233">
        <v>101406</v>
      </c>
      <c r="B6801" s="231" t="s">
        <v>11686</v>
      </c>
      <c r="C6801" s="233" t="s">
        <v>11758</v>
      </c>
      <c r="D6801" s="234">
        <v>4305.3599999999997</v>
      </c>
    </row>
    <row r="6802" spans="1:4" ht="13.5">
      <c r="A6802" s="233">
        <v>101407</v>
      </c>
      <c r="B6802" s="231" t="s">
        <v>11687</v>
      </c>
      <c r="C6802" s="233" t="s">
        <v>11758</v>
      </c>
      <c r="D6802" s="234">
        <v>3334.45</v>
      </c>
    </row>
    <row r="6803" spans="1:4" ht="13.5">
      <c r="A6803" s="233">
        <v>101408</v>
      </c>
      <c r="B6803" s="231" t="s">
        <v>11688</v>
      </c>
      <c r="C6803" s="233" t="s">
        <v>11758</v>
      </c>
      <c r="D6803" s="234">
        <v>3941.18</v>
      </c>
    </row>
    <row r="6804" spans="1:4" ht="13.5">
      <c r="A6804" s="233">
        <v>101409</v>
      </c>
      <c r="B6804" s="231" t="s">
        <v>24273</v>
      </c>
      <c r="C6804" s="233" t="s">
        <v>11758</v>
      </c>
      <c r="D6804" s="234">
        <v>4190.83</v>
      </c>
    </row>
    <row r="6805" spans="1:4" ht="13.5">
      <c r="A6805" s="233">
        <v>101410</v>
      </c>
      <c r="B6805" s="231" t="s">
        <v>11738</v>
      </c>
      <c r="C6805" s="233" t="s">
        <v>11758</v>
      </c>
      <c r="D6805" s="234">
        <v>4040.56</v>
      </c>
    </row>
    <row r="6806" spans="1:4" ht="13.5">
      <c r="A6806" s="233">
        <v>101411</v>
      </c>
      <c r="B6806" s="231" t="s">
        <v>24274</v>
      </c>
      <c r="C6806" s="233" t="s">
        <v>11758</v>
      </c>
      <c r="D6806" s="234">
        <v>3302.28</v>
      </c>
    </row>
    <row r="6807" spans="1:4" ht="13.5">
      <c r="A6807" s="233">
        <v>101412</v>
      </c>
      <c r="B6807" s="231" t="s">
        <v>24275</v>
      </c>
      <c r="C6807" s="233" t="s">
        <v>11758</v>
      </c>
      <c r="D6807" s="234">
        <v>4310.97</v>
      </c>
    </row>
    <row r="6808" spans="1:4" ht="13.5">
      <c r="A6808" s="233">
        <v>101413</v>
      </c>
      <c r="B6808" s="231" t="s">
        <v>11690</v>
      </c>
      <c r="C6808" s="233" t="s">
        <v>11758</v>
      </c>
      <c r="D6808" s="234">
        <v>4206.33</v>
      </c>
    </row>
    <row r="6809" spans="1:4" ht="13.5">
      <c r="A6809" s="233">
        <v>101414</v>
      </c>
      <c r="B6809" s="231" t="s">
        <v>24276</v>
      </c>
      <c r="C6809" s="233" t="s">
        <v>11758</v>
      </c>
      <c r="D6809" s="234">
        <v>4315.21</v>
      </c>
    </row>
    <row r="6810" spans="1:4" ht="13.5">
      <c r="A6810" s="233">
        <v>101415</v>
      </c>
      <c r="B6810" s="231" t="s">
        <v>24277</v>
      </c>
      <c r="C6810" s="233" t="s">
        <v>11758</v>
      </c>
      <c r="D6810" s="234">
        <v>5374.97</v>
      </c>
    </row>
    <row r="6811" spans="1:4" ht="13.5">
      <c r="A6811" s="233">
        <v>101416</v>
      </c>
      <c r="B6811" s="231" t="s">
        <v>11898</v>
      </c>
      <c r="C6811" s="233" t="s">
        <v>11758</v>
      </c>
      <c r="D6811" s="234">
        <v>4089.82</v>
      </c>
    </row>
    <row r="6812" spans="1:4" ht="13.5">
      <c r="A6812" s="233">
        <v>101417</v>
      </c>
      <c r="B6812" s="231" t="s">
        <v>24278</v>
      </c>
      <c r="C6812" s="233" t="s">
        <v>11758</v>
      </c>
      <c r="D6812" s="234">
        <v>4165.49</v>
      </c>
    </row>
    <row r="6813" spans="1:4" ht="13.5">
      <c r="A6813" s="233">
        <v>101418</v>
      </c>
      <c r="B6813" s="231" t="s">
        <v>24279</v>
      </c>
      <c r="C6813" s="233" t="s">
        <v>11758</v>
      </c>
      <c r="D6813" s="234">
        <v>4295.17</v>
      </c>
    </row>
    <row r="6814" spans="1:4" ht="13.5">
      <c r="A6814" s="233">
        <v>101419</v>
      </c>
      <c r="B6814" s="231" t="s">
        <v>24280</v>
      </c>
      <c r="C6814" s="233" t="s">
        <v>11758</v>
      </c>
      <c r="D6814" s="234">
        <v>6001.56</v>
      </c>
    </row>
    <row r="6815" spans="1:4" ht="13.5">
      <c r="A6815" s="233">
        <v>101420</v>
      </c>
      <c r="B6815" s="231" t="s">
        <v>24281</v>
      </c>
      <c r="C6815" s="233" t="s">
        <v>11758</v>
      </c>
      <c r="D6815" s="234">
        <v>3944.19</v>
      </c>
    </row>
    <row r="6816" spans="1:4" ht="13.5">
      <c r="A6816" s="233">
        <v>101421</v>
      </c>
      <c r="B6816" s="231" t="s">
        <v>24282</v>
      </c>
      <c r="C6816" s="233" t="s">
        <v>11758</v>
      </c>
      <c r="D6816" s="234">
        <v>5228.53</v>
      </c>
    </row>
    <row r="6817" spans="1:4" ht="13.5">
      <c r="A6817" s="233">
        <v>101422</v>
      </c>
      <c r="B6817" s="231" t="s">
        <v>24283</v>
      </c>
      <c r="C6817" s="233" t="s">
        <v>11758</v>
      </c>
      <c r="D6817" s="234">
        <v>4012.07</v>
      </c>
    </row>
    <row r="6818" spans="1:4" ht="13.5">
      <c r="A6818" s="233">
        <v>101423</v>
      </c>
      <c r="B6818" s="231" t="s">
        <v>24284</v>
      </c>
      <c r="C6818" s="233" t="s">
        <v>11758</v>
      </c>
      <c r="D6818" s="234">
        <v>4618.16</v>
      </c>
    </row>
    <row r="6819" spans="1:4" ht="13.5">
      <c r="A6819" s="233">
        <v>101424</v>
      </c>
      <c r="B6819" s="231" t="s">
        <v>24285</v>
      </c>
      <c r="C6819" s="233" t="s">
        <v>11758</v>
      </c>
      <c r="D6819" s="234">
        <v>4678.2</v>
      </c>
    </row>
    <row r="6820" spans="1:4" ht="13.5">
      <c r="A6820" s="233">
        <v>101425</v>
      </c>
      <c r="B6820" s="231" t="s">
        <v>24286</v>
      </c>
      <c r="C6820" s="233" t="s">
        <v>11758</v>
      </c>
      <c r="D6820" s="234">
        <v>2868.97</v>
      </c>
    </row>
    <row r="6821" spans="1:4" ht="13.5">
      <c r="A6821" s="233">
        <v>101426</v>
      </c>
      <c r="B6821" s="231" t="s">
        <v>24287</v>
      </c>
      <c r="C6821" s="233" t="s">
        <v>11758</v>
      </c>
      <c r="D6821" s="234">
        <v>4869.0200000000004</v>
      </c>
    </row>
    <row r="6822" spans="1:4" ht="13.5">
      <c r="A6822" s="233">
        <v>101427</v>
      </c>
      <c r="B6822" s="231" t="s">
        <v>11703</v>
      </c>
      <c r="C6822" s="233" t="s">
        <v>11758</v>
      </c>
      <c r="D6822" s="234">
        <v>3813.21</v>
      </c>
    </row>
    <row r="6823" spans="1:4" ht="13.5">
      <c r="A6823" s="233">
        <v>101428</v>
      </c>
      <c r="B6823" s="231" t="s">
        <v>24288</v>
      </c>
      <c r="C6823" s="233" t="s">
        <v>11758</v>
      </c>
      <c r="D6823" s="234">
        <v>3709.77</v>
      </c>
    </row>
    <row r="6824" spans="1:4" ht="13.5">
      <c r="A6824" s="233">
        <v>101429</v>
      </c>
      <c r="B6824" s="231" t="s">
        <v>24289</v>
      </c>
      <c r="C6824" s="233" t="s">
        <v>11758</v>
      </c>
      <c r="D6824" s="234">
        <v>4309.3999999999996</v>
      </c>
    </row>
    <row r="6825" spans="1:4" ht="13.5">
      <c r="A6825" s="233">
        <v>101430</v>
      </c>
      <c r="B6825" s="231" t="s">
        <v>24290</v>
      </c>
      <c r="C6825" s="233" t="s">
        <v>11758</v>
      </c>
      <c r="D6825" s="234">
        <v>4495.84</v>
      </c>
    </row>
    <row r="6826" spans="1:4" ht="13.5">
      <c r="A6826" s="233">
        <v>101431</v>
      </c>
      <c r="B6826" s="231" t="s">
        <v>11706</v>
      </c>
      <c r="C6826" s="233" t="s">
        <v>11758</v>
      </c>
      <c r="D6826" s="234">
        <v>4850.1099999999997</v>
      </c>
    </row>
    <row r="6827" spans="1:4" ht="13.5">
      <c r="A6827" s="233">
        <v>101432</v>
      </c>
      <c r="B6827" s="231" t="s">
        <v>24291</v>
      </c>
      <c r="C6827" s="233" t="s">
        <v>11758</v>
      </c>
      <c r="D6827" s="234">
        <v>4031.59</v>
      </c>
    </row>
    <row r="6828" spans="1:4" ht="13.5">
      <c r="A6828" s="233">
        <v>101433</v>
      </c>
      <c r="B6828" s="231" t="s">
        <v>11708</v>
      </c>
      <c r="C6828" s="233" t="s">
        <v>11758</v>
      </c>
      <c r="D6828" s="234">
        <v>6782.14</v>
      </c>
    </row>
    <row r="6829" spans="1:4" ht="13.5">
      <c r="A6829" s="233">
        <v>101434</v>
      </c>
      <c r="B6829" s="231" t="s">
        <v>24292</v>
      </c>
      <c r="C6829" s="233" t="s">
        <v>11758</v>
      </c>
      <c r="D6829" s="234">
        <v>4431.53</v>
      </c>
    </row>
    <row r="6830" spans="1:4" ht="13.5">
      <c r="A6830" s="233">
        <v>101435</v>
      </c>
      <c r="B6830" s="231" t="s">
        <v>24293</v>
      </c>
      <c r="C6830" s="233" t="s">
        <v>11758</v>
      </c>
      <c r="D6830" s="234">
        <v>4634.8599999999997</v>
      </c>
    </row>
    <row r="6831" spans="1:4" ht="13.5">
      <c r="A6831" s="233">
        <v>101436</v>
      </c>
      <c r="B6831" s="231" t="s">
        <v>11710</v>
      </c>
      <c r="C6831" s="233" t="s">
        <v>11758</v>
      </c>
      <c r="D6831" s="234">
        <v>2716.82</v>
      </c>
    </row>
    <row r="6832" spans="1:4" ht="13.5">
      <c r="A6832" s="233">
        <v>101437</v>
      </c>
      <c r="B6832" s="231" t="s">
        <v>24294</v>
      </c>
      <c r="C6832" s="233" t="s">
        <v>11758</v>
      </c>
      <c r="D6832" s="234">
        <v>4557.8900000000003</v>
      </c>
    </row>
    <row r="6833" spans="1:4" ht="13.5">
      <c r="A6833" s="233">
        <v>101438</v>
      </c>
      <c r="B6833" s="231" t="s">
        <v>11712</v>
      </c>
      <c r="C6833" s="233" t="s">
        <v>11758</v>
      </c>
      <c r="D6833" s="234">
        <v>5397.73</v>
      </c>
    </row>
    <row r="6834" spans="1:4" ht="13.5">
      <c r="A6834" s="233">
        <v>101439</v>
      </c>
      <c r="B6834" s="231" t="s">
        <v>11713</v>
      </c>
      <c r="C6834" s="233" t="s">
        <v>11758</v>
      </c>
      <c r="D6834" s="234">
        <v>4426.58</v>
      </c>
    </row>
    <row r="6835" spans="1:4" ht="13.5">
      <c r="A6835" s="233">
        <v>101440</v>
      </c>
      <c r="B6835" s="231" t="s">
        <v>24295</v>
      </c>
      <c r="C6835" s="233" t="s">
        <v>11758</v>
      </c>
      <c r="D6835" s="234">
        <v>4677.8599999999997</v>
      </c>
    </row>
    <row r="6836" spans="1:4" ht="13.5">
      <c r="A6836" s="233">
        <v>101441</v>
      </c>
      <c r="B6836" s="231" t="s">
        <v>11715</v>
      </c>
      <c r="C6836" s="233" t="s">
        <v>11758</v>
      </c>
      <c r="D6836" s="234">
        <v>3733.85</v>
      </c>
    </row>
    <row r="6837" spans="1:4" ht="13.5">
      <c r="A6837" s="233">
        <v>101442</v>
      </c>
      <c r="B6837" s="231" t="s">
        <v>24296</v>
      </c>
      <c r="C6837" s="233" t="s">
        <v>11758</v>
      </c>
      <c r="D6837" s="234">
        <v>5028.41</v>
      </c>
    </row>
    <row r="6838" spans="1:4" ht="13.5">
      <c r="A6838" s="233">
        <v>101443</v>
      </c>
      <c r="B6838" s="231" t="s">
        <v>11716</v>
      </c>
      <c r="C6838" s="233" t="s">
        <v>11758</v>
      </c>
      <c r="D6838" s="234">
        <v>4137.9799999999996</v>
      </c>
    </row>
    <row r="6839" spans="1:4" ht="13.5">
      <c r="A6839" s="233">
        <v>101444</v>
      </c>
      <c r="B6839" s="231" t="s">
        <v>11719</v>
      </c>
      <c r="C6839" s="233" t="s">
        <v>11758</v>
      </c>
      <c r="D6839" s="234">
        <v>4316.2</v>
      </c>
    </row>
    <row r="6840" spans="1:4" ht="13.5">
      <c r="A6840" s="233">
        <v>101445</v>
      </c>
      <c r="B6840" s="231" t="s">
        <v>11720</v>
      </c>
      <c r="C6840" s="233" t="s">
        <v>11758</v>
      </c>
      <c r="D6840" s="234">
        <v>4167.93</v>
      </c>
    </row>
    <row r="6841" spans="1:4" ht="13.5">
      <c r="A6841" s="233">
        <v>101446</v>
      </c>
      <c r="B6841" s="231" t="s">
        <v>11721</v>
      </c>
      <c r="C6841" s="233" t="s">
        <v>11758</v>
      </c>
      <c r="D6841" s="234">
        <v>4358.76</v>
      </c>
    </row>
    <row r="6842" spans="1:4" ht="13.5">
      <c r="A6842" s="233">
        <v>101447</v>
      </c>
      <c r="B6842" s="231" t="s">
        <v>11722</v>
      </c>
      <c r="C6842" s="233" t="s">
        <v>11758</v>
      </c>
      <c r="D6842" s="234">
        <v>5353.76</v>
      </c>
    </row>
    <row r="6843" spans="1:4" ht="13.5">
      <c r="A6843" s="233">
        <v>101448</v>
      </c>
      <c r="B6843" s="231" t="s">
        <v>11723</v>
      </c>
      <c r="C6843" s="233" t="s">
        <v>11758</v>
      </c>
      <c r="D6843" s="234">
        <v>4595.6099999999997</v>
      </c>
    </row>
    <row r="6844" spans="1:4" ht="13.5">
      <c r="A6844" s="233">
        <v>101449</v>
      </c>
      <c r="B6844" s="231" t="s">
        <v>24297</v>
      </c>
      <c r="C6844" s="233" t="s">
        <v>11758</v>
      </c>
      <c r="D6844" s="234">
        <v>3839.9</v>
      </c>
    </row>
    <row r="6845" spans="1:4" ht="13.5">
      <c r="A6845" s="233">
        <v>101450</v>
      </c>
      <c r="B6845" s="231" t="s">
        <v>11725</v>
      </c>
      <c r="C6845" s="233" t="s">
        <v>11758</v>
      </c>
      <c r="D6845" s="234">
        <v>3436.23</v>
      </c>
    </row>
    <row r="6846" spans="1:4" ht="13.5">
      <c r="A6846" s="233">
        <v>101451</v>
      </c>
      <c r="B6846" s="231" t="s">
        <v>11726</v>
      </c>
      <c r="C6846" s="233" t="s">
        <v>11758</v>
      </c>
      <c r="D6846" s="234">
        <v>4151.46</v>
      </c>
    </row>
    <row r="6847" spans="1:4" ht="13.5">
      <c r="A6847" s="233">
        <v>101452</v>
      </c>
      <c r="B6847" s="231" t="s">
        <v>24298</v>
      </c>
      <c r="C6847" s="233" t="s">
        <v>11758</v>
      </c>
      <c r="D6847" s="234">
        <v>2963.84</v>
      </c>
    </row>
    <row r="6848" spans="1:4" ht="13.5">
      <c r="A6848" s="233">
        <v>101453</v>
      </c>
      <c r="B6848" s="231" t="s">
        <v>11728</v>
      </c>
      <c r="C6848" s="233" t="s">
        <v>11758</v>
      </c>
      <c r="D6848" s="234">
        <v>4496.3500000000004</v>
      </c>
    </row>
    <row r="6849" spans="1:4" ht="13.5">
      <c r="A6849" s="233">
        <v>101454</v>
      </c>
      <c r="B6849" s="231" t="s">
        <v>24299</v>
      </c>
      <c r="C6849" s="233" t="s">
        <v>11758</v>
      </c>
      <c r="D6849" s="234">
        <v>4795.32</v>
      </c>
    </row>
    <row r="6850" spans="1:4" ht="13.5">
      <c r="A6850" s="233">
        <v>101455</v>
      </c>
      <c r="B6850" s="231" t="s">
        <v>11730</v>
      </c>
      <c r="C6850" s="233" t="s">
        <v>11758</v>
      </c>
      <c r="D6850" s="234">
        <v>4841.68</v>
      </c>
    </row>
    <row r="6851" spans="1:4" ht="13.5">
      <c r="A6851" s="233">
        <v>101456</v>
      </c>
      <c r="B6851" s="231" t="s">
        <v>24300</v>
      </c>
      <c r="C6851" s="233" t="s">
        <v>11758</v>
      </c>
      <c r="D6851" s="234">
        <v>8160.58</v>
      </c>
    </row>
    <row r="6852" spans="1:4" ht="13.5">
      <c r="A6852" s="233">
        <v>101457</v>
      </c>
      <c r="B6852" s="231" t="s">
        <v>24301</v>
      </c>
      <c r="C6852" s="233" t="s">
        <v>11758</v>
      </c>
      <c r="D6852" s="234">
        <v>5202.8500000000004</v>
      </c>
    </row>
    <row r="6853" spans="1:4" ht="13.5">
      <c r="A6853" s="233">
        <v>101458</v>
      </c>
      <c r="B6853" s="231" t="s">
        <v>24302</v>
      </c>
      <c r="C6853" s="233" t="s">
        <v>11758</v>
      </c>
      <c r="D6853" s="234">
        <v>3763.87</v>
      </c>
    </row>
    <row r="6854" spans="1:4" ht="13.5">
      <c r="A6854" s="233">
        <v>101459</v>
      </c>
      <c r="B6854" s="231" t="s">
        <v>11735</v>
      </c>
      <c r="C6854" s="233" t="s">
        <v>11758</v>
      </c>
      <c r="D6854" s="234">
        <v>4013.87</v>
      </c>
    </row>
    <row r="6855" spans="1:4" ht="13.5">
      <c r="A6855" s="233">
        <v>101460</v>
      </c>
      <c r="B6855" s="231" t="s">
        <v>11879</v>
      </c>
      <c r="C6855" s="233" t="s">
        <v>11758</v>
      </c>
      <c r="D6855" s="234">
        <v>3029.46</v>
      </c>
    </row>
  </sheetData>
  <sheetProtection formatCells="0" insertRows="0" deleteRows="0" sort="0" autoFilter="0"/>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sheetPr>
  <dimension ref="A1:E5345"/>
  <sheetViews>
    <sheetView workbookViewId="0">
      <pane ySplit="2" topLeftCell="A270" activePane="bottomLeft" state="frozen"/>
      <selection pane="bottomLeft" activeCell="B285" sqref="B285"/>
    </sheetView>
  </sheetViews>
  <sheetFormatPr defaultColWidth="0" defaultRowHeight="11.25"/>
  <cols>
    <col min="1" max="1" width="20.625" style="172" customWidth="1"/>
    <col min="2" max="2" width="40.625" style="173" customWidth="1"/>
    <col min="3" max="4" width="5.625" style="172" customWidth="1"/>
    <col min="5" max="5" width="15.625" style="175" customWidth="1"/>
    <col min="6" max="16384" width="9" style="12" hidden="1"/>
  </cols>
  <sheetData>
    <row r="1" spans="1:5">
      <c r="A1" s="169" t="s">
        <v>2133</v>
      </c>
      <c r="B1" s="170" t="s">
        <v>26287</v>
      </c>
      <c r="C1" s="365" t="s">
        <v>2116</v>
      </c>
      <c r="D1" s="365"/>
      <c r="E1" s="365"/>
    </row>
    <row r="2" spans="1:5">
      <c r="A2" s="171" t="s">
        <v>2311</v>
      </c>
      <c r="B2" s="171" t="s">
        <v>1068</v>
      </c>
      <c r="C2" s="171" t="s">
        <v>26</v>
      </c>
      <c r="D2" s="171" t="s">
        <v>25524</v>
      </c>
      <c r="E2" s="171" t="s">
        <v>2303</v>
      </c>
    </row>
    <row r="3" spans="1:5" ht="12.75">
      <c r="A3" s="235">
        <v>1363</v>
      </c>
      <c r="B3" s="236" t="s">
        <v>13347</v>
      </c>
      <c r="C3" s="235" t="s">
        <v>2315</v>
      </c>
      <c r="D3" s="235" t="s">
        <v>2320</v>
      </c>
      <c r="E3" s="237">
        <v>19.87</v>
      </c>
    </row>
    <row r="4" spans="1:5" ht="12.75">
      <c r="A4" s="235">
        <v>1344</v>
      </c>
      <c r="B4" s="236" t="s">
        <v>13348</v>
      </c>
      <c r="C4" s="235" t="s">
        <v>2312</v>
      </c>
      <c r="D4" s="235" t="s">
        <v>2313</v>
      </c>
      <c r="E4" s="237">
        <v>61.46</v>
      </c>
    </row>
    <row r="5" spans="1:5" ht="12.75">
      <c r="A5" s="235">
        <v>1342</v>
      </c>
      <c r="B5" s="236" t="s">
        <v>13349</v>
      </c>
      <c r="C5" s="235" t="s">
        <v>2312</v>
      </c>
      <c r="D5" s="235" t="s">
        <v>2313</v>
      </c>
      <c r="E5" s="237">
        <v>108.65</v>
      </c>
    </row>
    <row r="6" spans="1:5" ht="12.75">
      <c r="A6" s="235">
        <v>1349</v>
      </c>
      <c r="B6" s="236" t="s">
        <v>13350</v>
      </c>
      <c r="C6" s="235" t="s">
        <v>2312</v>
      </c>
      <c r="D6" s="235" t="s">
        <v>2313</v>
      </c>
      <c r="E6" s="237">
        <v>154.94999999999999</v>
      </c>
    </row>
    <row r="7" spans="1:5" ht="12.75">
      <c r="A7" s="235">
        <v>1350</v>
      </c>
      <c r="B7" s="236" t="s">
        <v>13351</v>
      </c>
      <c r="C7" s="235" t="s">
        <v>2312</v>
      </c>
      <c r="D7" s="235" t="s">
        <v>2320</v>
      </c>
      <c r="E7" s="237">
        <v>41.5</v>
      </c>
    </row>
    <row r="8" spans="1:5" ht="12.75">
      <c r="A8" s="235">
        <v>1359</v>
      </c>
      <c r="B8" s="236" t="s">
        <v>13352</v>
      </c>
      <c r="C8" s="235" t="s">
        <v>2312</v>
      </c>
      <c r="D8" s="235" t="s">
        <v>2313</v>
      </c>
      <c r="E8" s="237">
        <v>81.67</v>
      </c>
    </row>
    <row r="9" spans="1:5" ht="12.75">
      <c r="A9" s="235">
        <v>1351</v>
      </c>
      <c r="B9" s="236" t="s">
        <v>13353</v>
      </c>
      <c r="C9" s="235" t="s">
        <v>2312</v>
      </c>
      <c r="D9" s="235" t="s">
        <v>2313</v>
      </c>
      <c r="E9" s="237">
        <v>26.32</v>
      </c>
    </row>
    <row r="10" spans="1:5" ht="12.75">
      <c r="A10" s="235">
        <v>2404</v>
      </c>
      <c r="B10" s="236" t="s">
        <v>2314</v>
      </c>
      <c r="C10" s="235" t="s">
        <v>2315</v>
      </c>
      <c r="D10" s="235" t="s">
        <v>2316</v>
      </c>
      <c r="E10" s="237">
        <v>90.5</v>
      </c>
    </row>
    <row r="11" spans="1:5" ht="12.75">
      <c r="A11" s="235">
        <v>2418</v>
      </c>
      <c r="B11" s="236" t="s">
        <v>13354</v>
      </c>
      <c r="C11" s="235" t="s">
        <v>2312</v>
      </c>
      <c r="D11" s="235" t="s">
        <v>2320</v>
      </c>
      <c r="E11" s="237">
        <v>8.3800000000000008</v>
      </c>
    </row>
    <row r="12" spans="1:5" ht="12.75">
      <c r="A12" s="235">
        <v>6086</v>
      </c>
      <c r="B12" s="236" t="s">
        <v>13355</v>
      </c>
      <c r="C12" s="235" t="s">
        <v>4419</v>
      </c>
      <c r="D12" s="235" t="s">
        <v>2313</v>
      </c>
      <c r="E12" s="237">
        <v>97.8</v>
      </c>
    </row>
    <row r="13" spans="1:5" ht="12.75">
      <c r="A13" s="235">
        <v>3378</v>
      </c>
      <c r="B13" s="236" t="s">
        <v>2318</v>
      </c>
      <c r="C13" s="235" t="s">
        <v>2312</v>
      </c>
      <c r="D13" s="235" t="s">
        <v>2313</v>
      </c>
      <c r="E13" s="237">
        <v>66.540000000000006</v>
      </c>
    </row>
    <row r="14" spans="1:5" ht="12.75">
      <c r="A14" s="235">
        <v>3380</v>
      </c>
      <c r="B14" s="236" t="s">
        <v>2319</v>
      </c>
      <c r="C14" s="235" t="s">
        <v>2312</v>
      </c>
      <c r="D14" s="235" t="s">
        <v>2320</v>
      </c>
      <c r="E14" s="237">
        <v>46.58</v>
      </c>
    </row>
    <row r="15" spans="1:5" ht="12.75">
      <c r="A15" s="235">
        <v>3379</v>
      </c>
      <c r="B15" s="236" t="s">
        <v>2321</v>
      </c>
      <c r="C15" s="235" t="s">
        <v>2312</v>
      </c>
      <c r="D15" s="235" t="s">
        <v>2313</v>
      </c>
      <c r="E15" s="237">
        <v>44.97</v>
      </c>
    </row>
    <row r="16" spans="1:5" ht="12.75">
      <c r="A16" s="235">
        <v>615</v>
      </c>
      <c r="B16" s="236" t="s">
        <v>13356</v>
      </c>
      <c r="C16" s="235" t="s">
        <v>2315</v>
      </c>
      <c r="D16" s="235" t="s">
        <v>2316</v>
      </c>
      <c r="E16" s="237">
        <v>365.07</v>
      </c>
    </row>
    <row r="17" spans="1:5" ht="12.75">
      <c r="A17" s="235">
        <v>606</v>
      </c>
      <c r="B17" s="236" t="s">
        <v>13357</v>
      </c>
      <c r="C17" s="235" t="s">
        <v>2315</v>
      </c>
      <c r="D17" s="235" t="s">
        <v>2316</v>
      </c>
      <c r="E17" s="237">
        <v>573.48</v>
      </c>
    </row>
    <row r="18" spans="1:5" ht="12.75">
      <c r="A18" s="235">
        <v>11193</v>
      </c>
      <c r="B18" s="236" t="s">
        <v>13358</v>
      </c>
      <c r="C18" s="235" t="s">
        <v>2315</v>
      </c>
      <c r="D18" s="235" t="s">
        <v>2316</v>
      </c>
      <c r="E18" s="237">
        <v>581.45000000000005</v>
      </c>
    </row>
    <row r="19" spans="1:5" ht="12.75">
      <c r="A19" s="235">
        <v>11197</v>
      </c>
      <c r="B19" s="236" t="s">
        <v>13359</v>
      </c>
      <c r="C19" s="235" t="s">
        <v>2312</v>
      </c>
      <c r="D19" s="235" t="s">
        <v>2316</v>
      </c>
      <c r="E19" s="237">
        <v>796.31</v>
      </c>
    </row>
    <row r="20" spans="1:5" ht="12.75">
      <c r="A20" s="235">
        <v>13382</v>
      </c>
      <c r="B20" s="236" t="s">
        <v>2322</v>
      </c>
      <c r="C20" s="235" t="s">
        <v>2312</v>
      </c>
      <c r="D20" s="235" t="s">
        <v>2316</v>
      </c>
      <c r="E20" s="237">
        <v>269.08999999999997</v>
      </c>
    </row>
    <row r="21" spans="1:5" ht="12.75">
      <c r="A21" s="235">
        <v>4047</v>
      </c>
      <c r="B21" s="236" t="s">
        <v>13360</v>
      </c>
      <c r="C21" s="235" t="s">
        <v>4419</v>
      </c>
      <c r="D21" s="235" t="s">
        <v>2320</v>
      </c>
      <c r="E21" s="237">
        <v>19.79</v>
      </c>
    </row>
    <row r="22" spans="1:5" ht="12.75">
      <c r="A22" s="235">
        <v>7344</v>
      </c>
      <c r="B22" s="236" t="s">
        <v>13361</v>
      </c>
      <c r="C22" s="235" t="s">
        <v>4419</v>
      </c>
      <c r="D22" s="235" t="s">
        <v>2320</v>
      </c>
      <c r="E22" s="237">
        <v>64</v>
      </c>
    </row>
    <row r="23" spans="1:5" ht="12.75">
      <c r="A23" s="235">
        <v>40514</v>
      </c>
      <c r="B23" s="236" t="s">
        <v>13362</v>
      </c>
      <c r="C23" s="235" t="s">
        <v>2377</v>
      </c>
      <c r="D23" s="235" t="s">
        <v>2320</v>
      </c>
      <c r="E23" s="237">
        <v>24.16</v>
      </c>
    </row>
    <row r="24" spans="1:5" ht="12.75">
      <c r="A24" s="235">
        <v>11199</v>
      </c>
      <c r="B24" s="236" t="s">
        <v>13363</v>
      </c>
      <c r="C24" s="235" t="s">
        <v>2312</v>
      </c>
      <c r="D24" s="235" t="s">
        <v>2316</v>
      </c>
      <c r="E24" s="237">
        <v>822.9</v>
      </c>
    </row>
    <row r="25" spans="1:5" ht="12.75">
      <c r="A25" s="235">
        <v>4053</v>
      </c>
      <c r="B25" s="236" t="s">
        <v>13364</v>
      </c>
      <c r="C25" s="235" t="s">
        <v>4419</v>
      </c>
      <c r="D25" s="235" t="s">
        <v>2313</v>
      </c>
      <c r="E25" s="237">
        <v>75.39</v>
      </c>
    </row>
    <row r="26" spans="1:5" ht="12.75">
      <c r="A26" s="235">
        <v>4056</v>
      </c>
      <c r="B26" s="236" t="s">
        <v>13365</v>
      </c>
      <c r="C26" s="235" t="s">
        <v>4419</v>
      </c>
      <c r="D26" s="235" t="s">
        <v>2313</v>
      </c>
      <c r="E26" s="237">
        <v>39.64</v>
      </c>
    </row>
    <row r="27" spans="1:5" ht="12.75">
      <c r="A27" s="235">
        <v>21136</v>
      </c>
      <c r="B27" s="236" t="s">
        <v>2323</v>
      </c>
      <c r="C27" s="235" t="s">
        <v>2324</v>
      </c>
      <c r="D27" s="235" t="s">
        <v>2316</v>
      </c>
      <c r="E27" s="237">
        <v>12.42</v>
      </c>
    </row>
    <row r="28" spans="1:5" ht="12.75">
      <c r="A28" s="235">
        <v>21128</v>
      </c>
      <c r="B28" s="236" t="s">
        <v>2325</v>
      </c>
      <c r="C28" s="235" t="s">
        <v>2324</v>
      </c>
      <c r="D28" s="235" t="s">
        <v>2316</v>
      </c>
      <c r="E28" s="237">
        <v>9.61</v>
      </c>
    </row>
    <row r="29" spans="1:5" ht="12.75">
      <c r="A29" s="235">
        <v>21130</v>
      </c>
      <c r="B29" s="236" t="s">
        <v>2326</v>
      </c>
      <c r="C29" s="235" t="s">
        <v>2324</v>
      </c>
      <c r="D29" s="235" t="s">
        <v>2316</v>
      </c>
      <c r="E29" s="237">
        <v>24.27</v>
      </c>
    </row>
    <row r="30" spans="1:5" ht="12.75">
      <c r="A30" s="235">
        <v>21135</v>
      </c>
      <c r="B30" s="236" t="s">
        <v>2327</v>
      </c>
      <c r="C30" s="235" t="s">
        <v>2324</v>
      </c>
      <c r="D30" s="235" t="s">
        <v>2316</v>
      </c>
      <c r="E30" s="237">
        <v>23.89</v>
      </c>
    </row>
    <row r="31" spans="1:5" ht="12.75">
      <c r="A31" s="235">
        <v>38605</v>
      </c>
      <c r="B31" s="236" t="s">
        <v>2329</v>
      </c>
      <c r="C31" s="235" t="s">
        <v>2312</v>
      </c>
      <c r="D31" s="235" t="s">
        <v>2313</v>
      </c>
      <c r="E31" s="237">
        <v>115.5</v>
      </c>
    </row>
    <row r="32" spans="1:5" ht="12.75">
      <c r="A32" s="235">
        <v>11270</v>
      </c>
      <c r="B32" s="236" t="s">
        <v>2330</v>
      </c>
      <c r="C32" s="235" t="s">
        <v>2312</v>
      </c>
      <c r="D32" s="235" t="s">
        <v>2316</v>
      </c>
      <c r="E32" s="237">
        <v>1.26</v>
      </c>
    </row>
    <row r="33" spans="1:5" ht="12.75">
      <c r="A33" s="235">
        <v>412</v>
      </c>
      <c r="B33" s="236" t="s">
        <v>2331</v>
      </c>
      <c r="C33" s="235" t="s">
        <v>2312</v>
      </c>
      <c r="D33" s="235" t="s">
        <v>2313</v>
      </c>
      <c r="E33" s="237">
        <v>0.87</v>
      </c>
    </row>
    <row r="34" spans="1:5" ht="12.75">
      <c r="A34" s="235">
        <v>414</v>
      </c>
      <c r="B34" s="236" t="s">
        <v>2332</v>
      </c>
      <c r="C34" s="235" t="s">
        <v>2312</v>
      </c>
      <c r="D34" s="235" t="s">
        <v>2313</v>
      </c>
      <c r="E34" s="237">
        <v>0.05</v>
      </c>
    </row>
    <row r="35" spans="1:5" ht="12.75">
      <c r="A35" s="235">
        <v>410</v>
      </c>
      <c r="B35" s="236" t="s">
        <v>2333</v>
      </c>
      <c r="C35" s="235" t="s">
        <v>2312</v>
      </c>
      <c r="D35" s="235" t="s">
        <v>2313</v>
      </c>
      <c r="E35" s="237">
        <v>0.13</v>
      </c>
    </row>
    <row r="36" spans="1:5" ht="12.75">
      <c r="A36" s="235">
        <v>411</v>
      </c>
      <c r="B36" s="236" t="s">
        <v>2334</v>
      </c>
      <c r="C36" s="235" t="s">
        <v>2312</v>
      </c>
      <c r="D36" s="235" t="s">
        <v>2320</v>
      </c>
      <c r="E36" s="237">
        <v>0.17</v>
      </c>
    </row>
    <row r="37" spans="1:5" ht="12.75">
      <c r="A37" s="235">
        <v>408</v>
      </c>
      <c r="B37" s="236" t="s">
        <v>2335</v>
      </c>
      <c r="C37" s="235" t="s">
        <v>2312</v>
      </c>
      <c r="D37" s="235" t="s">
        <v>2313</v>
      </c>
      <c r="E37" s="237">
        <v>0.84</v>
      </c>
    </row>
    <row r="38" spans="1:5" ht="12.75">
      <c r="A38" s="235">
        <v>39131</v>
      </c>
      <c r="B38" s="236" t="s">
        <v>2336</v>
      </c>
      <c r="C38" s="235" t="s">
        <v>2312</v>
      </c>
      <c r="D38" s="235" t="s">
        <v>2313</v>
      </c>
      <c r="E38" s="237">
        <v>2.38</v>
      </c>
    </row>
    <row r="39" spans="1:5" ht="12.75">
      <c r="A39" s="235">
        <v>394</v>
      </c>
      <c r="B39" s="236" t="s">
        <v>2337</v>
      </c>
      <c r="C39" s="235" t="s">
        <v>2312</v>
      </c>
      <c r="D39" s="235" t="s">
        <v>2313</v>
      </c>
      <c r="E39" s="237">
        <v>2.41</v>
      </c>
    </row>
    <row r="40" spans="1:5" ht="12.75">
      <c r="A40" s="235">
        <v>39130</v>
      </c>
      <c r="B40" s="236" t="s">
        <v>2338</v>
      </c>
      <c r="C40" s="235" t="s">
        <v>2312</v>
      </c>
      <c r="D40" s="235" t="s">
        <v>2313</v>
      </c>
      <c r="E40" s="237">
        <v>2.17</v>
      </c>
    </row>
    <row r="41" spans="1:5" ht="12.75">
      <c r="A41" s="235">
        <v>395</v>
      </c>
      <c r="B41" s="236" t="s">
        <v>2339</v>
      </c>
      <c r="C41" s="235" t="s">
        <v>2312</v>
      </c>
      <c r="D41" s="235" t="s">
        <v>2313</v>
      </c>
      <c r="E41" s="237">
        <v>2.3199999999999998</v>
      </c>
    </row>
    <row r="42" spans="1:5" ht="12.75">
      <c r="A42" s="235">
        <v>39127</v>
      </c>
      <c r="B42" s="236" t="s">
        <v>2340</v>
      </c>
      <c r="C42" s="235" t="s">
        <v>2312</v>
      </c>
      <c r="D42" s="235" t="s">
        <v>2313</v>
      </c>
      <c r="E42" s="237">
        <v>1.1399999999999999</v>
      </c>
    </row>
    <row r="43" spans="1:5" ht="12.75">
      <c r="A43" s="235">
        <v>392</v>
      </c>
      <c r="B43" s="236" t="s">
        <v>2341</v>
      </c>
      <c r="C43" s="235" t="s">
        <v>2312</v>
      </c>
      <c r="D43" s="235" t="s">
        <v>2313</v>
      </c>
      <c r="E43" s="237">
        <v>1.17</v>
      </c>
    </row>
    <row r="44" spans="1:5" ht="12.75">
      <c r="A44" s="235">
        <v>39129</v>
      </c>
      <c r="B44" s="236" t="s">
        <v>2342</v>
      </c>
      <c r="C44" s="235" t="s">
        <v>2312</v>
      </c>
      <c r="D44" s="235" t="s">
        <v>2313</v>
      </c>
      <c r="E44" s="237">
        <v>1.34</v>
      </c>
    </row>
    <row r="45" spans="1:5" ht="12.75">
      <c r="A45" s="235">
        <v>393</v>
      </c>
      <c r="B45" s="236" t="s">
        <v>2343</v>
      </c>
      <c r="C45" s="235" t="s">
        <v>2312</v>
      </c>
      <c r="D45" s="235" t="s">
        <v>2320</v>
      </c>
      <c r="E45" s="237">
        <v>1.4</v>
      </c>
    </row>
    <row r="46" spans="1:5" ht="12.75">
      <c r="A46" s="235">
        <v>39133</v>
      </c>
      <c r="B46" s="236" t="s">
        <v>2344</v>
      </c>
      <c r="C46" s="235" t="s">
        <v>2312</v>
      </c>
      <c r="D46" s="235" t="s">
        <v>2313</v>
      </c>
      <c r="E46" s="237">
        <v>3.12</v>
      </c>
    </row>
    <row r="47" spans="1:5" ht="12.75">
      <c r="A47" s="235">
        <v>397</v>
      </c>
      <c r="B47" s="236" t="s">
        <v>2345</v>
      </c>
      <c r="C47" s="235" t="s">
        <v>2312</v>
      </c>
      <c r="D47" s="235" t="s">
        <v>2313</v>
      </c>
      <c r="E47" s="237">
        <v>3.45</v>
      </c>
    </row>
    <row r="48" spans="1:5" ht="12.75">
      <c r="A48" s="235">
        <v>39132</v>
      </c>
      <c r="B48" s="236" t="s">
        <v>2346</v>
      </c>
      <c r="C48" s="235" t="s">
        <v>2312</v>
      </c>
      <c r="D48" s="235" t="s">
        <v>2313</v>
      </c>
      <c r="E48" s="237">
        <v>2.5</v>
      </c>
    </row>
    <row r="49" spans="1:5" ht="12.75">
      <c r="A49" s="235">
        <v>396</v>
      </c>
      <c r="B49" s="236" t="s">
        <v>2347</v>
      </c>
      <c r="C49" s="235" t="s">
        <v>2312</v>
      </c>
      <c r="D49" s="235" t="s">
        <v>2313</v>
      </c>
      <c r="E49" s="237">
        <v>2.68</v>
      </c>
    </row>
    <row r="50" spans="1:5" ht="12.75">
      <c r="A50" s="235">
        <v>39135</v>
      </c>
      <c r="B50" s="236" t="s">
        <v>2348</v>
      </c>
      <c r="C50" s="235" t="s">
        <v>2312</v>
      </c>
      <c r="D50" s="235" t="s">
        <v>2313</v>
      </c>
      <c r="E50" s="237">
        <v>5</v>
      </c>
    </row>
    <row r="51" spans="1:5" ht="12.75">
      <c r="A51" s="235">
        <v>39128</v>
      </c>
      <c r="B51" s="236" t="s">
        <v>2349</v>
      </c>
      <c r="C51" s="235" t="s">
        <v>2312</v>
      </c>
      <c r="D51" s="235" t="s">
        <v>2313</v>
      </c>
      <c r="E51" s="237">
        <v>1.25</v>
      </c>
    </row>
    <row r="52" spans="1:5" ht="12.75">
      <c r="A52" s="235">
        <v>400</v>
      </c>
      <c r="B52" s="236" t="s">
        <v>2350</v>
      </c>
      <c r="C52" s="235" t="s">
        <v>2312</v>
      </c>
      <c r="D52" s="235" t="s">
        <v>2313</v>
      </c>
      <c r="E52" s="237">
        <v>1.22</v>
      </c>
    </row>
    <row r="53" spans="1:5" ht="12.75">
      <c r="A53" s="235">
        <v>39125</v>
      </c>
      <c r="B53" s="236" t="s">
        <v>2351</v>
      </c>
      <c r="C53" s="235" t="s">
        <v>2312</v>
      </c>
      <c r="D53" s="235" t="s">
        <v>2313</v>
      </c>
      <c r="E53" s="237">
        <v>1.25</v>
      </c>
    </row>
    <row r="54" spans="1:5" ht="12.75">
      <c r="A54" s="235">
        <v>39134</v>
      </c>
      <c r="B54" s="236" t="s">
        <v>2352</v>
      </c>
      <c r="C54" s="235" t="s">
        <v>2312</v>
      </c>
      <c r="D54" s="235" t="s">
        <v>2313</v>
      </c>
      <c r="E54" s="237">
        <v>4.17</v>
      </c>
    </row>
    <row r="55" spans="1:5" ht="12.75">
      <c r="A55" s="235">
        <v>398</v>
      </c>
      <c r="B55" s="236" t="s">
        <v>2353</v>
      </c>
      <c r="C55" s="235" t="s">
        <v>2312</v>
      </c>
      <c r="D55" s="235" t="s">
        <v>2313</v>
      </c>
      <c r="E55" s="237">
        <v>3.84</v>
      </c>
    </row>
    <row r="56" spans="1:5" ht="12.75">
      <c r="A56" s="235">
        <v>39126</v>
      </c>
      <c r="B56" s="236" t="s">
        <v>2354</v>
      </c>
      <c r="C56" s="235" t="s">
        <v>2312</v>
      </c>
      <c r="D56" s="235" t="s">
        <v>2313</v>
      </c>
      <c r="E56" s="237">
        <v>5.62</v>
      </c>
    </row>
    <row r="57" spans="1:5" ht="12.75">
      <c r="A57" s="235">
        <v>399</v>
      </c>
      <c r="B57" s="236" t="s">
        <v>2355</v>
      </c>
      <c r="C57" s="235" t="s">
        <v>2312</v>
      </c>
      <c r="D57" s="235" t="s">
        <v>2313</v>
      </c>
      <c r="E57" s="237">
        <v>4.95</v>
      </c>
    </row>
    <row r="58" spans="1:5" ht="12.75">
      <c r="A58" s="235">
        <v>39158</v>
      </c>
      <c r="B58" s="236" t="s">
        <v>2356</v>
      </c>
      <c r="C58" s="235" t="s">
        <v>2312</v>
      </c>
      <c r="D58" s="235" t="s">
        <v>2313</v>
      </c>
      <c r="E58" s="237">
        <v>13.31</v>
      </c>
    </row>
    <row r="59" spans="1:5" ht="12.75">
      <c r="A59" s="235">
        <v>39141</v>
      </c>
      <c r="B59" s="236" t="s">
        <v>2357</v>
      </c>
      <c r="C59" s="235" t="s">
        <v>2312</v>
      </c>
      <c r="D59" s="235" t="s">
        <v>2313</v>
      </c>
      <c r="E59" s="237">
        <v>0.96</v>
      </c>
    </row>
    <row r="60" spans="1:5" ht="12.75">
      <c r="A60" s="235">
        <v>39140</v>
      </c>
      <c r="B60" s="236" t="s">
        <v>2358</v>
      </c>
      <c r="C60" s="235" t="s">
        <v>2312</v>
      </c>
      <c r="D60" s="235" t="s">
        <v>2313</v>
      </c>
      <c r="E60" s="237">
        <v>0.87</v>
      </c>
    </row>
    <row r="61" spans="1:5" ht="12.75">
      <c r="A61" s="235">
        <v>39137</v>
      </c>
      <c r="B61" s="236" t="s">
        <v>2359</v>
      </c>
      <c r="C61" s="235" t="s">
        <v>2312</v>
      </c>
      <c r="D61" s="235" t="s">
        <v>2313</v>
      </c>
      <c r="E61" s="237">
        <v>0.5</v>
      </c>
    </row>
    <row r="62" spans="1:5" ht="12.75">
      <c r="A62" s="235">
        <v>39139</v>
      </c>
      <c r="B62" s="236" t="s">
        <v>2360</v>
      </c>
      <c r="C62" s="235" t="s">
        <v>2312</v>
      </c>
      <c r="D62" s="235" t="s">
        <v>2313</v>
      </c>
      <c r="E62" s="237">
        <v>0.72</v>
      </c>
    </row>
    <row r="63" spans="1:5" ht="12.75">
      <c r="A63" s="235">
        <v>39143</v>
      </c>
      <c r="B63" s="236" t="s">
        <v>2361</v>
      </c>
      <c r="C63" s="235" t="s">
        <v>2312</v>
      </c>
      <c r="D63" s="235" t="s">
        <v>2313</v>
      </c>
      <c r="E63" s="237">
        <v>1.99</v>
      </c>
    </row>
    <row r="64" spans="1:5" ht="12.75">
      <c r="A64" s="235">
        <v>39142</v>
      </c>
      <c r="B64" s="236" t="s">
        <v>2362</v>
      </c>
      <c r="C64" s="235" t="s">
        <v>2312</v>
      </c>
      <c r="D64" s="235" t="s">
        <v>2313</v>
      </c>
      <c r="E64" s="237">
        <v>1.42</v>
      </c>
    </row>
    <row r="65" spans="1:5" ht="12.75">
      <c r="A65" s="235">
        <v>39138</v>
      </c>
      <c r="B65" s="236" t="s">
        <v>2363</v>
      </c>
      <c r="C65" s="235" t="s">
        <v>2312</v>
      </c>
      <c r="D65" s="235" t="s">
        <v>2313</v>
      </c>
      <c r="E65" s="237">
        <v>0.53</v>
      </c>
    </row>
    <row r="66" spans="1:5" ht="12.75">
      <c r="A66" s="235">
        <v>39136</v>
      </c>
      <c r="B66" s="236" t="s">
        <v>2364</v>
      </c>
      <c r="C66" s="235" t="s">
        <v>2312</v>
      </c>
      <c r="D66" s="235" t="s">
        <v>2313</v>
      </c>
      <c r="E66" s="237">
        <v>0.35</v>
      </c>
    </row>
    <row r="67" spans="1:5" ht="12.75">
      <c r="A67" s="235">
        <v>39144</v>
      </c>
      <c r="B67" s="236" t="s">
        <v>2365</v>
      </c>
      <c r="C67" s="235" t="s">
        <v>2312</v>
      </c>
      <c r="D67" s="235" t="s">
        <v>2313</v>
      </c>
      <c r="E67" s="237">
        <v>2.3199999999999998</v>
      </c>
    </row>
    <row r="68" spans="1:5" ht="12.75">
      <c r="A68" s="235">
        <v>39145</v>
      </c>
      <c r="B68" s="236" t="s">
        <v>2366</v>
      </c>
      <c r="C68" s="235" t="s">
        <v>2312</v>
      </c>
      <c r="D68" s="235" t="s">
        <v>2313</v>
      </c>
      <c r="E68" s="237">
        <v>3.82</v>
      </c>
    </row>
    <row r="69" spans="1:5" ht="12.75">
      <c r="A69" s="235">
        <v>12615</v>
      </c>
      <c r="B69" s="236" t="s">
        <v>2367</v>
      </c>
      <c r="C69" s="235" t="s">
        <v>2312</v>
      </c>
      <c r="D69" s="235" t="s">
        <v>2316</v>
      </c>
      <c r="E69" s="237">
        <v>3.99</v>
      </c>
    </row>
    <row r="70" spans="1:5" ht="12.75">
      <c r="A70" s="235">
        <v>11927</v>
      </c>
      <c r="B70" s="236" t="s">
        <v>2368</v>
      </c>
      <c r="C70" s="235" t="s">
        <v>2312</v>
      </c>
      <c r="D70" s="235" t="s">
        <v>2316</v>
      </c>
      <c r="E70" s="237">
        <v>3.76</v>
      </c>
    </row>
    <row r="71" spans="1:5" ht="12.75">
      <c r="A71" s="235">
        <v>11928</v>
      </c>
      <c r="B71" s="236" t="s">
        <v>2369</v>
      </c>
      <c r="C71" s="235" t="s">
        <v>2312</v>
      </c>
      <c r="D71" s="235" t="s">
        <v>2316</v>
      </c>
      <c r="E71" s="237">
        <v>4.3</v>
      </c>
    </row>
    <row r="72" spans="1:5" ht="12.75">
      <c r="A72" s="235">
        <v>11929</v>
      </c>
      <c r="B72" s="236" t="s">
        <v>2370</v>
      </c>
      <c r="C72" s="235" t="s">
        <v>2312</v>
      </c>
      <c r="D72" s="235" t="s">
        <v>2316</v>
      </c>
      <c r="E72" s="237">
        <v>6.66</v>
      </c>
    </row>
    <row r="73" spans="1:5" ht="12.75">
      <c r="A73" s="235">
        <v>36801</v>
      </c>
      <c r="B73" s="236" t="s">
        <v>2371</v>
      </c>
      <c r="C73" s="235" t="s">
        <v>2312</v>
      </c>
      <c r="D73" s="235" t="s">
        <v>2313</v>
      </c>
      <c r="E73" s="237">
        <v>19.87</v>
      </c>
    </row>
    <row r="74" spans="1:5" ht="12.75">
      <c r="A74" s="235">
        <v>36246</v>
      </c>
      <c r="B74" s="236" t="s">
        <v>2372</v>
      </c>
      <c r="C74" s="235" t="s">
        <v>2324</v>
      </c>
      <c r="D74" s="235" t="s">
        <v>2313</v>
      </c>
      <c r="E74" s="237">
        <v>4.75</v>
      </c>
    </row>
    <row r="75" spans="1:5" ht="12.75">
      <c r="A75" s="235">
        <v>37600</v>
      </c>
      <c r="B75" s="236" t="s">
        <v>2373</v>
      </c>
      <c r="C75" s="235" t="s">
        <v>2312</v>
      </c>
      <c r="D75" s="235" t="s">
        <v>2316</v>
      </c>
      <c r="E75" s="237">
        <v>62.83</v>
      </c>
    </row>
    <row r="76" spans="1:5" ht="12.75">
      <c r="A76" s="235">
        <v>37599</v>
      </c>
      <c r="B76" s="236" t="s">
        <v>2374</v>
      </c>
      <c r="C76" s="235" t="s">
        <v>2312</v>
      </c>
      <c r="D76" s="235" t="s">
        <v>2316</v>
      </c>
      <c r="E76" s="237">
        <v>58.48</v>
      </c>
    </row>
    <row r="77" spans="1:5" ht="12.75">
      <c r="A77" s="235">
        <v>1</v>
      </c>
      <c r="B77" s="236" t="s">
        <v>2375</v>
      </c>
      <c r="C77" s="235" t="s">
        <v>2328</v>
      </c>
      <c r="D77" s="235" t="s">
        <v>2320</v>
      </c>
      <c r="E77" s="237">
        <v>53.35</v>
      </c>
    </row>
    <row r="78" spans="1:5" ht="12.75">
      <c r="A78" s="235">
        <v>3</v>
      </c>
      <c r="B78" s="236" t="s">
        <v>2376</v>
      </c>
      <c r="C78" s="235" t="s">
        <v>2377</v>
      </c>
      <c r="D78" s="235" t="s">
        <v>2313</v>
      </c>
      <c r="E78" s="237">
        <v>5.4</v>
      </c>
    </row>
    <row r="79" spans="1:5" ht="12.75">
      <c r="A79" s="235">
        <v>43054</v>
      </c>
      <c r="B79" s="236" t="s">
        <v>2378</v>
      </c>
      <c r="C79" s="235" t="s">
        <v>2328</v>
      </c>
      <c r="D79" s="235" t="s">
        <v>2313</v>
      </c>
      <c r="E79" s="237">
        <v>8.83</v>
      </c>
    </row>
    <row r="80" spans="1:5" ht="12.75">
      <c r="A80" s="235">
        <v>42402</v>
      </c>
      <c r="B80" s="236" t="s">
        <v>24303</v>
      </c>
      <c r="C80" s="235" t="s">
        <v>2328</v>
      </c>
      <c r="D80" s="235" t="s">
        <v>2313</v>
      </c>
      <c r="E80" s="237">
        <v>8.44</v>
      </c>
    </row>
    <row r="81" spans="1:5" ht="12.75">
      <c r="A81" s="235">
        <v>42403</v>
      </c>
      <c r="B81" s="236" t="s">
        <v>2379</v>
      </c>
      <c r="C81" s="235" t="s">
        <v>2328</v>
      </c>
      <c r="D81" s="235" t="s">
        <v>2313</v>
      </c>
      <c r="E81" s="237">
        <v>10.83</v>
      </c>
    </row>
    <row r="82" spans="1:5" ht="12.75">
      <c r="A82" s="235">
        <v>42404</v>
      </c>
      <c r="B82" s="236" t="s">
        <v>2380</v>
      </c>
      <c r="C82" s="235" t="s">
        <v>2328</v>
      </c>
      <c r="D82" s="235" t="s">
        <v>2313</v>
      </c>
      <c r="E82" s="237">
        <v>10.77</v>
      </c>
    </row>
    <row r="83" spans="1:5" ht="12.75">
      <c r="A83" s="235">
        <v>42405</v>
      </c>
      <c r="B83" s="236" t="s">
        <v>2381</v>
      </c>
      <c r="C83" s="235" t="s">
        <v>2328</v>
      </c>
      <c r="D83" s="235" t="s">
        <v>2313</v>
      </c>
      <c r="E83" s="237">
        <v>11.47</v>
      </c>
    </row>
    <row r="84" spans="1:5" ht="12.75">
      <c r="A84" s="235">
        <v>34341</v>
      </c>
      <c r="B84" s="236" t="s">
        <v>2382</v>
      </c>
      <c r="C84" s="235" t="s">
        <v>2328</v>
      </c>
      <c r="D84" s="235" t="s">
        <v>2313</v>
      </c>
      <c r="E84" s="237">
        <v>9.9499999999999993</v>
      </c>
    </row>
    <row r="85" spans="1:5" ht="12.75">
      <c r="A85" s="235">
        <v>43053</v>
      </c>
      <c r="B85" s="236" t="s">
        <v>2383</v>
      </c>
      <c r="C85" s="235" t="s">
        <v>2328</v>
      </c>
      <c r="D85" s="235" t="s">
        <v>2313</v>
      </c>
      <c r="E85" s="237">
        <v>7.89</v>
      </c>
    </row>
    <row r="86" spans="1:5" ht="12.75">
      <c r="A86" s="235">
        <v>43058</v>
      </c>
      <c r="B86" s="236" t="s">
        <v>2384</v>
      </c>
      <c r="C86" s="235" t="s">
        <v>2328</v>
      </c>
      <c r="D86" s="235" t="s">
        <v>2313</v>
      </c>
      <c r="E86" s="237">
        <v>8.18</v>
      </c>
    </row>
    <row r="87" spans="1:5" ht="12.75">
      <c r="A87" s="235">
        <v>34</v>
      </c>
      <c r="B87" s="236" t="s">
        <v>2385</v>
      </c>
      <c r="C87" s="235" t="s">
        <v>2328</v>
      </c>
      <c r="D87" s="235" t="s">
        <v>2313</v>
      </c>
      <c r="E87" s="237">
        <v>8.2200000000000006</v>
      </c>
    </row>
    <row r="88" spans="1:5" ht="12.75">
      <c r="A88" s="235">
        <v>43055</v>
      </c>
      <c r="B88" s="236" t="s">
        <v>2386</v>
      </c>
      <c r="C88" s="235" t="s">
        <v>2328</v>
      </c>
      <c r="D88" s="235" t="s">
        <v>2320</v>
      </c>
      <c r="E88" s="237">
        <v>7.12</v>
      </c>
    </row>
    <row r="89" spans="1:5" ht="12.75">
      <c r="A89" s="235">
        <v>43056</v>
      </c>
      <c r="B89" s="236" t="s">
        <v>2387</v>
      </c>
      <c r="C89" s="235" t="s">
        <v>2328</v>
      </c>
      <c r="D89" s="235" t="s">
        <v>2313</v>
      </c>
      <c r="E89" s="237">
        <v>8.2100000000000009</v>
      </c>
    </row>
    <row r="90" spans="1:5" ht="12.75">
      <c r="A90" s="235">
        <v>43057</v>
      </c>
      <c r="B90" s="236" t="s">
        <v>2388</v>
      </c>
      <c r="C90" s="235" t="s">
        <v>2328</v>
      </c>
      <c r="D90" s="235" t="s">
        <v>2313</v>
      </c>
      <c r="E90" s="237">
        <v>9.02</v>
      </c>
    </row>
    <row r="91" spans="1:5" ht="12.75">
      <c r="A91" s="235">
        <v>34449</v>
      </c>
      <c r="B91" s="236" t="s">
        <v>2389</v>
      </c>
      <c r="C91" s="235" t="s">
        <v>2328</v>
      </c>
      <c r="D91" s="235" t="s">
        <v>2313</v>
      </c>
      <c r="E91" s="237">
        <v>9.64</v>
      </c>
    </row>
    <row r="92" spans="1:5" ht="12.75">
      <c r="A92" s="235">
        <v>32</v>
      </c>
      <c r="B92" s="236" t="s">
        <v>2390</v>
      </c>
      <c r="C92" s="235" t="s">
        <v>2328</v>
      </c>
      <c r="D92" s="235" t="s">
        <v>2313</v>
      </c>
      <c r="E92" s="237">
        <v>8.67</v>
      </c>
    </row>
    <row r="93" spans="1:5" ht="12.75">
      <c r="A93" s="235">
        <v>33</v>
      </c>
      <c r="B93" s="236" t="s">
        <v>2391</v>
      </c>
      <c r="C93" s="235" t="s">
        <v>2328</v>
      </c>
      <c r="D93" s="235" t="s">
        <v>2313</v>
      </c>
      <c r="E93" s="237">
        <v>8.7200000000000006</v>
      </c>
    </row>
    <row r="94" spans="1:5" ht="12.75">
      <c r="A94" s="235">
        <v>43061</v>
      </c>
      <c r="B94" s="236" t="s">
        <v>2392</v>
      </c>
      <c r="C94" s="235" t="s">
        <v>2328</v>
      </c>
      <c r="D94" s="235" t="s">
        <v>2313</v>
      </c>
      <c r="E94" s="237">
        <v>8.15</v>
      </c>
    </row>
    <row r="95" spans="1:5" ht="12.75">
      <c r="A95" s="235">
        <v>43059</v>
      </c>
      <c r="B95" s="236" t="s">
        <v>2393</v>
      </c>
      <c r="C95" s="235" t="s">
        <v>2328</v>
      </c>
      <c r="D95" s="235" t="s">
        <v>2313</v>
      </c>
      <c r="E95" s="237">
        <v>7.78</v>
      </c>
    </row>
    <row r="96" spans="1:5" ht="12.75">
      <c r="A96" s="235">
        <v>43062</v>
      </c>
      <c r="B96" s="236" t="s">
        <v>2394</v>
      </c>
      <c r="C96" s="235" t="s">
        <v>2328</v>
      </c>
      <c r="D96" s="235" t="s">
        <v>2313</v>
      </c>
      <c r="E96" s="237">
        <v>8.6199999999999992</v>
      </c>
    </row>
    <row r="97" spans="1:5" ht="12.75">
      <c r="A97" s="235">
        <v>43060</v>
      </c>
      <c r="B97" s="236" t="s">
        <v>2395</v>
      </c>
      <c r="C97" s="235" t="s">
        <v>2328</v>
      </c>
      <c r="D97" s="235" t="s">
        <v>2313</v>
      </c>
      <c r="E97" s="237">
        <v>6.77</v>
      </c>
    </row>
    <row r="98" spans="1:5" ht="12.75">
      <c r="A98" s="235">
        <v>20063</v>
      </c>
      <c r="B98" s="236" t="s">
        <v>2396</v>
      </c>
      <c r="C98" s="235" t="s">
        <v>2312</v>
      </c>
      <c r="D98" s="235" t="s">
        <v>2316</v>
      </c>
      <c r="E98" s="237">
        <v>3.97</v>
      </c>
    </row>
    <row r="99" spans="1:5" ht="12.75">
      <c r="A99" s="235">
        <v>40410</v>
      </c>
      <c r="B99" s="236" t="s">
        <v>2397</v>
      </c>
      <c r="C99" s="235" t="s">
        <v>2312</v>
      </c>
      <c r="D99" s="235" t="s">
        <v>2316</v>
      </c>
      <c r="E99" s="237">
        <v>19.920000000000002</v>
      </c>
    </row>
    <row r="100" spans="1:5" ht="12.75">
      <c r="A100" s="235">
        <v>40411</v>
      </c>
      <c r="B100" s="236" t="s">
        <v>2398</v>
      </c>
      <c r="C100" s="235" t="s">
        <v>2312</v>
      </c>
      <c r="D100" s="235" t="s">
        <v>2316</v>
      </c>
      <c r="E100" s="237">
        <v>21.62</v>
      </c>
    </row>
    <row r="101" spans="1:5" ht="12.75">
      <c r="A101" s="235">
        <v>40412</v>
      </c>
      <c r="B101" s="236" t="s">
        <v>2399</v>
      </c>
      <c r="C101" s="235" t="s">
        <v>2312</v>
      </c>
      <c r="D101" s="235" t="s">
        <v>2316</v>
      </c>
      <c r="E101" s="237">
        <v>24.26</v>
      </c>
    </row>
    <row r="102" spans="1:5" ht="12.75">
      <c r="A102" s="235">
        <v>38838</v>
      </c>
      <c r="B102" s="236" t="s">
        <v>2400</v>
      </c>
      <c r="C102" s="235" t="s">
        <v>2312</v>
      </c>
      <c r="D102" s="235" t="s">
        <v>2316</v>
      </c>
      <c r="E102" s="237">
        <v>9.9700000000000006</v>
      </c>
    </row>
    <row r="103" spans="1:5" ht="12.75">
      <c r="A103" s="235">
        <v>38839</v>
      </c>
      <c r="B103" s="236" t="s">
        <v>2401</v>
      </c>
      <c r="C103" s="235" t="s">
        <v>2312</v>
      </c>
      <c r="D103" s="235" t="s">
        <v>2316</v>
      </c>
      <c r="E103" s="237">
        <v>11.74</v>
      </c>
    </row>
    <row r="104" spans="1:5" ht="12.75">
      <c r="A104" s="235">
        <v>55</v>
      </c>
      <c r="B104" s="236" t="s">
        <v>2402</v>
      </c>
      <c r="C104" s="235" t="s">
        <v>2312</v>
      </c>
      <c r="D104" s="235" t="s">
        <v>2316</v>
      </c>
      <c r="E104" s="237">
        <v>3.8</v>
      </c>
    </row>
    <row r="105" spans="1:5" ht="12.75">
      <c r="A105" s="235">
        <v>61</v>
      </c>
      <c r="B105" s="236" t="s">
        <v>2403</v>
      </c>
      <c r="C105" s="235" t="s">
        <v>2312</v>
      </c>
      <c r="D105" s="235" t="s">
        <v>2316</v>
      </c>
      <c r="E105" s="237">
        <v>3.59</v>
      </c>
    </row>
    <row r="106" spans="1:5" ht="12.75">
      <c r="A106" s="235">
        <v>62</v>
      </c>
      <c r="B106" s="236" t="s">
        <v>2404</v>
      </c>
      <c r="C106" s="235" t="s">
        <v>2312</v>
      </c>
      <c r="D106" s="235" t="s">
        <v>2316</v>
      </c>
      <c r="E106" s="237">
        <v>7.45</v>
      </c>
    </row>
    <row r="107" spans="1:5" ht="12.75">
      <c r="A107" s="235">
        <v>77</v>
      </c>
      <c r="B107" s="236" t="s">
        <v>2405</v>
      </c>
      <c r="C107" s="235" t="s">
        <v>2312</v>
      </c>
      <c r="D107" s="235" t="s">
        <v>2313</v>
      </c>
      <c r="E107" s="237">
        <v>1.42</v>
      </c>
    </row>
    <row r="108" spans="1:5" ht="12.75">
      <c r="A108" s="235">
        <v>76</v>
      </c>
      <c r="B108" s="236" t="s">
        <v>2406</v>
      </c>
      <c r="C108" s="235" t="s">
        <v>2312</v>
      </c>
      <c r="D108" s="235" t="s">
        <v>2313</v>
      </c>
      <c r="E108" s="237">
        <v>1.45</v>
      </c>
    </row>
    <row r="109" spans="1:5" ht="12.75">
      <c r="A109" s="235">
        <v>67</v>
      </c>
      <c r="B109" s="236" t="s">
        <v>2407</v>
      </c>
      <c r="C109" s="235" t="s">
        <v>2312</v>
      </c>
      <c r="D109" s="235" t="s">
        <v>2313</v>
      </c>
      <c r="E109" s="237">
        <v>13.99</v>
      </c>
    </row>
    <row r="110" spans="1:5" ht="12.75">
      <c r="A110" s="235">
        <v>71</v>
      </c>
      <c r="B110" s="236" t="s">
        <v>2408</v>
      </c>
      <c r="C110" s="235" t="s">
        <v>2312</v>
      </c>
      <c r="D110" s="235" t="s">
        <v>2313</v>
      </c>
      <c r="E110" s="237">
        <v>25.71</v>
      </c>
    </row>
    <row r="111" spans="1:5" ht="12.75">
      <c r="A111" s="235">
        <v>73</v>
      </c>
      <c r="B111" s="236" t="s">
        <v>2409</v>
      </c>
      <c r="C111" s="235" t="s">
        <v>2312</v>
      </c>
      <c r="D111" s="235" t="s">
        <v>2313</v>
      </c>
      <c r="E111" s="237">
        <v>19.2</v>
      </c>
    </row>
    <row r="112" spans="1:5" ht="12.75">
      <c r="A112" s="235">
        <v>103</v>
      </c>
      <c r="B112" s="236" t="s">
        <v>2410</v>
      </c>
      <c r="C112" s="235" t="s">
        <v>2312</v>
      </c>
      <c r="D112" s="235" t="s">
        <v>2313</v>
      </c>
      <c r="E112" s="237">
        <v>57.09</v>
      </c>
    </row>
    <row r="113" spans="1:5" ht="12.75">
      <c r="A113" s="235">
        <v>107</v>
      </c>
      <c r="B113" s="236" t="s">
        <v>2411</v>
      </c>
      <c r="C113" s="235" t="s">
        <v>2312</v>
      </c>
      <c r="D113" s="235" t="s">
        <v>2313</v>
      </c>
      <c r="E113" s="237">
        <v>0.89</v>
      </c>
    </row>
    <row r="114" spans="1:5" ht="12.75">
      <c r="A114" s="235">
        <v>65</v>
      </c>
      <c r="B114" s="236" t="s">
        <v>2412</v>
      </c>
      <c r="C114" s="235" t="s">
        <v>2312</v>
      </c>
      <c r="D114" s="235" t="s">
        <v>2313</v>
      </c>
      <c r="E114" s="237">
        <v>1.1000000000000001</v>
      </c>
    </row>
    <row r="115" spans="1:5" ht="12.75">
      <c r="A115" s="235">
        <v>108</v>
      </c>
      <c r="B115" s="236" t="s">
        <v>2413</v>
      </c>
      <c r="C115" s="235" t="s">
        <v>2312</v>
      </c>
      <c r="D115" s="235" t="s">
        <v>2313</v>
      </c>
      <c r="E115" s="237">
        <v>2.2799999999999998</v>
      </c>
    </row>
    <row r="116" spans="1:5" ht="12.75">
      <c r="A116" s="235">
        <v>110</v>
      </c>
      <c r="B116" s="236" t="s">
        <v>2414</v>
      </c>
      <c r="C116" s="235" t="s">
        <v>2312</v>
      </c>
      <c r="D116" s="235" t="s">
        <v>2313</v>
      </c>
      <c r="E116" s="237">
        <v>8.81</v>
      </c>
    </row>
    <row r="117" spans="1:5" ht="12.75">
      <c r="A117" s="235">
        <v>109</v>
      </c>
      <c r="B117" s="236" t="s">
        <v>2415</v>
      </c>
      <c r="C117" s="235" t="s">
        <v>2312</v>
      </c>
      <c r="D117" s="235" t="s">
        <v>2313</v>
      </c>
      <c r="E117" s="237">
        <v>4.34</v>
      </c>
    </row>
    <row r="118" spans="1:5" ht="12.75">
      <c r="A118" s="235">
        <v>111</v>
      </c>
      <c r="B118" s="236" t="s">
        <v>2416</v>
      </c>
      <c r="C118" s="235" t="s">
        <v>2312</v>
      </c>
      <c r="D118" s="235" t="s">
        <v>2313</v>
      </c>
      <c r="E118" s="237">
        <v>10.17</v>
      </c>
    </row>
    <row r="119" spans="1:5" ht="12.75">
      <c r="A119" s="235">
        <v>112</v>
      </c>
      <c r="B119" s="236" t="s">
        <v>2417</v>
      </c>
      <c r="C119" s="235" t="s">
        <v>2312</v>
      </c>
      <c r="D119" s="235" t="s">
        <v>2313</v>
      </c>
      <c r="E119" s="237">
        <v>5.53</v>
      </c>
    </row>
    <row r="120" spans="1:5" ht="12.75">
      <c r="A120" s="235">
        <v>113</v>
      </c>
      <c r="B120" s="236" t="s">
        <v>2418</v>
      </c>
      <c r="C120" s="235" t="s">
        <v>2312</v>
      </c>
      <c r="D120" s="235" t="s">
        <v>2313</v>
      </c>
      <c r="E120" s="237">
        <v>15.02</v>
      </c>
    </row>
    <row r="121" spans="1:5" ht="12.75">
      <c r="A121" s="235">
        <v>104</v>
      </c>
      <c r="B121" s="236" t="s">
        <v>2419</v>
      </c>
      <c r="C121" s="235" t="s">
        <v>2312</v>
      </c>
      <c r="D121" s="235" t="s">
        <v>2313</v>
      </c>
      <c r="E121" s="237">
        <v>21.84</v>
      </c>
    </row>
    <row r="122" spans="1:5" ht="12.75">
      <c r="A122" s="235">
        <v>102</v>
      </c>
      <c r="B122" s="236" t="s">
        <v>2420</v>
      </c>
      <c r="C122" s="235" t="s">
        <v>2312</v>
      </c>
      <c r="D122" s="235" t="s">
        <v>2313</v>
      </c>
      <c r="E122" s="237">
        <v>35.86</v>
      </c>
    </row>
    <row r="123" spans="1:5" ht="12.75">
      <c r="A123" s="235">
        <v>95</v>
      </c>
      <c r="B123" s="236" t="s">
        <v>2421</v>
      </c>
      <c r="C123" s="235" t="s">
        <v>2312</v>
      </c>
      <c r="D123" s="235" t="s">
        <v>2313</v>
      </c>
      <c r="E123" s="237">
        <v>12.14</v>
      </c>
    </row>
    <row r="124" spans="1:5" ht="12.75">
      <c r="A124" s="235">
        <v>96</v>
      </c>
      <c r="B124" s="236" t="s">
        <v>2422</v>
      </c>
      <c r="C124" s="235" t="s">
        <v>2312</v>
      </c>
      <c r="D124" s="235" t="s">
        <v>2313</v>
      </c>
      <c r="E124" s="237">
        <v>13.96</v>
      </c>
    </row>
    <row r="125" spans="1:5" ht="12.75">
      <c r="A125" s="235">
        <v>97</v>
      </c>
      <c r="B125" s="236" t="s">
        <v>2423</v>
      </c>
      <c r="C125" s="235" t="s">
        <v>2312</v>
      </c>
      <c r="D125" s="235" t="s">
        <v>2313</v>
      </c>
      <c r="E125" s="237">
        <v>18.12</v>
      </c>
    </row>
    <row r="126" spans="1:5" ht="12.75">
      <c r="A126" s="235">
        <v>98</v>
      </c>
      <c r="B126" s="236" t="s">
        <v>2424</v>
      </c>
      <c r="C126" s="235" t="s">
        <v>2312</v>
      </c>
      <c r="D126" s="235" t="s">
        <v>2313</v>
      </c>
      <c r="E126" s="237">
        <v>24.43</v>
      </c>
    </row>
    <row r="127" spans="1:5" ht="12.75">
      <c r="A127" s="235">
        <v>99</v>
      </c>
      <c r="B127" s="236" t="s">
        <v>2425</v>
      </c>
      <c r="C127" s="235" t="s">
        <v>2312</v>
      </c>
      <c r="D127" s="235" t="s">
        <v>2313</v>
      </c>
      <c r="E127" s="237">
        <v>29.63</v>
      </c>
    </row>
    <row r="128" spans="1:5" ht="12.75">
      <c r="A128" s="235">
        <v>100</v>
      </c>
      <c r="B128" s="236" t="s">
        <v>2426</v>
      </c>
      <c r="C128" s="235" t="s">
        <v>2312</v>
      </c>
      <c r="D128" s="235" t="s">
        <v>2313</v>
      </c>
      <c r="E128" s="237">
        <v>41.33</v>
      </c>
    </row>
    <row r="129" spans="1:5" ht="12.75">
      <c r="A129" s="235">
        <v>75</v>
      </c>
      <c r="B129" s="236" t="s">
        <v>2427</v>
      </c>
      <c r="C129" s="235" t="s">
        <v>2312</v>
      </c>
      <c r="D129" s="235" t="s">
        <v>2313</v>
      </c>
      <c r="E129" s="237">
        <v>430.8</v>
      </c>
    </row>
    <row r="130" spans="1:5" ht="12.75">
      <c r="A130" s="235">
        <v>114</v>
      </c>
      <c r="B130" s="236" t="s">
        <v>2428</v>
      </c>
      <c r="C130" s="235" t="s">
        <v>2312</v>
      </c>
      <c r="D130" s="235" t="s">
        <v>2313</v>
      </c>
      <c r="E130" s="237">
        <v>15.7</v>
      </c>
    </row>
    <row r="131" spans="1:5" ht="12.75">
      <c r="A131" s="235">
        <v>68</v>
      </c>
      <c r="B131" s="236" t="s">
        <v>2429</v>
      </c>
      <c r="C131" s="235" t="s">
        <v>2312</v>
      </c>
      <c r="D131" s="235" t="s">
        <v>2313</v>
      </c>
      <c r="E131" s="237">
        <v>24</v>
      </c>
    </row>
    <row r="132" spans="1:5" ht="12.75">
      <c r="A132" s="235">
        <v>86</v>
      </c>
      <c r="B132" s="236" t="s">
        <v>2430</v>
      </c>
      <c r="C132" s="235" t="s">
        <v>2312</v>
      </c>
      <c r="D132" s="235" t="s">
        <v>2313</v>
      </c>
      <c r="E132" s="237">
        <v>44.62</v>
      </c>
    </row>
    <row r="133" spans="1:5" ht="12.75">
      <c r="A133" s="235">
        <v>66</v>
      </c>
      <c r="B133" s="236" t="s">
        <v>2431</v>
      </c>
      <c r="C133" s="235" t="s">
        <v>2312</v>
      </c>
      <c r="D133" s="235" t="s">
        <v>2313</v>
      </c>
      <c r="E133" s="237">
        <v>44.79</v>
      </c>
    </row>
    <row r="134" spans="1:5" ht="12.75">
      <c r="A134" s="235">
        <v>69</v>
      </c>
      <c r="B134" s="236" t="s">
        <v>2432</v>
      </c>
      <c r="C134" s="235" t="s">
        <v>2312</v>
      </c>
      <c r="D134" s="235" t="s">
        <v>2313</v>
      </c>
      <c r="E134" s="237">
        <v>68.45</v>
      </c>
    </row>
    <row r="135" spans="1:5" ht="12.75">
      <c r="A135" s="235">
        <v>83</v>
      </c>
      <c r="B135" s="236" t="s">
        <v>2433</v>
      </c>
      <c r="C135" s="235" t="s">
        <v>2312</v>
      </c>
      <c r="D135" s="235" t="s">
        <v>2313</v>
      </c>
      <c r="E135" s="237">
        <v>218.63</v>
      </c>
    </row>
    <row r="136" spans="1:5" ht="12.75">
      <c r="A136" s="235">
        <v>74</v>
      </c>
      <c r="B136" s="236" t="s">
        <v>2434</v>
      </c>
      <c r="C136" s="235" t="s">
        <v>2312</v>
      </c>
      <c r="D136" s="235" t="s">
        <v>2313</v>
      </c>
      <c r="E136" s="237">
        <v>305.23</v>
      </c>
    </row>
    <row r="137" spans="1:5" ht="12.75">
      <c r="A137" s="235">
        <v>106</v>
      </c>
      <c r="B137" s="236" t="s">
        <v>2435</v>
      </c>
      <c r="C137" s="235" t="s">
        <v>2312</v>
      </c>
      <c r="D137" s="235" t="s">
        <v>2313</v>
      </c>
      <c r="E137" s="237">
        <v>463.7</v>
      </c>
    </row>
    <row r="138" spans="1:5" ht="12.75">
      <c r="A138" s="235">
        <v>87</v>
      </c>
      <c r="B138" s="236" t="s">
        <v>2436</v>
      </c>
      <c r="C138" s="235" t="s">
        <v>2312</v>
      </c>
      <c r="D138" s="235" t="s">
        <v>2313</v>
      </c>
      <c r="E138" s="237">
        <v>22.04</v>
      </c>
    </row>
    <row r="139" spans="1:5" ht="12.75">
      <c r="A139" s="235">
        <v>88</v>
      </c>
      <c r="B139" s="236" t="s">
        <v>2437</v>
      </c>
      <c r="C139" s="235" t="s">
        <v>2312</v>
      </c>
      <c r="D139" s="235" t="s">
        <v>2313</v>
      </c>
      <c r="E139" s="237">
        <v>24.6</v>
      </c>
    </row>
    <row r="140" spans="1:5" ht="12.75">
      <c r="A140" s="235">
        <v>89</v>
      </c>
      <c r="B140" s="236" t="s">
        <v>2438</v>
      </c>
      <c r="C140" s="235" t="s">
        <v>2312</v>
      </c>
      <c r="D140" s="235" t="s">
        <v>2313</v>
      </c>
      <c r="E140" s="237">
        <v>36.369999999999997</v>
      </c>
    </row>
    <row r="141" spans="1:5" ht="12.75">
      <c r="A141" s="235">
        <v>90</v>
      </c>
      <c r="B141" s="236" t="s">
        <v>2439</v>
      </c>
      <c r="C141" s="235" t="s">
        <v>2312</v>
      </c>
      <c r="D141" s="235" t="s">
        <v>2313</v>
      </c>
      <c r="E141" s="237">
        <v>41.67</v>
      </c>
    </row>
    <row r="142" spans="1:5" ht="12.75">
      <c r="A142" s="235">
        <v>81</v>
      </c>
      <c r="B142" s="236" t="s">
        <v>2440</v>
      </c>
      <c r="C142" s="235" t="s">
        <v>2312</v>
      </c>
      <c r="D142" s="235" t="s">
        <v>2313</v>
      </c>
      <c r="E142" s="237">
        <v>71.27</v>
      </c>
    </row>
    <row r="143" spans="1:5" ht="12.75">
      <c r="A143" s="235">
        <v>82</v>
      </c>
      <c r="B143" s="236" t="s">
        <v>2441</v>
      </c>
      <c r="C143" s="235" t="s">
        <v>2312</v>
      </c>
      <c r="D143" s="235" t="s">
        <v>2313</v>
      </c>
      <c r="E143" s="237">
        <v>276.67</v>
      </c>
    </row>
    <row r="144" spans="1:5" ht="12.75">
      <c r="A144" s="235">
        <v>105</v>
      </c>
      <c r="B144" s="236" t="s">
        <v>2442</v>
      </c>
      <c r="C144" s="235" t="s">
        <v>2312</v>
      </c>
      <c r="D144" s="235" t="s">
        <v>2313</v>
      </c>
      <c r="E144" s="237">
        <v>323.92</v>
      </c>
    </row>
    <row r="145" spans="1:5" ht="12.75">
      <c r="A145" s="235">
        <v>60</v>
      </c>
      <c r="B145" s="236" t="s">
        <v>2443</v>
      </c>
      <c r="C145" s="235" t="s">
        <v>2312</v>
      </c>
      <c r="D145" s="235" t="s">
        <v>2316</v>
      </c>
      <c r="E145" s="237">
        <v>4.93</v>
      </c>
    </row>
    <row r="146" spans="1:5" ht="12.75">
      <c r="A146" s="235">
        <v>72</v>
      </c>
      <c r="B146" s="236" t="s">
        <v>2444</v>
      </c>
      <c r="C146" s="235" t="s">
        <v>2312</v>
      </c>
      <c r="D146" s="235" t="s">
        <v>2313</v>
      </c>
      <c r="E146" s="237">
        <v>43.57</v>
      </c>
    </row>
    <row r="147" spans="1:5" ht="12.75">
      <c r="A147" s="235">
        <v>70</v>
      </c>
      <c r="B147" s="236" t="s">
        <v>2445</v>
      </c>
      <c r="C147" s="235" t="s">
        <v>2312</v>
      </c>
      <c r="D147" s="235" t="s">
        <v>2313</v>
      </c>
      <c r="E147" s="237">
        <v>36.43</v>
      </c>
    </row>
    <row r="148" spans="1:5" ht="12.75">
      <c r="A148" s="235">
        <v>85</v>
      </c>
      <c r="B148" s="236" t="s">
        <v>2446</v>
      </c>
      <c r="C148" s="235" t="s">
        <v>2312</v>
      </c>
      <c r="D148" s="235" t="s">
        <v>2313</v>
      </c>
      <c r="E148" s="237">
        <v>52.88</v>
      </c>
    </row>
    <row r="149" spans="1:5" ht="12.75">
      <c r="A149" s="235">
        <v>84</v>
      </c>
      <c r="B149" s="236" t="s">
        <v>2447</v>
      </c>
      <c r="C149" s="235" t="s">
        <v>2312</v>
      </c>
      <c r="D149" s="235" t="s">
        <v>2313</v>
      </c>
      <c r="E149" s="237">
        <v>0.61</v>
      </c>
    </row>
    <row r="150" spans="1:5" ht="12.75">
      <c r="A150" s="235">
        <v>37997</v>
      </c>
      <c r="B150" s="236" t="s">
        <v>2448</v>
      </c>
      <c r="C150" s="235" t="s">
        <v>2312</v>
      </c>
      <c r="D150" s="235" t="s">
        <v>2313</v>
      </c>
      <c r="E150" s="237">
        <v>6.72</v>
      </c>
    </row>
    <row r="151" spans="1:5" ht="12.75">
      <c r="A151" s="235">
        <v>37998</v>
      </c>
      <c r="B151" s="236" t="s">
        <v>2449</v>
      </c>
      <c r="C151" s="235" t="s">
        <v>2312</v>
      </c>
      <c r="D151" s="235" t="s">
        <v>2313</v>
      </c>
      <c r="E151" s="237">
        <v>6.97</v>
      </c>
    </row>
    <row r="152" spans="1:5" ht="12.75">
      <c r="A152" s="235">
        <v>10899</v>
      </c>
      <c r="B152" s="236" t="s">
        <v>2450</v>
      </c>
      <c r="C152" s="235" t="s">
        <v>2312</v>
      </c>
      <c r="D152" s="235" t="s">
        <v>2313</v>
      </c>
      <c r="E152" s="237">
        <v>61.33</v>
      </c>
    </row>
    <row r="153" spans="1:5" ht="12.75">
      <c r="A153" s="235">
        <v>10900</v>
      </c>
      <c r="B153" s="236" t="s">
        <v>2451</v>
      </c>
      <c r="C153" s="235" t="s">
        <v>2312</v>
      </c>
      <c r="D153" s="235" t="s">
        <v>2313</v>
      </c>
      <c r="E153" s="237">
        <v>47.99</v>
      </c>
    </row>
    <row r="154" spans="1:5" ht="12.75">
      <c r="A154" s="235">
        <v>46</v>
      </c>
      <c r="B154" s="236" t="s">
        <v>2452</v>
      </c>
      <c r="C154" s="235" t="s">
        <v>2312</v>
      </c>
      <c r="D154" s="235" t="s">
        <v>2316</v>
      </c>
      <c r="E154" s="237">
        <v>46.01</v>
      </c>
    </row>
    <row r="155" spans="1:5" ht="12.75">
      <c r="A155" s="235">
        <v>51</v>
      </c>
      <c r="B155" s="236" t="s">
        <v>2453</v>
      </c>
      <c r="C155" s="235" t="s">
        <v>2312</v>
      </c>
      <c r="D155" s="235" t="s">
        <v>2316</v>
      </c>
      <c r="E155" s="237">
        <v>126.93</v>
      </c>
    </row>
    <row r="156" spans="1:5" ht="12.75">
      <c r="A156" s="235">
        <v>12863</v>
      </c>
      <c r="B156" s="236" t="s">
        <v>2454</v>
      </c>
      <c r="C156" s="235" t="s">
        <v>2312</v>
      </c>
      <c r="D156" s="235" t="s">
        <v>2316</v>
      </c>
      <c r="E156" s="237">
        <v>29.24</v>
      </c>
    </row>
    <row r="157" spans="1:5" ht="12.75">
      <c r="A157" s="235">
        <v>50</v>
      </c>
      <c r="B157" s="236" t="s">
        <v>2455</v>
      </c>
      <c r="C157" s="235" t="s">
        <v>2312</v>
      </c>
      <c r="D157" s="235" t="s">
        <v>2316</v>
      </c>
      <c r="E157" s="237">
        <v>66.28</v>
      </c>
    </row>
    <row r="158" spans="1:5" ht="12.75">
      <c r="A158" s="235">
        <v>47</v>
      </c>
      <c r="B158" s="236" t="s">
        <v>2456</v>
      </c>
      <c r="C158" s="235" t="s">
        <v>2312</v>
      </c>
      <c r="D158" s="235" t="s">
        <v>2316</v>
      </c>
      <c r="E158" s="237">
        <v>78.67</v>
      </c>
    </row>
    <row r="159" spans="1:5" ht="12.75">
      <c r="A159" s="235">
        <v>48</v>
      </c>
      <c r="B159" s="236" t="s">
        <v>2457</v>
      </c>
      <c r="C159" s="235" t="s">
        <v>2312</v>
      </c>
      <c r="D159" s="235" t="s">
        <v>2316</v>
      </c>
      <c r="E159" s="237">
        <v>20.52</v>
      </c>
    </row>
    <row r="160" spans="1:5" ht="12.75">
      <c r="A160" s="235">
        <v>52</v>
      </c>
      <c r="B160" s="236" t="s">
        <v>2458</v>
      </c>
      <c r="C160" s="235" t="s">
        <v>2312</v>
      </c>
      <c r="D160" s="235" t="s">
        <v>2316</v>
      </c>
      <c r="E160" s="237">
        <v>15.59</v>
      </c>
    </row>
    <row r="161" spans="1:5" ht="12.75">
      <c r="A161" s="235">
        <v>43</v>
      </c>
      <c r="B161" s="236" t="s">
        <v>2459</v>
      </c>
      <c r="C161" s="235" t="s">
        <v>2312</v>
      </c>
      <c r="D161" s="235" t="s">
        <v>2316</v>
      </c>
      <c r="E161" s="237">
        <v>52.62</v>
      </c>
    </row>
    <row r="162" spans="1:5" ht="12.75">
      <c r="A162" s="235">
        <v>4791</v>
      </c>
      <c r="B162" s="236" t="s">
        <v>2460</v>
      </c>
      <c r="C162" s="235" t="s">
        <v>2328</v>
      </c>
      <c r="D162" s="235" t="s">
        <v>2313</v>
      </c>
      <c r="E162" s="237">
        <v>28.66</v>
      </c>
    </row>
    <row r="163" spans="1:5" ht="12.75">
      <c r="A163" s="235">
        <v>157</v>
      </c>
      <c r="B163" s="236" t="s">
        <v>2461</v>
      </c>
      <c r="C163" s="235" t="s">
        <v>2328</v>
      </c>
      <c r="D163" s="235" t="s">
        <v>2313</v>
      </c>
      <c r="E163" s="237">
        <v>113.03</v>
      </c>
    </row>
    <row r="164" spans="1:5" ht="12.75">
      <c r="A164" s="235">
        <v>156</v>
      </c>
      <c r="B164" s="236" t="s">
        <v>2462</v>
      </c>
      <c r="C164" s="235" t="s">
        <v>2328</v>
      </c>
      <c r="D164" s="235" t="s">
        <v>2313</v>
      </c>
      <c r="E164" s="237">
        <v>40.24</v>
      </c>
    </row>
    <row r="165" spans="1:5" ht="12.75">
      <c r="A165" s="235">
        <v>131</v>
      </c>
      <c r="B165" s="236" t="s">
        <v>2463</v>
      </c>
      <c r="C165" s="235" t="s">
        <v>2328</v>
      </c>
      <c r="D165" s="235" t="s">
        <v>2313</v>
      </c>
      <c r="E165" s="237">
        <v>34.409999999999997</v>
      </c>
    </row>
    <row r="166" spans="1:5" ht="12.75">
      <c r="A166" s="235">
        <v>39719</v>
      </c>
      <c r="B166" s="236" t="s">
        <v>2464</v>
      </c>
      <c r="C166" s="235" t="s">
        <v>2377</v>
      </c>
      <c r="D166" s="235" t="s">
        <v>2313</v>
      </c>
      <c r="E166" s="237">
        <v>89.91</v>
      </c>
    </row>
    <row r="167" spans="1:5" ht="12.75">
      <c r="A167" s="235">
        <v>21114</v>
      </c>
      <c r="B167" s="236" t="s">
        <v>2465</v>
      </c>
      <c r="C167" s="235" t="s">
        <v>2312</v>
      </c>
      <c r="D167" s="235" t="s">
        <v>2313</v>
      </c>
      <c r="E167" s="237">
        <v>19.260000000000002</v>
      </c>
    </row>
    <row r="168" spans="1:5" ht="12.75">
      <c r="A168" s="235">
        <v>119</v>
      </c>
      <c r="B168" s="236" t="s">
        <v>2466</v>
      </c>
      <c r="C168" s="235" t="s">
        <v>2312</v>
      </c>
      <c r="D168" s="235" t="s">
        <v>2320</v>
      </c>
      <c r="E168" s="237">
        <v>7.6</v>
      </c>
    </row>
    <row r="169" spans="1:5" ht="12.75">
      <c r="A169" s="235">
        <v>20080</v>
      </c>
      <c r="B169" s="236" t="s">
        <v>2467</v>
      </c>
      <c r="C169" s="235" t="s">
        <v>2312</v>
      </c>
      <c r="D169" s="235" t="s">
        <v>2313</v>
      </c>
      <c r="E169" s="237">
        <v>21.79</v>
      </c>
    </row>
    <row r="170" spans="1:5" ht="12.75">
      <c r="A170" s="235">
        <v>122</v>
      </c>
      <c r="B170" s="236" t="s">
        <v>2468</v>
      </c>
      <c r="C170" s="235" t="s">
        <v>2312</v>
      </c>
      <c r="D170" s="235" t="s">
        <v>2313</v>
      </c>
      <c r="E170" s="237">
        <v>68.650000000000006</v>
      </c>
    </row>
    <row r="171" spans="1:5" ht="12.75">
      <c r="A171" s="235">
        <v>3410</v>
      </c>
      <c r="B171" s="236" t="s">
        <v>2469</v>
      </c>
      <c r="C171" s="235" t="s">
        <v>2328</v>
      </c>
      <c r="D171" s="235" t="s">
        <v>2313</v>
      </c>
      <c r="E171" s="237">
        <v>15.3</v>
      </c>
    </row>
    <row r="172" spans="1:5" ht="12.75">
      <c r="A172" s="235">
        <v>124</v>
      </c>
      <c r="B172" s="236" t="s">
        <v>2470</v>
      </c>
      <c r="C172" s="235" t="s">
        <v>2377</v>
      </c>
      <c r="D172" s="235" t="s">
        <v>2313</v>
      </c>
      <c r="E172" s="237">
        <v>13.27</v>
      </c>
    </row>
    <row r="173" spans="1:5" ht="12.75">
      <c r="A173" s="235">
        <v>7334</v>
      </c>
      <c r="B173" s="236" t="s">
        <v>2471</v>
      </c>
      <c r="C173" s="235" t="s">
        <v>2377</v>
      </c>
      <c r="D173" s="235" t="s">
        <v>2313</v>
      </c>
      <c r="E173" s="237">
        <v>9.6999999999999993</v>
      </c>
    </row>
    <row r="174" spans="1:5" ht="12.75">
      <c r="A174" s="235">
        <v>123</v>
      </c>
      <c r="B174" s="236" t="s">
        <v>2472</v>
      </c>
      <c r="C174" s="235" t="s">
        <v>2377</v>
      </c>
      <c r="D174" s="235" t="s">
        <v>2320</v>
      </c>
      <c r="E174" s="237">
        <v>5.43</v>
      </c>
    </row>
    <row r="175" spans="1:5" ht="12.75">
      <c r="A175" s="235">
        <v>127</v>
      </c>
      <c r="B175" s="236" t="s">
        <v>2473</v>
      </c>
      <c r="C175" s="235" t="s">
        <v>2377</v>
      </c>
      <c r="D175" s="235" t="s">
        <v>2313</v>
      </c>
      <c r="E175" s="237">
        <v>12.96</v>
      </c>
    </row>
    <row r="176" spans="1:5" ht="12.75">
      <c r="A176" s="235">
        <v>41373</v>
      </c>
      <c r="B176" s="236" t="s">
        <v>2474</v>
      </c>
      <c r="C176" s="235" t="s">
        <v>2377</v>
      </c>
      <c r="D176" s="235" t="s">
        <v>2313</v>
      </c>
      <c r="E176" s="237">
        <v>18.059999999999999</v>
      </c>
    </row>
    <row r="177" spans="1:5" ht="12.75">
      <c r="A177" s="235">
        <v>133</v>
      </c>
      <c r="B177" s="236" t="s">
        <v>2475</v>
      </c>
      <c r="C177" s="235" t="s">
        <v>2377</v>
      </c>
      <c r="D177" s="235" t="s">
        <v>2313</v>
      </c>
      <c r="E177" s="237">
        <v>5.38</v>
      </c>
    </row>
    <row r="178" spans="1:5" ht="12.75">
      <c r="A178" s="235">
        <v>43617</v>
      </c>
      <c r="B178" s="236" t="s">
        <v>2476</v>
      </c>
      <c r="C178" s="235" t="s">
        <v>2377</v>
      </c>
      <c r="D178" s="235" t="s">
        <v>2313</v>
      </c>
      <c r="E178" s="237">
        <v>6.01</v>
      </c>
    </row>
    <row r="179" spans="1:5" ht="12.75">
      <c r="A179" s="235">
        <v>132</v>
      </c>
      <c r="B179" s="236" t="s">
        <v>2477</v>
      </c>
      <c r="C179" s="235" t="s">
        <v>2377</v>
      </c>
      <c r="D179" s="235" t="s">
        <v>2313</v>
      </c>
      <c r="E179" s="237">
        <v>5.58</v>
      </c>
    </row>
    <row r="180" spans="1:5" ht="12.75">
      <c r="A180" s="235">
        <v>43618</v>
      </c>
      <c r="B180" s="236" t="s">
        <v>2478</v>
      </c>
      <c r="C180" s="235" t="s">
        <v>2328</v>
      </c>
      <c r="D180" s="235" t="s">
        <v>2313</v>
      </c>
      <c r="E180" s="237">
        <v>14.05</v>
      </c>
    </row>
    <row r="181" spans="1:5" ht="12.75">
      <c r="A181" s="235">
        <v>37476</v>
      </c>
      <c r="B181" s="236" t="s">
        <v>24648</v>
      </c>
      <c r="C181" s="235" t="s">
        <v>2312</v>
      </c>
      <c r="D181" s="235" t="s">
        <v>2313</v>
      </c>
      <c r="E181" s="237">
        <v>1996.63</v>
      </c>
    </row>
    <row r="182" spans="1:5" ht="12.75">
      <c r="A182" s="235">
        <v>37478</v>
      </c>
      <c r="B182" s="236" t="s">
        <v>24649</v>
      </c>
      <c r="C182" s="235" t="s">
        <v>2312</v>
      </c>
      <c r="D182" s="235" t="s">
        <v>2313</v>
      </c>
      <c r="E182" s="237">
        <v>2500.84</v>
      </c>
    </row>
    <row r="183" spans="1:5" ht="12.75">
      <c r="A183" s="235">
        <v>37477</v>
      </c>
      <c r="B183" s="236" t="s">
        <v>24650</v>
      </c>
      <c r="C183" s="235" t="s">
        <v>2312</v>
      </c>
      <c r="D183" s="235" t="s">
        <v>2313</v>
      </c>
      <c r="E183" s="237">
        <v>3388.23</v>
      </c>
    </row>
    <row r="184" spans="1:5" ht="12.75">
      <c r="A184" s="235">
        <v>37479</v>
      </c>
      <c r="B184" s="236" t="s">
        <v>24651</v>
      </c>
      <c r="C184" s="235" t="s">
        <v>2312</v>
      </c>
      <c r="D184" s="235" t="s">
        <v>2313</v>
      </c>
      <c r="E184" s="237">
        <v>4018.48</v>
      </c>
    </row>
    <row r="185" spans="1:5" ht="12.75">
      <c r="A185" s="235">
        <v>41632</v>
      </c>
      <c r="B185" s="236" t="s">
        <v>24652</v>
      </c>
      <c r="C185" s="235" t="s">
        <v>2312</v>
      </c>
      <c r="D185" s="235" t="s">
        <v>2313</v>
      </c>
      <c r="E185" s="237">
        <v>2183.19</v>
      </c>
    </row>
    <row r="186" spans="1:5" ht="12.75">
      <c r="A186" s="235">
        <v>41634</v>
      </c>
      <c r="B186" s="236" t="s">
        <v>24653</v>
      </c>
      <c r="C186" s="235" t="s">
        <v>2312</v>
      </c>
      <c r="D186" s="235" t="s">
        <v>2313</v>
      </c>
      <c r="E186" s="237">
        <v>2389.35</v>
      </c>
    </row>
    <row r="187" spans="1:5" ht="12.75">
      <c r="A187" s="235">
        <v>41633</v>
      </c>
      <c r="B187" s="236" t="s">
        <v>24654</v>
      </c>
      <c r="C187" s="235" t="s">
        <v>2312</v>
      </c>
      <c r="D187" s="235" t="s">
        <v>2313</v>
      </c>
      <c r="E187" s="237">
        <v>2563.86</v>
      </c>
    </row>
    <row r="188" spans="1:5" ht="12.75">
      <c r="A188" s="235">
        <v>41635</v>
      </c>
      <c r="B188" s="236" t="s">
        <v>24655</v>
      </c>
      <c r="C188" s="235" t="s">
        <v>2312</v>
      </c>
      <c r="D188" s="235" t="s">
        <v>2313</v>
      </c>
      <c r="E188" s="237">
        <v>2876.47</v>
      </c>
    </row>
    <row r="189" spans="1:5" ht="12.75">
      <c r="A189" s="235">
        <v>4319</v>
      </c>
      <c r="B189" s="236" t="s">
        <v>2479</v>
      </c>
      <c r="C189" s="235" t="s">
        <v>2312</v>
      </c>
      <c r="D189" s="235" t="s">
        <v>2313</v>
      </c>
      <c r="E189" s="237">
        <v>1.51</v>
      </c>
    </row>
    <row r="190" spans="1:5" ht="12.75">
      <c r="A190" s="235">
        <v>42409</v>
      </c>
      <c r="B190" s="236" t="s">
        <v>2480</v>
      </c>
      <c r="C190" s="235" t="s">
        <v>2328</v>
      </c>
      <c r="D190" s="235" t="s">
        <v>2313</v>
      </c>
      <c r="E190" s="237">
        <v>8.85</v>
      </c>
    </row>
    <row r="191" spans="1:5" ht="12.75">
      <c r="A191" s="235">
        <v>40553</v>
      </c>
      <c r="B191" s="236" t="s">
        <v>2481</v>
      </c>
      <c r="C191" s="235" t="s">
        <v>2482</v>
      </c>
      <c r="D191" s="235" t="s">
        <v>2316</v>
      </c>
      <c r="E191" s="237">
        <v>35.700000000000003</v>
      </c>
    </row>
    <row r="192" spans="1:5" ht="12.75">
      <c r="A192" s="235">
        <v>6114</v>
      </c>
      <c r="B192" s="236" t="s">
        <v>2483</v>
      </c>
      <c r="C192" s="235" t="s">
        <v>2317</v>
      </c>
      <c r="D192" s="235" t="s">
        <v>2313</v>
      </c>
      <c r="E192" s="237">
        <v>12.32</v>
      </c>
    </row>
    <row r="193" spans="1:5" ht="12.75">
      <c r="A193" s="235">
        <v>40912</v>
      </c>
      <c r="B193" s="236" t="s">
        <v>2484</v>
      </c>
      <c r="C193" s="235" t="s">
        <v>2485</v>
      </c>
      <c r="D193" s="235" t="s">
        <v>2313</v>
      </c>
      <c r="E193" s="237">
        <v>2167.73</v>
      </c>
    </row>
    <row r="194" spans="1:5" ht="12.75">
      <c r="A194" s="235">
        <v>247</v>
      </c>
      <c r="B194" s="236" t="s">
        <v>2486</v>
      </c>
      <c r="C194" s="235" t="s">
        <v>2317</v>
      </c>
      <c r="D194" s="235" t="s">
        <v>2313</v>
      </c>
      <c r="E194" s="237">
        <v>13.57</v>
      </c>
    </row>
    <row r="195" spans="1:5" ht="12.75">
      <c r="A195" s="235">
        <v>40919</v>
      </c>
      <c r="B195" s="236" t="s">
        <v>2487</v>
      </c>
      <c r="C195" s="235" t="s">
        <v>2485</v>
      </c>
      <c r="D195" s="235" t="s">
        <v>2313</v>
      </c>
      <c r="E195" s="237">
        <v>2386.42</v>
      </c>
    </row>
    <row r="196" spans="1:5" ht="12.75">
      <c r="A196" s="235">
        <v>25958</v>
      </c>
      <c r="B196" s="236" t="s">
        <v>2488</v>
      </c>
      <c r="C196" s="235" t="s">
        <v>2317</v>
      </c>
      <c r="D196" s="235" t="s">
        <v>2313</v>
      </c>
      <c r="E196" s="237">
        <v>14.26</v>
      </c>
    </row>
    <row r="197" spans="1:5" ht="12.75">
      <c r="A197" s="235">
        <v>40984</v>
      </c>
      <c r="B197" s="236" t="s">
        <v>2489</v>
      </c>
      <c r="C197" s="235" t="s">
        <v>2485</v>
      </c>
      <c r="D197" s="235" t="s">
        <v>2313</v>
      </c>
      <c r="E197" s="237">
        <v>2507.5300000000002</v>
      </c>
    </row>
    <row r="198" spans="1:5" ht="12.75">
      <c r="A198" s="235">
        <v>248</v>
      </c>
      <c r="B198" s="236" t="s">
        <v>2490</v>
      </c>
      <c r="C198" s="235" t="s">
        <v>2317</v>
      </c>
      <c r="D198" s="235" t="s">
        <v>2313</v>
      </c>
      <c r="E198" s="237">
        <v>12.75</v>
      </c>
    </row>
    <row r="199" spans="1:5" ht="12.75">
      <c r="A199" s="235">
        <v>41086</v>
      </c>
      <c r="B199" s="236" t="s">
        <v>2491</v>
      </c>
      <c r="C199" s="235" t="s">
        <v>2485</v>
      </c>
      <c r="D199" s="235" t="s">
        <v>2313</v>
      </c>
      <c r="E199" s="237">
        <v>2243.09</v>
      </c>
    </row>
    <row r="200" spans="1:5" ht="12.75">
      <c r="A200" s="235">
        <v>34466</v>
      </c>
      <c r="B200" s="236" t="s">
        <v>2492</v>
      </c>
      <c r="C200" s="235" t="s">
        <v>2317</v>
      </c>
      <c r="D200" s="235" t="s">
        <v>2313</v>
      </c>
      <c r="E200" s="237">
        <v>12.75</v>
      </c>
    </row>
    <row r="201" spans="1:5" ht="12.75">
      <c r="A201" s="235">
        <v>41083</v>
      </c>
      <c r="B201" s="236" t="s">
        <v>2493</v>
      </c>
      <c r="C201" s="235" t="s">
        <v>2485</v>
      </c>
      <c r="D201" s="235" t="s">
        <v>2313</v>
      </c>
      <c r="E201" s="237">
        <v>2243.09</v>
      </c>
    </row>
    <row r="202" spans="1:5" ht="12.75">
      <c r="A202" s="235">
        <v>252</v>
      </c>
      <c r="B202" s="236" t="s">
        <v>2494</v>
      </c>
      <c r="C202" s="235" t="s">
        <v>2317</v>
      </c>
      <c r="D202" s="235" t="s">
        <v>2313</v>
      </c>
      <c r="E202" s="237">
        <v>13.22</v>
      </c>
    </row>
    <row r="203" spans="1:5" ht="12.75">
      <c r="A203" s="235">
        <v>40909</v>
      </c>
      <c r="B203" s="236" t="s">
        <v>2495</v>
      </c>
      <c r="C203" s="235" t="s">
        <v>2485</v>
      </c>
      <c r="D203" s="235" t="s">
        <v>2313</v>
      </c>
      <c r="E203" s="237">
        <v>2325.11</v>
      </c>
    </row>
    <row r="204" spans="1:5" ht="12.75">
      <c r="A204" s="235">
        <v>242</v>
      </c>
      <c r="B204" s="236" t="s">
        <v>2496</v>
      </c>
      <c r="C204" s="235" t="s">
        <v>2317</v>
      </c>
      <c r="D204" s="235" t="s">
        <v>2313</v>
      </c>
      <c r="E204" s="237">
        <v>14.28</v>
      </c>
    </row>
    <row r="205" spans="1:5" ht="12.75">
      <c r="A205" s="235">
        <v>41085</v>
      </c>
      <c r="B205" s="236" t="s">
        <v>2497</v>
      </c>
      <c r="C205" s="235" t="s">
        <v>2485</v>
      </c>
      <c r="D205" s="235" t="s">
        <v>2313</v>
      </c>
      <c r="E205" s="237">
        <v>2514.58</v>
      </c>
    </row>
    <row r="206" spans="1:5" ht="12.75">
      <c r="A206" s="235">
        <v>427</v>
      </c>
      <c r="B206" s="236" t="s">
        <v>2498</v>
      </c>
      <c r="C206" s="235" t="s">
        <v>2312</v>
      </c>
      <c r="D206" s="235" t="s">
        <v>2313</v>
      </c>
      <c r="E206" s="237">
        <v>5.36</v>
      </c>
    </row>
    <row r="207" spans="1:5" ht="12.75">
      <c r="A207" s="235">
        <v>417</v>
      </c>
      <c r="B207" s="236" t="s">
        <v>2499</v>
      </c>
      <c r="C207" s="235" t="s">
        <v>2312</v>
      </c>
      <c r="D207" s="235" t="s">
        <v>2313</v>
      </c>
      <c r="E207" s="237">
        <v>2.52</v>
      </c>
    </row>
    <row r="208" spans="1:5" ht="12.75">
      <c r="A208" s="235">
        <v>11273</v>
      </c>
      <c r="B208" s="236" t="s">
        <v>2500</v>
      </c>
      <c r="C208" s="235" t="s">
        <v>2312</v>
      </c>
      <c r="D208" s="235" t="s">
        <v>2313</v>
      </c>
      <c r="E208" s="237">
        <v>7.84</v>
      </c>
    </row>
    <row r="209" spans="1:5" ht="12.75">
      <c r="A209" s="235">
        <v>11272</v>
      </c>
      <c r="B209" s="236" t="s">
        <v>2501</v>
      </c>
      <c r="C209" s="235" t="s">
        <v>2312</v>
      </c>
      <c r="D209" s="235" t="s">
        <v>2313</v>
      </c>
      <c r="E209" s="237">
        <v>4.7300000000000004</v>
      </c>
    </row>
    <row r="210" spans="1:5" ht="12.75">
      <c r="A210" s="235">
        <v>11275</v>
      </c>
      <c r="B210" s="236" t="s">
        <v>2502</v>
      </c>
      <c r="C210" s="235" t="s">
        <v>2312</v>
      </c>
      <c r="D210" s="235" t="s">
        <v>2313</v>
      </c>
      <c r="E210" s="237">
        <v>1.9</v>
      </c>
    </row>
    <row r="211" spans="1:5" ht="12.75">
      <c r="A211" s="235">
        <v>11274</v>
      </c>
      <c r="B211" s="236" t="s">
        <v>2503</v>
      </c>
      <c r="C211" s="235" t="s">
        <v>2312</v>
      </c>
      <c r="D211" s="235" t="s">
        <v>2313</v>
      </c>
      <c r="E211" s="237">
        <v>1.45</v>
      </c>
    </row>
    <row r="212" spans="1:5" ht="12.75">
      <c r="A212" s="235">
        <v>38470</v>
      </c>
      <c r="B212" s="236" t="s">
        <v>2504</v>
      </c>
      <c r="C212" s="235" t="s">
        <v>2312</v>
      </c>
      <c r="D212" s="235" t="s">
        <v>2320</v>
      </c>
      <c r="E212" s="237">
        <v>32.229999999999997</v>
      </c>
    </row>
    <row r="213" spans="1:5" ht="12.75">
      <c r="A213" s="235">
        <v>38547</v>
      </c>
      <c r="B213" s="236" t="s">
        <v>2505</v>
      </c>
      <c r="C213" s="235" t="s">
        <v>2312</v>
      </c>
      <c r="D213" s="235" t="s">
        <v>2313</v>
      </c>
      <c r="E213" s="237">
        <v>87.95</v>
      </c>
    </row>
    <row r="214" spans="1:5" ht="12.75">
      <c r="A214" s="235">
        <v>38469</v>
      </c>
      <c r="B214" s="236" t="s">
        <v>2506</v>
      </c>
      <c r="C214" s="235" t="s">
        <v>2312</v>
      </c>
      <c r="D214" s="235" t="s">
        <v>2313</v>
      </c>
      <c r="E214" s="237">
        <v>94.57</v>
      </c>
    </row>
    <row r="215" spans="1:5" ht="12.75">
      <c r="A215" s="235">
        <v>38467</v>
      </c>
      <c r="B215" s="236" t="s">
        <v>2507</v>
      </c>
      <c r="C215" s="235" t="s">
        <v>2312</v>
      </c>
      <c r="D215" s="235" t="s">
        <v>2313</v>
      </c>
      <c r="E215" s="237">
        <v>53.21</v>
      </c>
    </row>
    <row r="216" spans="1:5" ht="12.75">
      <c r="A216" s="235">
        <v>38468</v>
      </c>
      <c r="B216" s="236" t="s">
        <v>2508</v>
      </c>
      <c r="C216" s="235" t="s">
        <v>2312</v>
      </c>
      <c r="D216" s="235" t="s">
        <v>2313</v>
      </c>
      <c r="E216" s="237">
        <v>58.55</v>
      </c>
    </row>
    <row r="217" spans="1:5" ht="12.75">
      <c r="A217" s="235">
        <v>38471</v>
      </c>
      <c r="B217" s="236" t="s">
        <v>2509</v>
      </c>
      <c r="C217" s="235" t="s">
        <v>2312</v>
      </c>
      <c r="D217" s="235" t="s">
        <v>2313</v>
      </c>
      <c r="E217" s="237">
        <v>76.040000000000006</v>
      </c>
    </row>
    <row r="218" spans="1:5" ht="12.75">
      <c r="A218" s="235">
        <v>37370</v>
      </c>
      <c r="B218" s="236" t="s">
        <v>2510</v>
      </c>
      <c r="C218" s="235" t="s">
        <v>2317</v>
      </c>
      <c r="D218" s="235" t="s">
        <v>2320</v>
      </c>
      <c r="E218" s="237">
        <v>2.67</v>
      </c>
    </row>
    <row r="219" spans="1:5" ht="12.75">
      <c r="A219" s="235">
        <v>40862</v>
      </c>
      <c r="B219" s="236" t="s">
        <v>2511</v>
      </c>
      <c r="C219" s="235" t="s">
        <v>2485</v>
      </c>
      <c r="D219" s="235" t="s">
        <v>2320</v>
      </c>
      <c r="E219" s="237">
        <v>503.17</v>
      </c>
    </row>
    <row r="220" spans="1:5" ht="12.75">
      <c r="A220" s="235">
        <v>10658</v>
      </c>
      <c r="B220" s="236" t="s">
        <v>2512</v>
      </c>
      <c r="C220" s="235" t="s">
        <v>2312</v>
      </c>
      <c r="D220" s="235" t="s">
        <v>2316</v>
      </c>
      <c r="E220" s="237">
        <v>6880</v>
      </c>
    </row>
    <row r="221" spans="1:5" ht="12.75">
      <c r="A221" s="235">
        <v>253</v>
      </c>
      <c r="B221" s="236" t="s">
        <v>2513</v>
      </c>
      <c r="C221" s="235" t="s">
        <v>2317</v>
      </c>
      <c r="D221" s="235" t="s">
        <v>2320</v>
      </c>
      <c r="E221" s="237">
        <v>25.03</v>
      </c>
    </row>
    <row r="222" spans="1:5" ht="12.75">
      <c r="A222" s="235">
        <v>40809</v>
      </c>
      <c r="B222" s="236" t="s">
        <v>2514</v>
      </c>
      <c r="C222" s="235" t="s">
        <v>2485</v>
      </c>
      <c r="D222" s="235" t="s">
        <v>2313</v>
      </c>
      <c r="E222" s="237">
        <v>4399.1899999999996</v>
      </c>
    </row>
    <row r="223" spans="1:5" ht="12.75">
      <c r="A223" s="235">
        <v>42428</v>
      </c>
      <c r="B223" s="236" t="s">
        <v>2515</v>
      </c>
      <c r="C223" s="235" t="s">
        <v>2312</v>
      </c>
      <c r="D223" s="235" t="s">
        <v>2316</v>
      </c>
      <c r="E223" s="237">
        <v>1900</v>
      </c>
    </row>
    <row r="224" spans="1:5" ht="12.75">
      <c r="A224" s="235">
        <v>583</v>
      </c>
      <c r="B224" s="236" t="s">
        <v>2516</v>
      </c>
      <c r="C224" s="235" t="s">
        <v>2328</v>
      </c>
      <c r="D224" s="235" t="s">
        <v>2316</v>
      </c>
      <c r="E224" s="237">
        <v>35.65</v>
      </c>
    </row>
    <row r="225" spans="1:5" ht="12.75">
      <c r="A225" s="235">
        <v>299</v>
      </c>
      <c r="B225" s="236" t="s">
        <v>2517</v>
      </c>
      <c r="C225" s="235" t="s">
        <v>2312</v>
      </c>
      <c r="D225" s="235" t="s">
        <v>2313</v>
      </c>
      <c r="E225" s="237">
        <v>2.54</v>
      </c>
    </row>
    <row r="226" spans="1:5" ht="12.75">
      <c r="A226" s="235">
        <v>298</v>
      </c>
      <c r="B226" s="236" t="s">
        <v>2518</v>
      </c>
      <c r="C226" s="235" t="s">
        <v>2312</v>
      </c>
      <c r="D226" s="235" t="s">
        <v>2313</v>
      </c>
      <c r="E226" s="237">
        <v>2.5499999999999998</v>
      </c>
    </row>
    <row r="227" spans="1:5" ht="12.75">
      <c r="A227" s="235">
        <v>295</v>
      </c>
      <c r="B227" s="236" t="s">
        <v>2519</v>
      </c>
      <c r="C227" s="235" t="s">
        <v>2312</v>
      </c>
      <c r="D227" s="235" t="s">
        <v>2313</v>
      </c>
      <c r="E227" s="237">
        <v>1.52</v>
      </c>
    </row>
    <row r="228" spans="1:5" ht="12.75">
      <c r="A228" s="235">
        <v>296</v>
      </c>
      <c r="B228" s="236" t="s">
        <v>2520</v>
      </c>
      <c r="C228" s="235" t="s">
        <v>2312</v>
      </c>
      <c r="D228" s="235" t="s">
        <v>2313</v>
      </c>
      <c r="E228" s="237">
        <v>1.58</v>
      </c>
    </row>
    <row r="229" spans="1:5" ht="12.75">
      <c r="A229" s="235">
        <v>297</v>
      </c>
      <c r="B229" s="236" t="s">
        <v>2521</v>
      </c>
      <c r="C229" s="235" t="s">
        <v>2312</v>
      </c>
      <c r="D229" s="235" t="s">
        <v>2313</v>
      </c>
      <c r="E229" s="237">
        <v>2.23</v>
      </c>
    </row>
    <row r="230" spans="1:5" ht="12.75">
      <c r="A230" s="235">
        <v>301</v>
      </c>
      <c r="B230" s="236" t="s">
        <v>2522</v>
      </c>
      <c r="C230" s="235" t="s">
        <v>2312</v>
      </c>
      <c r="D230" s="235" t="s">
        <v>2320</v>
      </c>
      <c r="E230" s="237">
        <v>2.8</v>
      </c>
    </row>
    <row r="231" spans="1:5" ht="12.75">
      <c r="A231" s="235">
        <v>300</v>
      </c>
      <c r="B231" s="236" t="s">
        <v>2523</v>
      </c>
      <c r="C231" s="235" t="s">
        <v>2312</v>
      </c>
      <c r="D231" s="235" t="s">
        <v>2313</v>
      </c>
      <c r="E231" s="237">
        <v>11.76</v>
      </c>
    </row>
    <row r="232" spans="1:5" ht="12.75">
      <c r="A232" s="235">
        <v>20084</v>
      </c>
      <c r="B232" s="236" t="s">
        <v>2524</v>
      </c>
      <c r="C232" s="235" t="s">
        <v>2312</v>
      </c>
      <c r="D232" s="235" t="s">
        <v>2313</v>
      </c>
      <c r="E232" s="237">
        <v>1.52</v>
      </c>
    </row>
    <row r="233" spans="1:5" ht="12.75">
      <c r="A233" s="235">
        <v>20085</v>
      </c>
      <c r="B233" s="236" t="s">
        <v>2525</v>
      </c>
      <c r="C233" s="235" t="s">
        <v>2312</v>
      </c>
      <c r="D233" s="235" t="s">
        <v>2313</v>
      </c>
      <c r="E233" s="237">
        <v>1.41</v>
      </c>
    </row>
    <row r="234" spans="1:5" ht="12.75">
      <c r="A234" s="235">
        <v>311</v>
      </c>
      <c r="B234" s="236" t="s">
        <v>2526</v>
      </c>
      <c r="C234" s="235" t="s">
        <v>2312</v>
      </c>
      <c r="D234" s="235" t="s">
        <v>2313</v>
      </c>
      <c r="E234" s="237">
        <v>9.1</v>
      </c>
    </row>
    <row r="235" spans="1:5" ht="12.75">
      <c r="A235" s="235">
        <v>318</v>
      </c>
      <c r="B235" s="236" t="s">
        <v>2527</v>
      </c>
      <c r="C235" s="235" t="s">
        <v>2312</v>
      </c>
      <c r="D235" s="235" t="s">
        <v>2313</v>
      </c>
      <c r="E235" s="237">
        <v>15.95</v>
      </c>
    </row>
    <row r="236" spans="1:5" ht="12.75">
      <c r="A236" s="235">
        <v>319</v>
      </c>
      <c r="B236" s="236" t="s">
        <v>2528</v>
      </c>
      <c r="C236" s="235" t="s">
        <v>2312</v>
      </c>
      <c r="D236" s="235" t="s">
        <v>2313</v>
      </c>
      <c r="E236" s="237">
        <v>30.12</v>
      </c>
    </row>
    <row r="237" spans="1:5" ht="12.75">
      <c r="A237" s="235">
        <v>320</v>
      </c>
      <c r="B237" s="236" t="s">
        <v>2529</v>
      </c>
      <c r="C237" s="235" t="s">
        <v>2312</v>
      </c>
      <c r="D237" s="235" t="s">
        <v>2313</v>
      </c>
      <c r="E237" s="237">
        <v>95.75</v>
      </c>
    </row>
    <row r="238" spans="1:5" ht="12.75">
      <c r="A238" s="235">
        <v>314</v>
      </c>
      <c r="B238" s="236" t="s">
        <v>2530</v>
      </c>
      <c r="C238" s="235" t="s">
        <v>2312</v>
      </c>
      <c r="D238" s="235" t="s">
        <v>2313</v>
      </c>
      <c r="E238" s="237">
        <v>147.07</v>
      </c>
    </row>
    <row r="239" spans="1:5" ht="12.75">
      <c r="A239" s="235">
        <v>303</v>
      </c>
      <c r="B239" s="236" t="s">
        <v>2531</v>
      </c>
      <c r="C239" s="235" t="s">
        <v>2312</v>
      </c>
      <c r="D239" s="235" t="s">
        <v>2313</v>
      </c>
      <c r="E239" s="237">
        <v>3.81</v>
      </c>
    </row>
    <row r="240" spans="1:5" ht="12.75">
      <c r="A240" s="235">
        <v>304</v>
      </c>
      <c r="B240" s="236" t="s">
        <v>2532</v>
      </c>
      <c r="C240" s="235" t="s">
        <v>2312</v>
      </c>
      <c r="D240" s="235" t="s">
        <v>2313</v>
      </c>
      <c r="E240" s="237">
        <v>5.82</v>
      </c>
    </row>
    <row r="241" spans="1:5" ht="12.75">
      <c r="A241" s="235">
        <v>305</v>
      </c>
      <c r="B241" s="236" t="s">
        <v>2533</v>
      </c>
      <c r="C241" s="235" t="s">
        <v>2312</v>
      </c>
      <c r="D241" s="235" t="s">
        <v>2313</v>
      </c>
      <c r="E241" s="237">
        <v>9.9499999999999993</v>
      </c>
    </row>
    <row r="242" spans="1:5" ht="12.75">
      <c r="A242" s="235">
        <v>306</v>
      </c>
      <c r="B242" s="236" t="s">
        <v>2534</v>
      </c>
      <c r="C242" s="235" t="s">
        <v>2312</v>
      </c>
      <c r="D242" s="235" t="s">
        <v>2313</v>
      </c>
      <c r="E242" s="237">
        <v>11.96</v>
      </c>
    </row>
    <row r="243" spans="1:5" ht="12.75">
      <c r="A243" s="235">
        <v>307</v>
      </c>
      <c r="B243" s="236" t="s">
        <v>2535</v>
      </c>
      <c r="C243" s="235" t="s">
        <v>2312</v>
      </c>
      <c r="D243" s="235" t="s">
        <v>2313</v>
      </c>
      <c r="E243" s="237">
        <v>23.61</v>
      </c>
    </row>
    <row r="244" spans="1:5" ht="12.75">
      <c r="A244" s="235">
        <v>309</v>
      </c>
      <c r="B244" s="236" t="s">
        <v>2536</v>
      </c>
      <c r="C244" s="235" t="s">
        <v>2312</v>
      </c>
      <c r="D244" s="235" t="s">
        <v>2313</v>
      </c>
      <c r="E244" s="237">
        <v>48.39</v>
      </c>
    </row>
    <row r="245" spans="1:5" ht="12.75">
      <c r="A245" s="235">
        <v>310</v>
      </c>
      <c r="B245" s="236" t="s">
        <v>2537</v>
      </c>
      <c r="C245" s="235" t="s">
        <v>2312</v>
      </c>
      <c r="D245" s="235" t="s">
        <v>2313</v>
      </c>
      <c r="E245" s="237">
        <v>61.37</v>
      </c>
    </row>
    <row r="246" spans="1:5" ht="12.75">
      <c r="A246" s="235">
        <v>328</v>
      </c>
      <c r="B246" s="236" t="s">
        <v>2538</v>
      </c>
      <c r="C246" s="235" t="s">
        <v>2312</v>
      </c>
      <c r="D246" s="235" t="s">
        <v>2313</v>
      </c>
      <c r="E246" s="237">
        <v>7.32</v>
      </c>
    </row>
    <row r="247" spans="1:5" ht="12.75">
      <c r="A247" s="235">
        <v>325</v>
      </c>
      <c r="B247" s="236" t="s">
        <v>2539</v>
      </c>
      <c r="C247" s="235" t="s">
        <v>2312</v>
      </c>
      <c r="D247" s="235" t="s">
        <v>2313</v>
      </c>
      <c r="E247" s="237">
        <v>2.84</v>
      </c>
    </row>
    <row r="248" spans="1:5" ht="12.75">
      <c r="A248" s="235">
        <v>20326</v>
      </c>
      <c r="B248" s="236" t="s">
        <v>2540</v>
      </c>
      <c r="C248" s="235" t="s">
        <v>2312</v>
      </c>
      <c r="D248" s="235" t="s">
        <v>2313</v>
      </c>
      <c r="E248" s="237">
        <v>7.6</v>
      </c>
    </row>
    <row r="249" spans="1:5" ht="12.75">
      <c r="A249" s="235">
        <v>329</v>
      </c>
      <c r="B249" s="236" t="s">
        <v>2541</v>
      </c>
      <c r="C249" s="235" t="s">
        <v>2312</v>
      </c>
      <c r="D249" s="235" t="s">
        <v>2313</v>
      </c>
      <c r="E249" s="237">
        <v>9.36</v>
      </c>
    </row>
    <row r="250" spans="1:5" ht="12.75">
      <c r="A250" s="235">
        <v>308</v>
      </c>
      <c r="B250" s="236" t="s">
        <v>2542</v>
      </c>
      <c r="C250" s="235" t="s">
        <v>2312</v>
      </c>
      <c r="D250" s="235" t="s">
        <v>2313</v>
      </c>
      <c r="E250" s="237">
        <v>31.53</v>
      </c>
    </row>
    <row r="251" spans="1:5" ht="12.75">
      <c r="A251" s="235">
        <v>39642</v>
      </c>
      <c r="B251" s="236" t="s">
        <v>2543</v>
      </c>
      <c r="C251" s="235" t="s">
        <v>2312</v>
      </c>
      <c r="D251" s="235" t="s">
        <v>2313</v>
      </c>
      <c r="E251" s="237">
        <v>1.91</v>
      </c>
    </row>
    <row r="252" spans="1:5" ht="12.75">
      <c r="A252" s="235">
        <v>39641</v>
      </c>
      <c r="B252" s="236" t="s">
        <v>2544</v>
      </c>
      <c r="C252" s="235" t="s">
        <v>2312</v>
      </c>
      <c r="D252" s="235" t="s">
        <v>2313</v>
      </c>
      <c r="E252" s="237">
        <v>1.33</v>
      </c>
    </row>
    <row r="253" spans="1:5" ht="12.75">
      <c r="A253" s="235">
        <v>39643</v>
      </c>
      <c r="B253" s="236" t="s">
        <v>2545</v>
      </c>
      <c r="C253" s="235" t="s">
        <v>2312</v>
      </c>
      <c r="D253" s="235" t="s">
        <v>2313</v>
      </c>
      <c r="E253" s="237">
        <v>5.32</v>
      </c>
    </row>
    <row r="254" spans="1:5" ht="12.75">
      <c r="A254" s="235">
        <v>39644</v>
      </c>
      <c r="B254" s="236" t="s">
        <v>2546</v>
      </c>
      <c r="C254" s="235" t="s">
        <v>2312</v>
      </c>
      <c r="D254" s="235" t="s">
        <v>2313</v>
      </c>
      <c r="E254" s="237">
        <v>6.87</v>
      </c>
    </row>
    <row r="255" spans="1:5" ht="12.75">
      <c r="A255" s="235">
        <v>39645</v>
      </c>
      <c r="B255" s="236" t="s">
        <v>2547</v>
      </c>
      <c r="C255" s="235" t="s">
        <v>2312</v>
      </c>
      <c r="D255" s="235" t="s">
        <v>2313</v>
      </c>
      <c r="E255" s="237">
        <v>8.8699999999999992</v>
      </c>
    </row>
    <row r="256" spans="1:5" ht="12.75">
      <c r="A256" s="235">
        <v>41610</v>
      </c>
      <c r="B256" s="236" t="s">
        <v>24656</v>
      </c>
      <c r="C256" s="235" t="s">
        <v>2312</v>
      </c>
      <c r="D256" s="235" t="s">
        <v>2313</v>
      </c>
      <c r="E256" s="237">
        <v>370.42</v>
      </c>
    </row>
    <row r="257" spans="1:5" ht="12.75">
      <c r="A257" s="235">
        <v>41611</v>
      </c>
      <c r="B257" s="236" t="s">
        <v>24657</v>
      </c>
      <c r="C257" s="235" t="s">
        <v>2312</v>
      </c>
      <c r="D257" s="235" t="s">
        <v>2313</v>
      </c>
      <c r="E257" s="237">
        <v>583.86</v>
      </c>
    </row>
    <row r="258" spans="1:5" ht="12.75">
      <c r="A258" s="235">
        <v>41612</v>
      </c>
      <c r="B258" s="236" t="s">
        <v>24658</v>
      </c>
      <c r="C258" s="235" t="s">
        <v>2312</v>
      </c>
      <c r="D258" s="235" t="s">
        <v>2313</v>
      </c>
      <c r="E258" s="237">
        <v>819.83</v>
      </c>
    </row>
    <row r="259" spans="1:5" ht="12.75">
      <c r="A259" s="235">
        <v>41637</v>
      </c>
      <c r="B259" s="236" t="s">
        <v>24659</v>
      </c>
      <c r="C259" s="235" t="s">
        <v>2312</v>
      </c>
      <c r="D259" s="235" t="s">
        <v>2313</v>
      </c>
      <c r="E259" s="237">
        <v>76.63</v>
      </c>
    </row>
    <row r="260" spans="1:5" ht="12.75">
      <c r="A260" s="235">
        <v>41638</v>
      </c>
      <c r="B260" s="236" t="s">
        <v>24660</v>
      </c>
      <c r="C260" s="235" t="s">
        <v>2312</v>
      </c>
      <c r="D260" s="235" t="s">
        <v>2313</v>
      </c>
      <c r="E260" s="237">
        <v>99.83</v>
      </c>
    </row>
    <row r="261" spans="1:5" ht="12.75">
      <c r="A261" s="235">
        <v>41639</v>
      </c>
      <c r="B261" s="236" t="s">
        <v>24661</v>
      </c>
      <c r="C261" s="235" t="s">
        <v>2312</v>
      </c>
      <c r="D261" s="235" t="s">
        <v>2313</v>
      </c>
      <c r="E261" s="237">
        <v>241.51</v>
      </c>
    </row>
    <row r="262" spans="1:5" ht="12.75">
      <c r="A262" s="235">
        <v>11789</v>
      </c>
      <c r="B262" s="236" t="s">
        <v>2548</v>
      </c>
      <c r="C262" s="235" t="s">
        <v>2312</v>
      </c>
      <c r="D262" s="235" t="s">
        <v>2313</v>
      </c>
      <c r="E262" s="237">
        <v>0.71</v>
      </c>
    </row>
    <row r="263" spans="1:5" ht="12.75">
      <c r="A263" s="235">
        <v>20975</v>
      </c>
      <c r="B263" s="236" t="s">
        <v>2549</v>
      </c>
      <c r="C263" s="235" t="s">
        <v>2312</v>
      </c>
      <c r="D263" s="235" t="s">
        <v>2313</v>
      </c>
      <c r="E263" s="237">
        <v>9.61</v>
      </c>
    </row>
    <row r="264" spans="1:5" ht="12.75">
      <c r="A264" s="235">
        <v>20976</v>
      </c>
      <c r="B264" s="236" t="s">
        <v>2550</v>
      </c>
      <c r="C264" s="235" t="s">
        <v>2312</v>
      </c>
      <c r="D264" s="235" t="s">
        <v>2313</v>
      </c>
      <c r="E264" s="237">
        <v>14.53</v>
      </c>
    </row>
    <row r="265" spans="1:5" ht="12.75">
      <c r="A265" s="235">
        <v>40340</v>
      </c>
      <c r="B265" s="236" t="s">
        <v>2551</v>
      </c>
      <c r="C265" s="235" t="s">
        <v>2312</v>
      </c>
      <c r="D265" s="235" t="s">
        <v>2313</v>
      </c>
      <c r="E265" s="237">
        <v>74.150000000000006</v>
      </c>
    </row>
    <row r="266" spans="1:5" ht="12.75">
      <c r="A266" s="235">
        <v>40341</v>
      </c>
      <c r="B266" s="236" t="s">
        <v>2552</v>
      </c>
      <c r="C266" s="235" t="s">
        <v>2312</v>
      </c>
      <c r="D266" s="235" t="s">
        <v>2313</v>
      </c>
      <c r="E266" s="237">
        <v>87.8</v>
      </c>
    </row>
    <row r="267" spans="1:5" ht="12.75">
      <c r="A267" s="235">
        <v>40342</v>
      </c>
      <c r="B267" s="236" t="s">
        <v>2553</v>
      </c>
      <c r="C267" s="235" t="s">
        <v>2312</v>
      </c>
      <c r="D267" s="235" t="s">
        <v>2313</v>
      </c>
      <c r="E267" s="237">
        <v>111.31</v>
      </c>
    </row>
    <row r="268" spans="1:5" ht="12.75">
      <c r="A268" s="235">
        <v>40343</v>
      </c>
      <c r="B268" s="236" t="s">
        <v>2554</v>
      </c>
      <c r="C268" s="235" t="s">
        <v>2312</v>
      </c>
      <c r="D268" s="235" t="s">
        <v>2313</v>
      </c>
      <c r="E268" s="237">
        <v>136.55000000000001</v>
      </c>
    </row>
    <row r="269" spans="1:5" ht="12.75">
      <c r="A269" s="235">
        <v>40344</v>
      </c>
      <c r="B269" s="236" t="s">
        <v>2555</v>
      </c>
      <c r="C269" s="235" t="s">
        <v>2312</v>
      </c>
      <c r="D269" s="235" t="s">
        <v>2313</v>
      </c>
      <c r="E269" s="237">
        <v>144.38</v>
      </c>
    </row>
    <row r="270" spans="1:5" ht="12.75">
      <c r="A270" s="235">
        <v>40345</v>
      </c>
      <c r="B270" s="236" t="s">
        <v>2556</v>
      </c>
      <c r="C270" s="235" t="s">
        <v>2312</v>
      </c>
      <c r="D270" s="235" t="s">
        <v>2313</v>
      </c>
      <c r="E270" s="237">
        <v>180.27</v>
      </c>
    </row>
    <row r="271" spans="1:5" ht="12.75">
      <c r="A271" s="235">
        <v>40346</v>
      </c>
      <c r="B271" s="236" t="s">
        <v>2557</v>
      </c>
      <c r="C271" s="235" t="s">
        <v>2312</v>
      </c>
      <c r="D271" s="235" t="s">
        <v>2313</v>
      </c>
      <c r="E271" s="237">
        <v>169.58</v>
      </c>
    </row>
    <row r="272" spans="1:5" ht="12.75">
      <c r="A272" s="235">
        <v>40347</v>
      </c>
      <c r="B272" s="236" t="s">
        <v>2558</v>
      </c>
      <c r="C272" s="235" t="s">
        <v>2312</v>
      </c>
      <c r="D272" s="235" t="s">
        <v>2313</v>
      </c>
      <c r="E272" s="237">
        <v>209.68</v>
      </c>
    </row>
    <row r="273" spans="1:5" ht="12.75">
      <c r="A273" s="235">
        <v>38840</v>
      </c>
      <c r="B273" s="236" t="s">
        <v>2559</v>
      </c>
      <c r="C273" s="235" t="s">
        <v>2312</v>
      </c>
      <c r="D273" s="235" t="s">
        <v>2316</v>
      </c>
      <c r="E273" s="237">
        <v>2.79</v>
      </c>
    </row>
    <row r="274" spans="1:5" ht="12.75">
      <c r="A274" s="235">
        <v>38841</v>
      </c>
      <c r="B274" s="236" t="s">
        <v>2560</v>
      </c>
      <c r="C274" s="235" t="s">
        <v>2312</v>
      </c>
      <c r="D274" s="235" t="s">
        <v>2316</v>
      </c>
      <c r="E274" s="237">
        <v>3.1</v>
      </c>
    </row>
    <row r="275" spans="1:5" ht="12.75">
      <c r="A275" s="235">
        <v>38842</v>
      </c>
      <c r="B275" s="236" t="s">
        <v>2561</v>
      </c>
      <c r="C275" s="235" t="s">
        <v>2312</v>
      </c>
      <c r="D275" s="235" t="s">
        <v>2316</v>
      </c>
      <c r="E275" s="237">
        <v>6.12</v>
      </c>
    </row>
    <row r="276" spans="1:5" ht="12.75">
      <c r="A276" s="235">
        <v>38843</v>
      </c>
      <c r="B276" s="236" t="s">
        <v>2562</v>
      </c>
      <c r="C276" s="235" t="s">
        <v>2312</v>
      </c>
      <c r="D276" s="235" t="s">
        <v>2316</v>
      </c>
      <c r="E276" s="237">
        <v>9.56</v>
      </c>
    </row>
    <row r="277" spans="1:5" ht="12.75">
      <c r="A277" s="235">
        <v>43424</v>
      </c>
      <c r="B277" s="236" t="s">
        <v>24662</v>
      </c>
      <c r="C277" s="235" t="s">
        <v>2312</v>
      </c>
      <c r="D277" s="235" t="s">
        <v>2313</v>
      </c>
      <c r="E277" s="237">
        <v>310.35000000000002</v>
      </c>
    </row>
    <row r="278" spans="1:5" ht="12.75">
      <c r="A278" s="235">
        <v>43426</v>
      </c>
      <c r="B278" s="236" t="s">
        <v>24663</v>
      </c>
      <c r="C278" s="235" t="s">
        <v>2312</v>
      </c>
      <c r="D278" s="235" t="s">
        <v>2313</v>
      </c>
      <c r="E278" s="237">
        <v>1070.42</v>
      </c>
    </row>
    <row r="279" spans="1:5" ht="12.75">
      <c r="A279" s="235">
        <v>12565</v>
      </c>
      <c r="B279" s="236" t="s">
        <v>24664</v>
      </c>
      <c r="C279" s="235" t="s">
        <v>2312</v>
      </c>
      <c r="D279" s="235" t="s">
        <v>2313</v>
      </c>
      <c r="E279" s="237">
        <v>375.38</v>
      </c>
    </row>
    <row r="280" spans="1:5" ht="12.75">
      <c r="A280" s="235">
        <v>12567</v>
      </c>
      <c r="B280" s="236" t="s">
        <v>24665</v>
      </c>
      <c r="C280" s="235" t="s">
        <v>2312</v>
      </c>
      <c r="D280" s="235" t="s">
        <v>2313</v>
      </c>
      <c r="E280" s="237">
        <v>504.2</v>
      </c>
    </row>
    <row r="281" spans="1:5" ht="12.75">
      <c r="A281" s="235">
        <v>12568</v>
      </c>
      <c r="B281" s="236" t="s">
        <v>24666</v>
      </c>
      <c r="C281" s="235" t="s">
        <v>2312</v>
      </c>
      <c r="D281" s="235" t="s">
        <v>2313</v>
      </c>
      <c r="E281" s="237">
        <v>705.88</v>
      </c>
    </row>
    <row r="282" spans="1:5" ht="12.75">
      <c r="A282" s="235">
        <v>43441</v>
      </c>
      <c r="B282" s="236" t="s">
        <v>24667</v>
      </c>
      <c r="C282" s="235" t="s">
        <v>2312</v>
      </c>
      <c r="D282" s="235" t="s">
        <v>2313</v>
      </c>
      <c r="E282" s="237">
        <v>90.75</v>
      </c>
    </row>
    <row r="283" spans="1:5" ht="12.75">
      <c r="A283" s="235">
        <v>43423</v>
      </c>
      <c r="B283" s="236" t="s">
        <v>24668</v>
      </c>
      <c r="C283" s="235" t="s">
        <v>2312</v>
      </c>
      <c r="D283" s="235" t="s">
        <v>2313</v>
      </c>
      <c r="E283" s="237">
        <v>42.35</v>
      </c>
    </row>
    <row r="284" spans="1:5" ht="12.75">
      <c r="A284" s="235">
        <v>12532</v>
      </c>
      <c r="B284" s="236" t="s">
        <v>24669</v>
      </c>
      <c r="C284" s="235" t="s">
        <v>2312</v>
      </c>
      <c r="D284" s="235" t="s">
        <v>2313</v>
      </c>
      <c r="E284" s="237">
        <v>65.31</v>
      </c>
    </row>
    <row r="285" spans="1:5" ht="12.75">
      <c r="A285" s="235">
        <v>43444</v>
      </c>
      <c r="B285" s="236" t="s">
        <v>24670</v>
      </c>
      <c r="C285" s="235" t="s">
        <v>2312</v>
      </c>
      <c r="D285" s="235" t="s">
        <v>2313</v>
      </c>
      <c r="E285" s="237">
        <v>219.32</v>
      </c>
    </row>
    <row r="286" spans="1:5" ht="12.75">
      <c r="A286" s="235">
        <v>12551</v>
      </c>
      <c r="B286" s="236" t="s">
        <v>24671</v>
      </c>
      <c r="C286" s="235" t="s">
        <v>2312</v>
      </c>
      <c r="D286" s="235" t="s">
        <v>2313</v>
      </c>
      <c r="E286" s="237">
        <v>156.47999999999999</v>
      </c>
    </row>
    <row r="287" spans="1:5" ht="12.75">
      <c r="A287" s="235">
        <v>43442</v>
      </c>
      <c r="B287" s="236" t="s">
        <v>24672</v>
      </c>
      <c r="C287" s="235" t="s">
        <v>2312</v>
      </c>
      <c r="D287" s="235" t="s">
        <v>2313</v>
      </c>
      <c r="E287" s="237">
        <v>121</v>
      </c>
    </row>
    <row r="288" spans="1:5" ht="12.75">
      <c r="A288" s="235">
        <v>43443</v>
      </c>
      <c r="B288" s="236" t="s">
        <v>24673</v>
      </c>
      <c r="C288" s="235" t="s">
        <v>2312</v>
      </c>
      <c r="D288" s="235" t="s">
        <v>2313</v>
      </c>
      <c r="E288" s="237">
        <v>158.82</v>
      </c>
    </row>
    <row r="289" spans="1:5" ht="12.75">
      <c r="A289" s="235">
        <v>12544</v>
      </c>
      <c r="B289" s="236" t="s">
        <v>24674</v>
      </c>
      <c r="C289" s="235" t="s">
        <v>2312</v>
      </c>
      <c r="D289" s="235" t="s">
        <v>2313</v>
      </c>
      <c r="E289" s="237">
        <v>85.71</v>
      </c>
    </row>
    <row r="290" spans="1:5" ht="12.75">
      <c r="A290" s="235">
        <v>12547</v>
      </c>
      <c r="B290" s="236" t="s">
        <v>24675</v>
      </c>
      <c r="C290" s="235" t="s">
        <v>2312</v>
      </c>
      <c r="D290" s="235" t="s">
        <v>2313</v>
      </c>
      <c r="E290" s="237">
        <v>115.28</v>
      </c>
    </row>
    <row r="291" spans="1:5" ht="12.75">
      <c r="A291" s="235">
        <v>43445</v>
      </c>
      <c r="B291" s="236" t="s">
        <v>24676</v>
      </c>
      <c r="C291" s="235" t="s">
        <v>2312</v>
      </c>
      <c r="D291" s="235" t="s">
        <v>2313</v>
      </c>
      <c r="E291" s="237">
        <v>302.52</v>
      </c>
    </row>
    <row r="292" spans="1:5" ht="12.75">
      <c r="A292" s="235">
        <v>12563</v>
      </c>
      <c r="B292" s="236" t="s">
        <v>24677</v>
      </c>
      <c r="C292" s="235" t="s">
        <v>2312</v>
      </c>
      <c r="D292" s="235" t="s">
        <v>2313</v>
      </c>
      <c r="E292" s="237">
        <v>216.44</v>
      </c>
    </row>
    <row r="293" spans="1:5" ht="12.75">
      <c r="A293" s="235">
        <v>43425</v>
      </c>
      <c r="B293" s="236" t="s">
        <v>24678</v>
      </c>
      <c r="C293" s="235" t="s">
        <v>2312</v>
      </c>
      <c r="D293" s="235" t="s">
        <v>2313</v>
      </c>
      <c r="E293" s="237">
        <v>136.13</v>
      </c>
    </row>
    <row r="294" spans="1:5" ht="12.75">
      <c r="A294" s="235">
        <v>43446</v>
      </c>
      <c r="B294" s="236" t="s">
        <v>24679</v>
      </c>
      <c r="C294" s="235" t="s">
        <v>2312</v>
      </c>
      <c r="D294" s="235" t="s">
        <v>2313</v>
      </c>
      <c r="E294" s="237">
        <v>287.39</v>
      </c>
    </row>
    <row r="295" spans="1:5" ht="12.75">
      <c r="A295" s="235">
        <v>43447</v>
      </c>
      <c r="B295" s="236" t="s">
        <v>24680</v>
      </c>
      <c r="C295" s="235" t="s">
        <v>2312</v>
      </c>
      <c r="D295" s="235" t="s">
        <v>2313</v>
      </c>
      <c r="E295" s="237">
        <v>352.94</v>
      </c>
    </row>
    <row r="296" spans="1:5" ht="12.75">
      <c r="A296" s="235">
        <v>43448</v>
      </c>
      <c r="B296" s="236" t="s">
        <v>24681</v>
      </c>
      <c r="C296" s="235" t="s">
        <v>2312</v>
      </c>
      <c r="D296" s="235" t="s">
        <v>2313</v>
      </c>
      <c r="E296" s="237">
        <v>494.11</v>
      </c>
    </row>
    <row r="297" spans="1:5" ht="12.75">
      <c r="A297" s="235">
        <v>13761</v>
      </c>
      <c r="B297" s="236" t="s">
        <v>2563</v>
      </c>
      <c r="C297" s="235" t="s">
        <v>2312</v>
      </c>
      <c r="D297" s="235" t="s">
        <v>2313</v>
      </c>
      <c r="E297" s="237">
        <v>2854.45</v>
      </c>
    </row>
    <row r="298" spans="1:5" ht="12.75">
      <c r="A298" s="235">
        <v>12888</v>
      </c>
      <c r="B298" s="236" t="s">
        <v>2564</v>
      </c>
      <c r="C298" s="235" t="s">
        <v>2565</v>
      </c>
      <c r="D298" s="235" t="s">
        <v>2316</v>
      </c>
      <c r="E298" s="237">
        <v>96.72</v>
      </c>
    </row>
    <row r="299" spans="1:5" ht="12.75">
      <c r="A299" s="235">
        <v>12889</v>
      </c>
      <c r="B299" s="236" t="s">
        <v>2566</v>
      </c>
      <c r="C299" s="235" t="s">
        <v>2565</v>
      </c>
      <c r="D299" s="235" t="s">
        <v>2316</v>
      </c>
      <c r="E299" s="237">
        <v>63.16</v>
      </c>
    </row>
    <row r="300" spans="1:5" ht="12.75">
      <c r="A300" s="235">
        <v>4814</v>
      </c>
      <c r="B300" s="236" t="s">
        <v>2567</v>
      </c>
      <c r="C300" s="235" t="s">
        <v>2312</v>
      </c>
      <c r="D300" s="235" t="s">
        <v>2313</v>
      </c>
      <c r="E300" s="237">
        <v>119.39</v>
      </c>
    </row>
    <row r="301" spans="1:5" ht="12.75">
      <c r="A301" s="235">
        <v>25967</v>
      </c>
      <c r="B301" s="236" t="s">
        <v>2568</v>
      </c>
      <c r="C301" s="235" t="s">
        <v>2312</v>
      </c>
      <c r="D301" s="235" t="s">
        <v>2316</v>
      </c>
      <c r="E301" s="237">
        <v>1691.85</v>
      </c>
    </row>
    <row r="302" spans="1:5" ht="12.75">
      <c r="A302" s="235">
        <v>6122</v>
      </c>
      <c r="B302" s="236" t="s">
        <v>2569</v>
      </c>
      <c r="C302" s="235" t="s">
        <v>2317</v>
      </c>
      <c r="D302" s="235" t="s">
        <v>2313</v>
      </c>
      <c r="E302" s="237">
        <v>26.11</v>
      </c>
    </row>
    <row r="303" spans="1:5" ht="12.75">
      <c r="A303" s="235">
        <v>40810</v>
      </c>
      <c r="B303" s="236" t="s">
        <v>2570</v>
      </c>
      <c r="C303" s="235" t="s">
        <v>2485</v>
      </c>
      <c r="D303" s="235" t="s">
        <v>2313</v>
      </c>
      <c r="E303" s="237">
        <v>4589.38</v>
      </c>
    </row>
    <row r="304" spans="1:5" ht="12.75">
      <c r="A304" s="235">
        <v>21100</v>
      </c>
      <c r="B304" s="236" t="s">
        <v>2571</v>
      </c>
      <c r="C304" s="235" t="s">
        <v>2312</v>
      </c>
      <c r="D304" s="235" t="s">
        <v>2316</v>
      </c>
      <c r="E304" s="237">
        <v>2485.25</v>
      </c>
    </row>
    <row r="305" spans="1:5" ht="12.75">
      <c r="A305" s="235">
        <v>11816</v>
      </c>
      <c r="B305" s="236" t="s">
        <v>2572</v>
      </c>
      <c r="C305" s="235" t="s">
        <v>2312</v>
      </c>
      <c r="D305" s="235" t="s">
        <v>2316</v>
      </c>
      <c r="E305" s="237">
        <v>2650</v>
      </c>
    </row>
    <row r="306" spans="1:5" ht="12.75">
      <c r="A306" s="235">
        <v>11814</v>
      </c>
      <c r="B306" s="236" t="s">
        <v>2573</v>
      </c>
      <c r="C306" s="235" t="s">
        <v>2312</v>
      </c>
      <c r="D306" s="235" t="s">
        <v>2316</v>
      </c>
      <c r="E306" s="237">
        <v>5768.38</v>
      </c>
    </row>
    <row r="307" spans="1:5" ht="12.75">
      <c r="A307" s="235">
        <v>14186</v>
      </c>
      <c r="B307" s="236" t="s">
        <v>2574</v>
      </c>
      <c r="C307" s="235" t="s">
        <v>2312</v>
      </c>
      <c r="D307" s="235" t="s">
        <v>2316</v>
      </c>
      <c r="E307" s="237">
        <v>7242.98</v>
      </c>
    </row>
    <row r="308" spans="1:5" ht="12.75">
      <c r="A308" s="235">
        <v>14185</v>
      </c>
      <c r="B308" s="236" t="s">
        <v>2575</v>
      </c>
      <c r="C308" s="235" t="s">
        <v>2312</v>
      </c>
      <c r="D308" s="235" t="s">
        <v>2316</v>
      </c>
      <c r="E308" s="237">
        <v>9382.49</v>
      </c>
    </row>
    <row r="309" spans="1:5" ht="12.75">
      <c r="A309" s="235">
        <v>11811</v>
      </c>
      <c r="B309" s="236" t="s">
        <v>2576</v>
      </c>
      <c r="C309" s="235" t="s">
        <v>2312</v>
      </c>
      <c r="D309" s="235" t="s">
        <v>2316</v>
      </c>
      <c r="E309" s="237">
        <v>3587.51</v>
      </c>
    </row>
    <row r="310" spans="1:5" ht="12.75">
      <c r="A310" s="235">
        <v>26038</v>
      </c>
      <c r="B310" s="236" t="s">
        <v>2577</v>
      </c>
      <c r="C310" s="235" t="s">
        <v>2312</v>
      </c>
      <c r="D310" s="235" t="s">
        <v>2316</v>
      </c>
      <c r="E310" s="237">
        <v>202992.51</v>
      </c>
    </row>
    <row r="311" spans="1:5" ht="12.75">
      <c r="A311" s="235">
        <v>34482</v>
      </c>
      <c r="B311" s="236" t="s">
        <v>2578</v>
      </c>
      <c r="C311" s="235" t="s">
        <v>2312</v>
      </c>
      <c r="D311" s="235" t="s">
        <v>2316</v>
      </c>
      <c r="E311" s="237">
        <v>4937.75</v>
      </c>
    </row>
    <row r="312" spans="1:5" ht="12.75">
      <c r="A312" s="235">
        <v>34469</v>
      </c>
      <c r="B312" s="236" t="s">
        <v>2579</v>
      </c>
      <c r="C312" s="235" t="s">
        <v>2312</v>
      </c>
      <c r="D312" s="235" t="s">
        <v>2316</v>
      </c>
      <c r="E312" s="237">
        <v>7638.09</v>
      </c>
    </row>
    <row r="313" spans="1:5" ht="12.75">
      <c r="A313" s="235">
        <v>34472</v>
      </c>
      <c r="B313" s="236" t="s">
        <v>2580</v>
      </c>
      <c r="C313" s="235" t="s">
        <v>2312</v>
      </c>
      <c r="D313" s="235" t="s">
        <v>2316</v>
      </c>
      <c r="E313" s="237">
        <v>2350</v>
      </c>
    </row>
    <row r="314" spans="1:5" ht="12.75">
      <c r="A314" s="235">
        <v>34476</v>
      </c>
      <c r="B314" s="236" t="s">
        <v>2581</v>
      </c>
      <c r="C314" s="235" t="s">
        <v>2312</v>
      </c>
      <c r="D314" s="235" t="s">
        <v>2316</v>
      </c>
      <c r="E314" s="237">
        <v>3983.58</v>
      </c>
    </row>
    <row r="315" spans="1:5" ht="12.75">
      <c r="A315" s="235">
        <v>34477</v>
      </c>
      <c r="B315" s="236" t="s">
        <v>2582</v>
      </c>
      <c r="C315" s="235" t="s">
        <v>2312</v>
      </c>
      <c r="D315" s="235" t="s">
        <v>2316</v>
      </c>
      <c r="E315" s="237">
        <v>5286.98</v>
      </c>
    </row>
    <row r="316" spans="1:5" ht="12.75">
      <c r="A316" s="235">
        <v>42425</v>
      </c>
      <c r="B316" s="236" t="s">
        <v>2583</v>
      </c>
      <c r="C316" s="235" t="s">
        <v>2312</v>
      </c>
      <c r="D316" s="235" t="s">
        <v>2313</v>
      </c>
      <c r="E316" s="237">
        <v>1966.95</v>
      </c>
    </row>
    <row r="317" spans="1:5" ht="12.75">
      <c r="A317" s="235">
        <v>42422</v>
      </c>
      <c r="B317" s="236" t="s">
        <v>2584</v>
      </c>
      <c r="C317" s="235" t="s">
        <v>2312</v>
      </c>
      <c r="D317" s="235" t="s">
        <v>2320</v>
      </c>
      <c r="E317" s="237">
        <v>2920</v>
      </c>
    </row>
    <row r="318" spans="1:5" ht="12.75">
      <c r="A318" s="235">
        <v>43184</v>
      </c>
      <c r="B318" s="236" t="s">
        <v>2585</v>
      </c>
      <c r="C318" s="235" t="s">
        <v>2312</v>
      </c>
      <c r="D318" s="235" t="s">
        <v>2313</v>
      </c>
      <c r="E318" s="237">
        <v>4035.72</v>
      </c>
    </row>
    <row r="319" spans="1:5" ht="12.75">
      <c r="A319" s="235">
        <v>42424</v>
      </c>
      <c r="B319" s="236" t="s">
        <v>2586</v>
      </c>
      <c r="C319" s="235" t="s">
        <v>2312</v>
      </c>
      <c r="D319" s="235" t="s">
        <v>2313</v>
      </c>
      <c r="E319" s="237">
        <v>1756.65</v>
      </c>
    </row>
    <row r="320" spans="1:5" ht="12.75">
      <c r="A320" s="235">
        <v>42421</v>
      </c>
      <c r="B320" s="236" t="s">
        <v>2587</v>
      </c>
      <c r="C320" s="235" t="s">
        <v>2312</v>
      </c>
      <c r="D320" s="235" t="s">
        <v>2313</v>
      </c>
      <c r="E320" s="237">
        <v>15994.16</v>
      </c>
    </row>
    <row r="321" spans="1:5" ht="12.75">
      <c r="A321" s="235">
        <v>42416</v>
      </c>
      <c r="B321" s="236" t="s">
        <v>2588</v>
      </c>
      <c r="C321" s="235" t="s">
        <v>2312</v>
      </c>
      <c r="D321" s="235" t="s">
        <v>2313</v>
      </c>
      <c r="E321" s="237">
        <v>7572.74</v>
      </c>
    </row>
    <row r="322" spans="1:5" ht="12.75">
      <c r="A322" s="235">
        <v>42417</v>
      </c>
      <c r="B322" s="236" t="s">
        <v>2589</v>
      </c>
      <c r="C322" s="235" t="s">
        <v>2312</v>
      </c>
      <c r="D322" s="235" t="s">
        <v>2313</v>
      </c>
      <c r="E322" s="237">
        <v>8489.66</v>
      </c>
    </row>
    <row r="323" spans="1:5" ht="12.75">
      <c r="A323" s="235">
        <v>42419</v>
      </c>
      <c r="B323" s="236" t="s">
        <v>2590</v>
      </c>
      <c r="C323" s="235" t="s">
        <v>2312</v>
      </c>
      <c r="D323" s="235" t="s">
        <v>2313</v>
      </c>
      <c r="E323" s="237">
        <v>9591.51</v>
      </c>
    </row>
    <row r="324" spans="1:5" ht="12.75">
      <c r="A324" s="235">
        <v>42420</v>
      </c>
      <c r="B324" s="236" t="s">
        <v>2591</v>
      </c>
      <c r="C324" s="235" t="s">
        <v>2312</v>
      </c>
      <c r="D324" s="235" t="s">
        <v>2313</v>
      </c>
      <c r="E324" s="237">
        <v>13182.83</v>
      </c>
    </row>
    <row r="325" spans="1:5" ht="12.75">
      <c r="A325" s="235">
        <v>43195</v>
      </c>
      <c r="B325" s="236" t="s">
        <v>2592</v>
      </c>
      <c r="C325" s="235" t="s">
        <v>2312</v>
      </c>
      <c r="D325" s="235" t="s">
        <v>2313</v>
      </c>
      <c r="E325" s="237">
        <v>4641.8599999999997</v>
      </c>
    </row>
    <row r="326" spans="1:5" ht="12.75">
      <c r="A326" s="235">
        <v>43196</v>
      </c>
      <c r="B326" s="236" t="s">
        <v>2593</v>
      </c>
      <c r="C326" s="235" t="s">
        <v>2312</v>
      </c>
      <c r="D326" s="235" t="s">
        <v>2313</v>
      </c>
      <c r="E326" s="237">
        <v>5752.92</v>
      </c>
    </row>
    <row r="327" spans="1:5" ht="12.75">
      <c r="A327" s="235">
        <v>43198</v>
      </c>
      <c r="B327" s="236" t="s">
        <v>2594</v>
      </c>
      <c r="C327" s="235" t="s">
        <v>2312</v>
      </c>
      <c r="D327" s="235" t="s">
        <v>2313</v>
      </c>
      <c r="E327" s="237">
        <v>8548.7000000000007</v>
      </c>
    </row>
    <row r="328" spans="1:5" ht="12.75">
      <c r="A328" s="235">
        <v>43199</v>
      </c>
      <c r="B328" s="236" t="s">
        <v>2595</v>
      </c>
      <c r="C328" s="235" t="s">
        <v>2312</v>
      </c>
      <c r="D328" s="235" t="s">
        <v>2313</v>
      </c>
      <c r="E328" s="237">
        <v>8861.9500000000007</v>
      </c>
    </row>
    <row r="329" spans="1:5" ht="12.75">
      <c r="A329" s="235">
        <v>43200</v>
      </c>
      <c r="B329" s="236" t="s">
        <v>2596</v>
      </c>
      <c r="C329" s="235" t="s">
        <v>2312</v>
      </c>
      <c r="D329" s="235" t="s">
        <v>2313</v>
      </c>
      <c r="E329" s="237">
        <v>10169.74</v>
      </c>
    </row>
    <row r="330" spans="1:5" ht="12.75">
      <c r="A330" s="235">
        <v>39556</v>
      </c>
      <c r="B330" s="236" t="s">
        <v>2597</v>
      </c>
      <c r="C330" s="235" t="s">
        <v>2312</v>
      </c>
      <c r="D330" s="235" t="s">
        <v>2313</v>
      </c>
      <c r="E330" s="237">
        <v>5554.41</v>
      </c>
    </row>
    <row r="331" spans="1:5" ht="12.75">
      <c r="A331" s="235">
        <v>39557</v>
      </c>
      <c r="B331" s="236" t="s">
        <v>2598</v>
      </c>
      <c r="C331" s="235" t="s">
        <v>2312</v>
      </c>
      <c r="D331" s="235" t="s">
        <v>2313</v>
      </c>
      <c r="E331" s="237">
        <v>5980.89</v>
      </c>
    </row>
    <row r="332" spans="1:5" ht="12.75">
      <c r="A332" s="235">
        <v>39559</v>
      </c>
      <c r="B332" s="236" t="s">
        <v>2599</v>
      </c>
      <c r="C332" s="235" t="s">
        <v>2312</v>
      </c>
      <c r="D332" s="235" t="s">
        <v>2313</v>
      </c>
      <c r="E332" s="237">
        <v>8838.6</v>
      </c>
    </row>
    <row r="333" spans="1:5" ht="12.75">
      <c r="A333" s="235">
        <v>39560</v>
      </c>
      <c r="B333" s="236" t="s">
        <v>2600</v>
      </c>
      <c r="C333" s="235" t="s">
        <v>2312</v>
      </c>
      <c r="D333" s="235" t="s">
        <v>2313</v>
      </c>
      <c r="E333" s="237">
        <v>10225.4</v>
      </c>
    </row>
    <row r="334" spans="1:5" ht="12.75">
      <c r="A334" s="235">
        <v>39561</v>
      </c>
      <c r="B334" s="236" t="s">
        <v>2601</v>
      </c>
      <c r="C334" s="235" t="s">
        <v>2312</v>
      </c>
      <c r="D334" s="235" t="s">
        <v>2313</v>
      </c>
      <c r="E334" s="237">
        <v>10697.08</v>
      </c>
    </row>
    <row r="335" spans="1:5" ht="12.75">
      <c r="A335" s="235">
        <v>43190</v>
      </c>
      <c r="B335" s="236" t="s">
        <v>2602</v>
      </c>
      <c r="C335" s="235" t="s">
        <v>2312</v>
      </c>
      <c r="D335" s="235" t="s">
        <v>2313</v>
      </c>
      <c r="E335" s="237">
        <v>1578.6</v>
      </c>
    </row>
    <row r="336" spans="1:5" ht="12.75">
      <c r="A336" s="235">
        <v>39555</v>
      </c>
      <c r="B336" s="236" t="s">
        <v>2603</v>
      </c>
      <c r="C336" s="235" t="s">
        <v>2312</v>
      </c>
      <c r="D336" s="235" t="s">
        <v>2313</v>
      </c>
      <c r="E336" s="237">
        <v>1707.64</v>
      </c>
    </row>
    <row r="337" spans="1:5" ht="12.75">
      <c r="A337" s="235">
        <v>43191</v>
      </c>
      <c r="B337" s="236" t="s">
        <v>2604</v>
      </c>
      <c r="C337" s="235" t="s">
        <v>2312</v>
      </c>
      <c r="D337" s="235" t="s">
        <v>2313</v>
      </c>
      <c r="E337" s="237">
        <v>2271.4</v>
      </c>
    </row>
    <row r="338" spans="1:5" ht="12.75">
      <c r="A338" s="235">
        <v>39548</v>
      </c>
      <c r="B338" s="236" t="s">
        <v>2605</v>
      </c>
      <c r="C338" s="235" t="s">
        <v>2312</v>
      </c>
      <c r="D338" s="235" t="s">
        <v>2313</v>
      </c>
      <c r="E338" s="237">
        <v>2532.96</v>
      </c>
    </row>
    <row r="339" spans="1:5" ht="12.75">
      <c r="A339" s="235">
        <v>43192</v>
      </c>
      <c r="B339" s="236" t="s">
        <v>2606</v>
      </c>
      <c r="C339" s="235" t="s">
        <v>2312</v>
      </c>
      <c r="D339" s="235" t="s">
        <v>2313</v>
      </c>
      <c r="E339" s="237">
        <v>2975.33</v>
      </c>
    </row>
    <row r="340" spans="1:5" ht="12.75">
      <c r="A340" s="235">
        <v>39554</v>
      </c>
      <c r="B340" s="236" t="s">
        <v>2607</v>
      </c>
      <c r="C340" s="235" t="s">
        <v>2312</v>
      </c>
      <c r="D340" s="235" t="s">
        <v>2313</v>
      </c>
      <c r="E340" s="237">
        <v>3349.46</v>
      </c>
    </row>
    <row r="341" spans="1:5" ht="12.75">
      <c r="A341" s="235">
        <v>43194</v>
      </c>
      <c r="B341" s="236" t="s">
        <v>2608</v>
      </c>
      <c r="C341" s="235" t="s">
        <v>2312</v>
      </c>
      <c r="D341" s="235" t="s">
        <v>2313</v>
      </c>
      <c r="E341" s="237">
        <v>1352.34</v>
      </c>
    </row>
    <row r="342" spans="1:5" ht="12.75">
      <c r="A342" s="235">
        <v>39551</v>
      </c>
      <c r="B342" s="236" t="s">
        <v>2609</v>
      </c>
      <c r="C342" s="235" t="s">
        <v>2312</v>
      </c>
      <c r="D342" s="235" t="s">
        <v>2313</v>
      </c>
      <c r="E342" s="237">
        <v>1489.07</v>
      </c>
    </row>
    <row r="343" spans="1:5" ht="12.75">
      <c r="A343" s="235">
        <v>43185</v>
      </c>
      <c r="B343" s="236" t="s">
        <v>2610</v>
      </c>
      <c r="C343" s="235" t="s">
        <v>2312</v>
      </c>
      <c r="D343" s="235" t="s">
        <v>2313</v>
      </c>
      <c r="E343" s="237">
        <v>4231.68</v>
      </c>
    </row>
    <row r="344" spans="1:5" ht="12.75">
      <c r="A344" s="235">
        <v>43186</v>
      </c>
      <c r="B344" s="236" t="s">
        <v>2611</v>
      </c>
      <c r="C344" s="235" t="s">
        <v>2312</v>
      </c>
      <c r="D344" s="235" t="s">
        <v>2313</v>
      </c>
      <c r="E344" s="237">
        <v>4463.57</v>
      </c>
    </row>
    <row r="345" spans="1:5" ht="12.75">
      <c r="A345" s="235">
        <v>43187</v>
      </c>
      <c r="B345" s="236" t="s">
        <v>2612</v>
      </c>
      <c r="C345" s="235" t="s">
        <v>2312</v>
      </c>
      <c r="D345" s="235" t="s">
        <v>2313</v>
      </c>
      <c r="E345" s="237">
        <v>5923.2</v>
      </c>
    </row>
    <row r="346" spans="1:5" ht="12.75">
      <c r="A346" s="235">
        <v>43188</v>
      </c>
      <c r="B346" s="236" t="s">
        <v>2613</v>
      </c>
      <c r="C346" s="235" t="s">
        <v>2312</v>
      </c>
      <c r="D346" s="235" t="s">
        <v>2313</v>
      </c>
      <c r="E346" s="237">
        <v>7176.75</v>
      </c>
    </row>
    <row r="347" spans="1:5" ht="12.75">
      <c r="A347" s="235">
        <v>43189</v>
      </c>
      <c r="B347" s="236" t="s">
        <v>2614</v>
      </c>
      <c r="C347" s="235" t="s">
        <v>2312</v>
      </c>
      <c r="D347" s="235" t="s">
        <v>2313</v>
      </c>
      <c r="E347" s="237">
        <v>8072.64</v>
      </c>
    </row>
    <row r="348" spans="1:5" ht="12.75">
      <c r="A348" s="235">
        <v>39580</v>
      </c>
      <c r="B348" s="236" t="s">
        <v>2615</v>
      </c>
      <c r="C348" s="235" t="s">
        <v>2312</v>
      </c>
      <c r="D348" s="235" t="s">
        <v>2313</v>
      </c>
      <c r="E348" s="237">
        <v>63615.76</v>
      </c>
    </row>
    <row r="349" spans="1:5" ht="12.75">
      <c r="A349" s="235">
        <v>39577</v>
      </c>
      <c r="B349" s="236" t="s">
        <v>2616</v>
      </c>
      <c r="C349" s="235" t="s">
        <v>2312</v>
      </c>
      <c r="D349" s="235" t="s">
        <v>2313</v>
      </c>
      <c r="E349" s="237">
        <v>19911.599999999999</v>
      </c>
    </row>
    <row r="350" spans="1:5" ht="12.75">
      <c r="A350" s="235">
        <v>39578</v>
      </c>
      <c r="B350" s="236" t="s">
        <v>2617</v>
      </c>
      <c r="C350" s="235" t="s">
        <v>2312</v>
      </c>
      <c r="D350" s="235" t="s">
        <v>2313</v>
      </c>
      <c r="E350" s="237">
        <v>25696.31</v>
      </c>
    </row>
    <row r="351" spans="1:5" ht="12.75">
      <c r="A351" s="235">
        <v>39579</v>
      </c>
      <c r="B351" s="236" t="s">
        <v>2618</v>
      </c>
      <c r="C351" s="235" t="s">
        <v>2312</v>
      </c>
      <c r="D351" s="235" t="s">
        <v>2313</v>
      </c>
      <c r="E351" s="237">
        <v>37386.120000000003</v>
      </c>
    </row>
    <row r="352" spans="1:5" ht="12.75">
      <c r="A352" s="235">
        <v>39826</v>
      </c>
      <c r="B352" s="236" t="s">
        <v>2619</v>
      </c>
      <c r="C352" s="235" t="s">
        <v>2312</v>
      </c>
      <c r="D352" s="235" t="s">
        <v>2313</v>
      </c>
      <c r="E352" s="237">
        <v>4591.6899999999996</v>
      </c>
    </row>
    <row r="353" spans="1:5" ht="12.75">
      <c r="A353" s="235">
        <v>10700</v>
      </c>
      <c r="B353" s="236" t="s">
        <v>2620</v>
      </c>
      <c r="C353" s="235" t="s">
        <v>2312</v>
      </c>
      <c r="D353" s="235" t="s">
        <v>2316</v>
      </c>
      <c r="E353" s="237">
        <v>15648.01</v>
      </c>
    </row>
    <row r="354" spans="1:5" ht="12.75">
      <c r="A354" s="235">
        <v>346</v>
      </c>
      <c r="B354" s="236" t="s">
        <v>2621</v>
      </c>
      <c r="C354" s="235" t="s">
        <v>2328</v>
      </c>
      <c r="D354" s="235" t="s">
        <v>2313</v>
      </c>
      <c r="E354" s="237">
        <v>27.97</v>
      </c>
    </row>
    <row r="355" spans="1:5" ht="12.75">
      <c r="A355" s="235">
        <v>3312</v>
      </c>
      <c r="B355" s="236" t="s">
        <v>2622</v>
      </c>
      <c r="C355" s="235" t="s">
        <v>2328</v>
      </c>
      <c r="D355" s="235" t="s">
        <v>2316</v>
      </c>
      <c r="E355" s="237">
        <v>21.12</v>
      </c>
    </row>
    <row r="356" spans="1:5" ht="12.75">
      <c r="A356" s="235">
        <v>339</v>
      </c>
      <c r="B356" s="236" t="s">
        <v>2623</v>
      </c>
      <c r="C356" s="235" t="s">
        <v>2324</v>
      </c>
      <c r="D356" s="235" t="s">
        <v>2313</v>
      </c>
      <c r="E356" s="237">
        <v>1.44</v>
      </c>
    </row>
    <row r="357" spans="1:5" ht="12.75">
      <c r="A357" s="235">
        <v>340</v>
      </c>
      <c r="B357" s="236" t="s">
        <v>2624</v>
      </c>
      <c r="C357" s="235" t="s">
        <v>2324</v>
      </c>
      <c r="D357" s="235" t="s">
        <v>2313</v>
      </c>
      <c r="E357" s="237">
        <v>1.3</v>
      </c>
    </row>
    <row r="358" spans="1:5" ht="12.75">
      <c r="A358" s="235">
        <v>43130</v>
      </c>
      <c r="B358" s="236" t="s">
        <v>2625</v>
      </c>
      <c r="C358" s="235" t="s">
        <v>2328</v>
      </c>
      <c r="D358" s="235" t="s">
        <v>2320</v>
      </c>
      <c r="E358" s="237">
        <v>23.61</v>
      </c>
    </row>
    <row r="359" spans="1:5" ht="12.75">
      <c r="A359" s="235">
        <v>344</v>
      </c>
      <c r="B359" s="236" t="s">
        <v>2626</v>
      </c>
      <c r="C359" s="235" t="s">
        <v>2328</v>
      </c>
      <c r="D359" s="235" t="s">
        <v>2313</v>
      </c>
      <c r="E359" s="237">
        <v>31.04</v>
      </c>
    </row>
    <row r="360" spans="1:5" ht="12.75">
      <c r="A360" s="235">
        <v>345</v>
      </c>
      <c r="B360" s="236" t="s">
        <v>2627</v>
      </c>
      <c r="C360" s="235" t="s">
        <v>2328</v>
      </c>
      <c r="D360" s="235" t="s">
        <v>2313</v>
      </c>
      <c r="E360" s="237">
        <v>33.67</v>
      </c>
    </row>
    <row r="361" spans="1:5" ht="12.75">
      <c r="A361" s="235">
        <v>43131</v>
      </c>
      <c r="B361" s="236" t="s">
        <v>2628</v>
      </c>
      <c r="C361" s="235" t="s">
        <v>2328</v>
      </c>
      <c r="D361" s="235" t="s">
        <v>2313</v>
      </c>
      <c r="E361" s="237">
        <v>27.42</v>
      </c>
    </row>
    <row r="362" spans="1:5" ht="12.75">
      <c r="A362" s="235">
        <v>3313</v>
      </c>
      <c r="B362" s="236" t="s">
        <v>2629</v>
      </c>
      <c r="C362" s="235" t="s">
        <v>2328</v>
      </c>
      <c r="D362" s="235" t="s">
        <v>2316</v>
      </c>
      <c r="E362" s="237">
        <v>27.18</v>
      </c>
    </row>
    <row r="363" spans="1:5" ht="12.75">
      <c r="A363" s="235">
        <v>43132</v>
      </c>
      <c r="B363" s="236" t="s">
        <v>24304</v>
      </c>
      <c r="C363" s="235" t="s">
        <v>2328</v>
      </c>
      <c r="D363" s="235" t="s">
        <v>2313</v>
      </c>
      <c r="E363" s="237">
        <v>23.61</v>
      </c>
    </row>
    <row r="364" spans="1:5" ht="12.75">
      <c r="A364" s="235">
        <v>369</v>
      </c>
      <c r="B364" s="236" t="s">
        <v>2630</v>
      </c>
      <c r="C364" s="235" t="s">
        <v>2482</v>
      </c>
      <c r="D364" s="235" t="s">
        <v>2313</v>
      </c>
      <c r="E364" s="237">
        <v>70.349999999999994</v>
      </c>
    </row>
    <row r="365" spans="1:5" ht="12.75">
      <c r="A365" s="235">
        <v>366</v>
      </c>
      <c r="B365" s="236" t="s">
        <v>2631</v>
      </c>
      <c r="C365" s="235" t="s">
        <v>2482</v>
      </c>
      <c r="D365" s="235" t="s">
        <v>2320</v>
      </c>
      <c r="E365" s="237">
        <v>51.67</v>
      </c>
    </row>
    <row r="366" spans="1:5" ht="12.75">
      <c r="A366" s="235">
        <v>367</v>
      </c>
      <c r="B366" s="236" t="s">
        <v>2632</v>
      </c>
      <c r="C366" s="235" t="s">
        <v>2482</v>
      </c>
      <c r="D366" s="235" t="s">
        <v>2320</v>
      </c>
      <c r="E366" s="237">
        <v>67.5</v>
      </c>
    </row>
    <row r="367" spans="1:5" ht="12.75">
      <c r="A367" s="235">
        <v>370</v>
      </c>
      <c r="B367" s="236" t="s">
        <v>2633</v>
      </c>
      <c r="C367" s="235" t="s">
        <v>2482</v>
      </c>
      <c r="D367" s="235" t="s">
        <v>2320</v>
      </c>
      <c r="E367" s="237">
        <v>47.5</v>
      </c>
    </row>
    <row r="368" spans="1:5" ht="12.75">
      <c r="A368" s="235">
        <v>368</v>
      </c>
      <c r="B368" s="236" t="s">
        <v>2634</v>
      </c>
      <c r="C368" s="235" t="s">
        <v>2482</v>
      </c>
      <c r="D368" s="235" t="s">
        <v>2313</v>
      </c>
      <c r="E368" s="237">
        <v>50.62</v>
      </c>
    </row>
    <row r="369" spans="1:5" ht="12.75">
      <c r="A369" s="235">
        <v>11075</v>
      </c>
      <c r="B369" s="236" t="s">
        <v>2635</v>
      </c>
      <c r="C369" s="235" t="s">
        <v>2482</v>
      </c>
      <c r="D369" s="235" t="s">
        <v>2313</v>
      </c>
      <c r="E369" s="237">
        <v>1105.31</v>
      </c>
    </row>
    <row r="370" spans="1:5" ht="12.75">
      <c r="A370" s="235">
        <v>11076</v>
      </c>
      <c r="B370" s="236" t="s">
        <v>2636</v>
      </c>
      <c r="C370" s="235" t="s">
        <v>2482</v>
      </c>
      <c r="D370" s="235" t="s">
        <v>2313</v>
      </c>
      <c r="E370" s="237">
        <v>84.37</v>
      </c>
    </row>
    <row r="371" spans="1:5" ht="12.75">
      <c r="A371" s="235">
        <v>1381</v>
      </c>
      <c r="B371" s="236" t="s">
        <v>2637</v>
      </c>
      <c r="C371" s="235" t="s">
        <v>2328</v>
      </c>
      <c r="D371" s="235" t="s">
        <v>2320</v>
      </c>
      <c r="E371" s="237">
        <v>0.54</v>
      </c>
    </row>
    <row r="372" spans="1:5" ht="12.75">
      <c r="A372" s="235">
        <v>34353</v>
      </c>
      <c r="B372" s="236" t="s">
        <v>24305</v>
      </c>
      <c r="C372" s="235" t="s">
        <v>2328</v>
      </c>
      <c r="D372" s="235" t="s">
        <v>2313</v>
      </c>
      <c r="E372" s="237">
        <v>1</v>
      </c>
    </row>
    <row r="373" spans="1:5" ht="12.75">
      <c r="A373" s="235">
        <v>37595</v>
      </c>
      <c r="B373" s="236" t="s">
        <v>24306</v>
      </c>
      <c r="C373" s="235" t="s">
        <v>2328</v>
      </c>
      <c r="D373" s="235" t="s">
        <v>2313</v>
      </c>
      <c r="E373" s="237">
        <v>1.66</v>
      </c>
    </row>
    <row r="374" spans="1:5" ht="12.75">
      <c r="A374" s="235">
        <v>37596</v>
      </c>
      <c r="B374" s="236" t="s">
        <v>24307</v>
      </c>
      <c r="C374" s="235" t="s">
        <v>2328</v>
      </c>
      <c r="D374" s="235" t="s">
        <v>2313</v>
      </c>
      <c r="E374" s="237">
        <v>1.9</v>
      </c>
    </row>
    <row r="375" spans="1:5" ht="12.75">
      <c r="A375" s="235">
        <v>371</v>
      </c>
      <c r="B375" s="236" t="s">
        <v>2638</v>
      </c>
      <c r="C375" s="235" t="s">
        <v>2328</v>
      </c>
      <c r="D375" s="235" t="s">
        <v>2313</v>
      </c>
      <c r="E375" s="237">
        <v>0.59</v>
      </c>
    </row>
    <row r="376" spans="1:5" ht="12.75">
      <c r="A376" s="235">
        <v>37553</v>
      </c>
      <c r="B376" s="236" t="s">
        <v>2639</v>
      </c>
      <c r="C376" s="235" t="s">
        <v>2328</v>
      </c>
      <c r="D376" s="235" t="s">
        <v>2313</v>
      </c>
      <c r="E376" s="237">
        <v>1.1000000000000001</v>
      </c>
    </row>
    <row r="377" spans="1:5" ht="12.75">
      <c r="A377" s="235">
        <v>37552</v>
      </c>
      <c r="B377" s="236" t="s">
        <v>2640</v>
      </c>
      <c r="C377" s="235" t="s">
        <v>2328</v>
      </c>
      <c r="D377" s="235" t="s">
        <v>2313</v>
      </c>
      <c r="E377" s="237">
        <v>1.77</v>
      </c>
    </row>
    <row r="378" spans="1:5" ht="12.75">
      <c r="A378" s="235">
        <v>36880</v>
      </c>
      <c r="B378" s="236" t="s">
        <v>24308</v>
      </c>
      <c r="C378" s="235" t="s">
        <v>2328</v>
      </c>
      <c r="D378" s="235" t="s">
        <v>2313</v>
      </c>
      <c r="E378" s="237">
        <v>1.8</v>
      </c>
    </row>
    <row r="379" spans="1:5" ht="12.75">
      <c r="A379" s="235">
        <v>34355</v>
      </c>
      <c r="B379" s="236" t="s">
        <v>2641</v>
      </c>
      <c r="C379" s="235" t="s">
        <v>2328</v>
      </c>
      <c r="D379" s="235" t="s">
        <v>2313</v>
      </c>
      <c r="E379" s="237">
        <v>1.55</v>
      </c>
    </row>
    <row r="380" spans="1:5" ht="12.75">
      <c r="A380" s="235">
        <v>130</v>
      </c>
      <c r="B380" s="236" t="s">
        <v>2642</v>
      </c>
      <c r="C380" s="235" t="s">
        <v>2328</v>
      </c>
      <c r="D380" s="235" t="s">
        <v>2313</v>
      </c>
      <c r="E380" s="237">
        <v>3.09</v>
      </c>
    </row>
    <row r="381" spans="1:5" ht="12.75">
      <c r="A381" s="235">
        <v>135</v>
      </c>
      <c r="B381" s="236" t="s">
        <v>2643</v>
      </c>
      <c r="C381" s="235" t="s">
        <v>2328</v>
      </c>
      <c r="D381" s="235" t="s">
        <v>2313</v>
      </c>
      <c r="E381" s="237">
        <v>2.4900000000000002</v>
      </c>
    </row>
    <row r="382" spans="1:5" ht="12.75">
      <c r="A382" s="235">
        <v>36886</v>
      </c>
      <c r="B382" s="236" t="s">
        <v>2644</v>
      </c>
      <c r="C382" s="235" t="s">
        <v>2328</v>
      </c>
      <c r="D382" s="235" t="s">
        <v>2313</v>
      </c>
      <c r="E382" s="237">
        <v>0.56000000000000005</v>
      </c>
    </row>
    <row r="383" spans="1:5" ht="12.75">
      <c r="A383" s="235">
        <v>38546</v>
      </c>
      <c r="B383" s="236" t="s">
        <v>2645</v>
      </c>
      <c r="C383" s="235" t="s">
        <v>2482</v>
      </c>
      <c r="D383" s="235" t="s">
        <v>2313</v>
      </c>
      <c r="E383" s="237">
        <v>358.79</v>
      </c>
    </row>
    <row r="384" spans="1:5" ht="12.75">
      <c r="A384" s="235">
        <v>34549</v>
      </c>
      <c r="B384" s="236" t="s">
        <v>2646</v>
      </c>
      <c r="C384" s="235" t="s">
        <v>2482</v>
      </c>
      <c r="D384" s="235" t="s">
        <v>2313</v>
      </c>
      <c r="E384" s="237">
        <v>211.05</v>
      </c>
    </row>
    <row r="385" spans="1:5" ht="12.75">
      <c r="A385" s="235">
        <v>6081</v>
      </c>
      <c r="B385" s="236" t="s">
        <v>2647</v>
      </c>
      <c r="C385" s="235" t="s">
        <v>2482</v>
      </c>
      <c r="D385" s="235" t="s">
        <v>2313</v>
      </c>
      <c r="E385" s="237">
        <v>29.89</v>
      </c>
    </row>
    <row r="386" spans="1:5" ht="12.75">
      <c r="A386" s="235">
        <v>6077</v>
      </c>
      <c r="B386" s="236" t="s">
        <v>2648</v>
      </c>
      <c r="C386" s="235" t="s">
        <v>2482</v>
      </c>
      <c r="D386" s="235" t="s">
        <v>2313</v>
      </c>
      <c r="E386" s="237">
        <v>17.23</v>
      </c>
    </row>
    <row r="387" spans="1:5" ht="12.75">
      <c r="A387" s="235">
        <v>6079</v>
      </c>
      <c r="B387" s="236" t="s">
        <v>2649</v>
      </c>
      <c r="C387" s="235" t="s">
        <v>2482</v>
      </c>
      <c r="D387" s="235" t="s">
        <v>2313</v>
      </c>
      <c r="E387" s="237">
        <v>9.84</v>
      </c>
    </row>
    <row r="388" spans="1:5" ht="12.75">
      <c r="A388" s="235">
        <v>1091</v>
      </c>
      <c r="B388" s="236" t="s">
        <v>2650</v>
      </c>
      <c r="C388" s="235" t="s">
        <v>2312</v>
      </c>
      <c r="D388" s="235" t="s">
        <v>2313</v>
      </c>
      <c r="E388" s="237">
        <v>21.36</v>
      </c>
    </row>
    <row r="389" spans="1:5" ht="12.75">
      <c r="A389" s="235">
        <v>1094</v>
      </c>
      <c r="B389" s="236" t="s">
        <v>2651</v>
      </c>
      <c r="C389" s="235" t="s">
        <v>2312</v>
      </c>
      <c r="D389" s="235" t="s">
        <v>2313</v>
      </c>
      <c r="E389" s="237">
        <v>14.94</v>
      </c>
    </row>
    <row r="390" spans="1:5" ht="12.75">
      <c r="A390" s="235">
        <v>1095</v>
      </c>
      <c r="B390" s="236" t="s">
        <v>2652</v>
      </c>
      <c r="C390" s="235" t="s">
        <v>2312</v>
      </c>
      <c r="D390" s="235" t="s">
        <v>2313</v>
      </c>
      <c r="E390" s="237">
        <v>31.75</v>
      </c>
    </row>
    <row r="391" spans="1:5" ht="12.75">
      <c r="A391" s="235">
        <v>1092</v>
      </c>
      <c r="B391" s="236" t="s">
        <v>2653</v>
      </c>
      <c r="C391" s="235" t="s">
        <v>2312</v>
      </c>
      <c r="D391" s="235" t="s">
        <v>2320</v>
      </c>
      <c r="E391" s="237">
        <v>24.57</v>
      </c>
    </row>
    <row r="392" spans="1:5" ht="12.75">
      <c r="A392" s="235">
        <v>1093</v>
      </c>
      <c r="B392" s="236" t="s">
        <v>2654</v>
      </c>
      <c r="C392" s="235" t="s">
        <v>2312</v>
      </c>
      <c r="D392" s="235" t="s">
        <v>2313</v>
      </c>
      <c r="E392" s="237">
        <v>57.38</v>
      </c>
    </row>
    <row r="393" spans="1:5" ht="12.75">
      <c r="A393" s="235">
        <v>1090</v>
      </c>
      <c r="B393" s="236" t="s">
        <v>2655</v>
      </c>
      <c r="C393" s="235" t="s">
        <v>2312</v>
      </c>
      <c r="D393" s="235" t="s">
        <v>2313</v>
      </c>
      <c r="E393" s="237">
        <v>41.08</v>
      </c>
    </row>
    <row r="394" spans="1:5" ht="12.75">
      <c r="A394" s="235">
        <v>1096</v>
      </c>
      <c r="B394" s="236" t="s">
        <v>2656</v>
      </c>
      <c r="C394" s="235" t="s">
        <v>2312</v>
      </c>
      <c r="D394" s="235" t="s">
        <v>2313</v>
      </c>
      <c r="E394" s="237">
        <v>73.930000000000007</v>
      </c>
    </row>
    <row r="395" spans="1:5" ht="12.75">
      <c r="A395" s="235">
        <v>1097</v>
      </c>
      <c r="B395" s="236" t="s">
        <v>2657</v>
      </c>
      <c r="C395" s="235" t="s">
        <v>2312</v>
      </c>
      <c r="D395" s="235" t="s">
        <v>2313</v>
      </c>
      <c r="E395" s="237">
        <v>62.76</v>
      </c>
    </row>
    <row r="396" spans="1:5" ht="12.75">
      <c r="A396" s="235">
        <v>378</v>
      </c>
      <c r="B396" s="236" t="s">
        <v>11</v>
      </c>
      <c r="C396" s="235" t="s">
        <v>2317</v>
      </c>
      <c r="D396" s="235" t="s">
        <v>2313</v>
      </c>
      <c r="E396" s="237">
        <v>17.68</v>
      </c>
    </row>
    <row r="397" spans="1:5" ht="12.75">
      <c r="A397" s="235">
        <v>40911</v>
      </c>
      <c r="B397" s="236" t="s">
        <v>2658</v>
      </c>
      <c r="C397" s="235" t="s">
        <v>2485</v>
      </c>
      <c r="D397" s="235" t="s">
        <v>2313</v>
      </c>
      <c r="E397" s="237">
        <v>3107.54</v>
      </c>
    </row>
    <row r="398" spans="1:5" ht="12.75">
      <c r="A398" s="235">
        <v>33939</v>
      </c>
      <c r="B398" s="236" t="s">
        <v>2659</v>
      </c>
      <c r="C398" s="235" t="s">
        <v>2317</v>
      </c>
      <c r="D398" s="235" t="s">
        <v>2313</v>
      </c>
      <c r="E398" s="237">
        <v>67.69</v>
      </c>
    </row>
    <row r="399" spans="1:5" ht="12.75">
      <c r="A399" s="235">
        <v>40815</v>
      </c>
      <c r="B399" s="236" t="s">
        <v>2660</v>
      </c>
      <c r="C399" s="235" t="s">
        <v>2485</v>
      </c>
      <c r="D399" s="235" t="s">
        <v>2313</v>
      </c>
      <c r="E399" s="237">
        <v>11900.91</v>
      </c>
    </row>
    <row r="400" spans="1:5" ht="12.75">
      <c r="A400" s="235">
        <v>34760</v>
      </c>
      <c r="B400" s="236" t="s">
        <v>2661</v>
      </c>
      <c r="C400" s="235" t="s">
        <v>2317</v>
      </c>
      <c r="D400" s="235" t="s">
        <v>2313</v>
      </c>
      <c r="E400" s="237">
        <v>70.650000000000006</v>
      </c>
    </row>
    <row r="401" spans="1:5" ht="12.75">
      <c r="A401" s="235">
        <v>40935</v>
      </c>
      <c r="B401" s="236" t="s">
        <v>2662</v>
      </c>
      <c r="C401" s="235" t="s">
        <v>2485</v>
      </c>
      <c r="D401" s="235" t="s">
        <v>2313</v>
      </c>
      <c r="E401" s="237">
        <v>12419.11</v>
      </c>
    </row>
    <row r="402" spans="1:5" ht="12.75">
      <c r="A402" s="235">
        <v>33952</v>
      </c>
      <c r="B402" s="236" t="s">
        <v>2663</v>
      </c>
      <c r="C402" s="235" t="s">
        <v>2317</v>
      </c>
      <c r="D402" s="235" t="s">
        <v>2313</v>
      </c>
      <c r="E402" s="237">
        <v>96.16</v>
      </c>
    </row>
    <row r="403" spans="1:5" ht="12.75">
      <c r="A403" s="235">
        <v>40816</v>
      </c>
      <c r="B403" s="236" t="s">
        <v>2664</v>
      </c>
      <c r="C403" s="235" t="s">
        <v>2485</v>
      </c>
      <c r="D403" s="235" t="s">
        <v>2313</v>
      </c>
      <c r="E403" s="237">
        <v>16904.240000000002</v>
      </c>
    </row>
    <row r="404" spans="1:5" ht="12.75">
      <c r="A404" s="235">
        <v>33953</v>
      </c>
      <c r="B404" s="236" t="s">
        <v>2665</v>
      </c>
      <c r="C404" s="235" t="s">
        <v>2317</v>
      </c>
      <c r="D404" s="235" t="s">
        <v>2313</v>
      </c>
      <c r="E404" s="237">
        <v>127.13</v>
      </c>
    </row>
    <row r="405" spans="1:5" ht="12.75">
      <c r="A405" s="235">
        <v>40817</v>
      </c>
      <c r="B405" s="236" t="s">
        <v>2666</v>
      </c>
      <c r="C405" s="235" t="s">
        <v>2485</v>
      </c>
      <c r="D405" s="235" t="s">
        <v>2313</v>
      </c>
      <c r="E405" s="237">
        <v>22348.91</v>
      </c>
    </row>
    <row r="406" spans="1:5" ht="12.75">
      <c r="A406" s="235">
        <v>13348</v>
      </c>
      <c r="B406" s="236" t="s">
        <v>2667</v>
      </c>
      <c r="C406" s="235" t="s">
        <v>2312</v>
      </c>
      <c r="D406" s="235" t="s">
        <v>2316</v>
      </c>
      <c r="E406" s="237">
        <v>0.9</v>
      </c>
    </row>
    <row r="407" spans="1:5" ht="12.75">
      <c r="A407" s="235">
        <v>39211</v>
      </c>
      <c r="B407" s="236" t="s">
        <v>2668</v>
      </c>
      <c r="C407" s="235" t="s">
        <v>2312</v>
      </c>
      <c r="D407" s="235" t="s">
        <v>2313</v>
      </c>
      <c r="E407" s="237">
        <v>1.26</v>
      </c>
    </row>
    <row r="408" spans="1:5" ht="12.75">
      <c r="A408" s="235">
        <v>39212</v>
      </c>
      <c r="B408" s="236" t="s">
        <v>2669</v>
      </c>
      <c r="C408" s="235" t="s">
        <v>2312</v>
      </c>
      <c r="D408" s="235" t="s">
        <v>2313</v>
      </c>
      <c r="E408" s="237">
        <v>1.4</v>
      </c>
    </row>
    <row r="409" spans="1:5" ht="12.75">
      <c r="A409" s="235">
        <v>39208</v>
      </c>
      <c r="B409" s="236" t="s">
        <v>2670</v>
      </c>
      <c r="C409" s="235" t="s">
        <v>2312</v>
      </c>
      <c r="D409" s="235" t="s">
        <v>2313</v>
      </c>
      <c r="E409" s="237">
        <v>0.38</v>
      </c>
    </row>
    <row r="410" spans="1:5" ht="12.75">
      <c r="A410" s="235">
        <v>39210</v>
      </c>
      <c r="B410" s="236" t="s">
        <v>2671</v>
      </c>
      <c r="C410" s="235" t="s">
        <v>2312</v>
      </c>
      <c r="D410" s="235" t="s">
        <v>2313</v>
      </c>
      <c r="E410" s="237">
        <v>0.7</v>
      </c>
    </row>
    <row r="411" spans="1:5" ht="12.75">
      <c r="A411" s="235">
        <v>39214</v>
      </c>
      <c r="B411" s="236" t="s">
        <v>2672</v>
      </c>
      <c r="C411" s="235" t="s">
        <v>2312</v>
      </c>
      <c r="D411" s="235" t="s">
        <v>2313</v>
      </c>
      <c r="E411" s="237">
        <v>2.61</v>
      </c>
    </row>
    <row r="412" spans="1:5" ht="12.75">
      <c r="A412" s="235">
        <v>39213</v>
      </c>
      <c r="B412" s="236" t="s">
        <v>2673</v>
      </c>
      <c r="C412" s="235" t="s">
        <v>2312</v>
      </c>
      <c r="D412" s="235" t="s">
        <v>2313</v>
      </c>
      <c r="E412" s="237">
        <v>1.84</v>
      </c>
    </row>
    <row r="413" spans="1:5" ht="12.75">
      <c r="A413" s="235">
        <v>39209</v>
      </c>
      <c r="B413" s="236" t="s">
        <v>2674</v>
      </c>
      <c r="C413" s="235" t="s">
        <v>2312</v>
      </c>
      <c r="D413" s="235" t="s">
        <v>2313</v>
      </c>
      <c r="E413" s="237">
        <v>0.45</v>
      </c>
    </row>
    <row r="414" spans="1:5" ht="12.75">
      <c r="A414" s="235">
        <v>39207</v>
      </c>
      <c r="B414" s="236" t="s">
        <v>2675</v>
      </c>
      <c r="C414" s="235" t="s">
        <v>2312</v>
      </c>
      <c r="D414" s="235" t="s">
        <v>2313</v>
      </c>
      <c r="E414" s="237">
        <v>0.7</v>
      </c>
    </row>
    <row r="415" spans="1:5" ht="12.75">
      <c r="A415" s="235">
        <v>39215</v>
      </c>
      <c r="B415" s="236" t="s">
        <v>2676</v>
      </c>
      <c r="C415" s="235" t="s">
        <v>2312</v>
      </c>
      <c r="D415" s="235" t="s">
        <v>2313</v>
      </c>
      <c r="E415" s="237">
        <v>4.75</v>
      </c>
    </row>
    <row r="416" spans="1:5" ht="12.75">
      <c r="A416" s="235">
        <v>39216</v>
      </c>
      <c r="B416" s="236" t="s">
        <v>2677</v>
      </c>
      <c r="C416" s="235" t="s">
        <v>2312</v>
      </c>
      <c r="D416" s="235" t="s">
        <v>2313</v>
      </c>
      <c r="E416" s="237">
        <v>6.63</v>
      </c>
    </row>
    <row r="417" spans="1:5" ht="12.75">
      <c r="A417" s="235">
        <v>11267</v>
      </c>
      <c r="B417" s="236" t="s">
        <v>24682</v>
      </c>
      <c r="C417" s="235" t="s">
        <v>2312</v>
      </c>
      <c r="D417" s="235" t="s">
        <v>2316</v>
      </c>
      <c r="E417" s="237">
        <v>0.79</v>
      </c>
    </row>
    <row r="418" spans="1:5" ht="12.75">
      <c r="A418" s="235">
        <v>379</v>
      </c>
      <c r="B418" s="236" t="s">
        <v>2678</v>
      </c>
      <c r="C418" s="235" t="s">
        <v>2312</v>
      </c>
      <c r="D418" s="235" t="s">
        <v>2316</v>
      </c>
      <c r="E418" s="237">
        <v>0.79</v>
      </c>
    </row>
    <row r="419" spans="1:5" ht="12.75">
      <c r="A419" s="235">
        <v>41901</v>
      </c>
      <c r="B419" s="236" t="s">
        <v>2679</v>
      </c>
      <c r="C419" s="235" t="s">
        <v>2328</v>
      </c>
      <c r="D419" s="235" t="s">
        <v>2316</v>
      </c>
      <c r="E419" s="237">
        <v>4.87</v>
      </c>
    </row>
    <row r="420" spans="1:5" ht="12.75">
      <c r="A420" s="235">
        <v>510</v>
      </c>
      <c r="B420" s="236" t="s">
        <v>2680</v>
      </c>
      <c r="C420" s="235" t="s">
        <v>2328</v>
      </c>
      <c r="D420" s="235" t="s">
        <v>2313</v>
      </c>
      <c r="E420" s="237">
        <v>6.49</v>
      </c>
    </row>
    <row r="421" spans="1:5" ht="12.75">
      <c r="A421" s="235">
        <v>516</v>
      </c>
      <c r="B421" s="236" t="s">
        <v>2681</v>
      </c>
      <c r="C421" s="235" t="s">
        <v>2328</v>
      </c>
      <c r="D421" s="235" t="s">
        <v>2313</v>
      </c>
      <c r="E421" s="237">
        <v>7.69</v>
      </c>
    </row>
    <row r="422" spans="1:5" ht="12.75">
      <c r="A422" s="235">
        <v>509</v>
      </c>
      <c r="B422" s="236" t="s">
        <v>2682</v>
      </c>
      <c r="C422" s="235" t="s">
        <v>2328</v>
      </c>
      <c r="D422" s="235" t="s">
        <v>2313</v>
      </c>
      <c r="E422" s="237">
        <v>8.6300000000000008</v>
      </c>
    </row>
    <row r="423" spans="1:5" ht="12.75">
      <c r="A423" s="235">
        <v>40331</v>
      </c>
      <c r="B423" s="236" t="s">
        <v>2683</v>
      </c>
      <c r="C423" s="235" t="s">
        <v>2317</v>
      </c>
      <c r="D423" s="235" t="s">
        <v>2313</v>
      </c>
      <c r="E423" s="237">
        <v>21.33</v>
      </c>
    </row>
    <row r="424" spans="1:5" ht="12.75">
      <c r="A424" s="235">
        <v>40930</v>
      </c>
      <c r="B424" s="236" t="s">
        <v>2684</v>
      </c>
      <c r="C424" s="235" t="s">
        <v>2485</v>
      </c>
      <c r="D424" s="235" t="s">
        <v>2313</v>
      </c>
      <c r="E424" s="237">
        <v>3749.59</v>
      </c>
    </row>
    <row r="425" spans="1:5" ht="12.75">
      <c r="A425" s="235">
        <v>11761</v>
      </c>
      <c r="B425" s="236" t="s">
        <v>2685</v>
      </c>
      <c r="C425" s="235" t="s">
        <v>2312</v>
      </c>
      <c r="D425" s="235" t="s">
        <v>2313</v>
      </c>
      <c r="E425" s="237">
        <v>63.8</v>
      </c>
    </row>
    <row r="426" spans="1:5" ht="12.75">
      <c r="A426" s="235">
        <v>377</v>
      </c>
      <c r="B426" s="236" t="s">
        <v>2686</v>
      </c>
      <c r="C426" s="235" t="s">
        <v>2312</v>
      </c>
      <c r="D426" s="235" t="s">
        <v>2320</v>
      </c>
      <c r="E426" s="237">
        <v>29.98</v>
      </c>
    </row>
    <row r="427" spans="1:5" ht="12.75">
      <c r="A427" s="235">
        <v>7588</v>
      </c>
      <c r="B427" s="236" t="s">
        <v>2687</v>
      </c>
      <c r="C427" s="235" t="s">
        <v>2312</v>
      </c>
      <c r="D427" s="235" t="s">
        <v>2320</v>
      </c>
      <c r="E427" s="237">
        <v>41.7</v>
      </c>
    </row>
    <row r="428" spans="1:5" ht="12.75">
      <c r="A428" s="235">
        <v>34392</v>
      </c>
      <c r="B428" s="236" t="s">
        <v>2688</v>
      </c>
      <c r="C428" s="235" t="s">
        <v>2317</v>
      </c>
      <c r="D428" s="235" t="s">
        <v>2313</v>
      </c>
      <c r="E428" s="237">
        <v>19.170000000000002</v>
      </c>
    </row>
    <row r="429" spans="1:5" ht="12.75">
      <c r="A429" s="235">
        <v>40908</v>
      </c>
      <c r="B429" s="236" t="s">
        <v>2689</v>
      </c>
      <c r="C429" s="235" t="s">
        <v>2485</v>
      </c>
      <c r="D429" s="235" t="s">
        <v>2313</v>
      </c>
      <c r="E429" s="237">
        <v>3370.86</v>
      </c>
    </row>
    <row r="430" spans="1:5" ht="12.75">
      <c r="A430" s="235">
        <v>34551</v>
      </c>
      <c r="B430" s="236" t="s">
        <v>2690</v>
      </c>
      <c r="C430" s="235" t="s">
        <v>2317</v>
      </c>
      <c r="D430" s="235" t="s">
        <v>2313</v>
      </c>
      <c r="E430" s="237">
        <v>12.88</v>
      </c>
    </row>
    <row r="431" spans="1:5" ht="12.75">
      <c r="A431" s="235">
        <v>41078</v>
      </c>
      <c r="B431" s="236" t="s">
        <v>2691</v>
      </c>
      <c r="C431" s="235" t="s">
        <v>2485</v>
      </c>
      <c r="D431" s="235" t="s">
        <v>2313</v>
      </c>
      <c r="E431" s="237">
        <v>2265.2600000000002</v>
      </c>
    </row>
    <row r="432" spans="1:5" ht="12.75">
      <c r="A432" s="235">
        <v>246</v>
      </c>
      <c r="B432" s="236" t="s">
        <v>2692</v>
      </c>
      <c r="C432" s="235" t="s">
        <v>2317</v>
      </c>
      <c r="D432" s="235" t="s">
        <v>2313</v>
      </c>
      <c r="E432" s="237">
        <v>11.19</v>
      </c>
    </row>
    <row r="433" spans="1:5" ht="12.75">
      <c r="A433" s="235">
        <v>40927</v>
      </c>
      <c r="B433" s="236" t="s">
        <v>2693</v>
      </c>
      <c r="C433" s="235" t="s">
        <v>2485</v>
      </c>
      <c r="D433" s="235" t="s">
        <v>2313</v>
      </c>
      <c r="E433" s="237">
        <v>1968.88</v>
      </c>
    </row>
    <row r="434" spans="1:5" ht="12.75">
      <c r="A434" s="235">
        <v>2350</v>
      </c>
      <c r="B434" s="236" t="s">
        <v>2694</v>
      </c>
      <c r="C434" s="235" t="s">
        <v>2317</v>
      </c>
      <c r="D434" s="235" t="s">
        <v>2313</v>
      </c>
      <c r="E434" s="237">
        <v>18.37</v>
      </c>
    </row>
    <row r="435" spans="1:5" ht="12.75">
      <c r="A435" s="235">
        <v>40812</v>
      </c>
      <c r="B435" s="236" t="s">
        <v>2695</v>
      </c>
      <c r="C435" s="235" t="s">
        <v>2485</v>
      </c>
      <c r="D435" s="235" t="s">
        <v>2313</v>
      </c>
      <c r="E435" s="237">
        <v>3232.69</v>
      </c>
    </row>
    <row r="436" spans="1:5" ht="12.75">
      <c r="A436" s="235">
        <v>245</v>
      </c>
      <c r="B436" s="236" t="s">
        <v>2696</v>
      </c>
      <c r="C436" s="235" t="s">
        <v>2317</v>
      </c>
      <c r="D436" s="235" t="s">
        <v>2313</v>
      </c>
      <c r="E436" s="237">
        <v>25.61</v>
      </c>
    </row>
    <row r="437" spans="1:5" ht="12.75">
      <c r="A437" s="235">
        <v>41090</v>
      </c>
      <c r="B437" s="236" t="s">
        <v>2697</v>
      </c>
      <c r="C437" s="235" t="s">
        <v>2485</v>
      </c>
      <c r="D437" s="235" t="s">
        <v>2313</v>
      </c>
      <c r="E437" s="237">
        <v>4505.18</v>
      </c>
    </row>
    <row r="438" spans="1:5" ht="12.75">
      <c r="A438" s="235">
        <v>251</v>
      </c>
      <c r="B438" s="236" t="s">
        <v>2698</v>
      </c>
      <c r="C438" s="235" t="s">
        <v>2317</v>
      </c>
      <c r="D438" s="235" t="s">
        <v>2313</v>
      </c>
      <c r="E438" s="237">
        <v>14.63</v>
      </c>
    </row>
    <row r="439" spans="1:5" ht="12.75">
      <c r="A439" s="235">
        <v>40975</v>
      </c>
      <c r="B439" s="236" t="s">
        <v>2699</v>
      </c>
      <c r="C439" s="235" t="s">
        <v>2485</v>
      </c>
      <c r="D439" s="235" t="s">
        <v>2313</v>
      </c>
      <c r="E439" s="237">
        <v>2573.84</v>
      </c>
    </row>
    <row r="440" spans="1:5" ht="12.75">
      <c r="A440" s="235">
        <v>6127</v>
      </c>
      <c r="B440" s="236" t="s">
        <v>2700</v>
      </c>
      <c r="C440" s="235" t="s">
        <v>2317</v>
      </c>
      <c r="D440" s="235" t="s">
        <v>2313</v>
      </c>
      <c r="E440" s="237">
        <v>11</v>
      </c>
    </row>
    <row r="441" spans="1:5" ht="12.75">
      <c r="A441" s="235">
        <v>41072</v>
      </c>
      <c r="B441" s="236" t="s">
        <v>2701</v>
      </c>
      <c r="C441" s="235" t="s">
        <v>2485</v>
      </c>
      <c r="D441" s="235" t="s">
        <v>2313</v>
      </c>
      <c r="E441" s="237">
        <v>1937.33</v>
      </c>
    </row>
    <row r="442" spans="1:5" ht="12.75">
      <c r="A442" s="235">
        <v>6121</v>
      </c>
      <c r="B442" s="236" t="s">
        <v>2702</v>
      </c>
      <c r="C442" s="235" t="s">
        <v>2317</v>
      </c>
      <c r="D442" s="235" t="s">
        <v>2313</v>
      </c>
      <c r="E442" s="237">
        <v>11.86</v>
      </c>
    </row>
    <row r="443" spans="1:5" ht="12.75">
      <c r="A443" s="235">
        <v>41071</v>
      </c>
      <c r="B443" s="236" t="s">
        <v>2703</v>
      </c>
      <c r="C443" s="235" t="s">
        <v>2485</v>
      </c>
      <c r="D443" s="235" t="s">
        <v>2313</v>
      </c>
      <c r="E443" s="237">
        <v>2085.87</v>
      </c>
    </row>
    <row r="444" spans="1:5" ht="12.75">
      <c r="A444" s="235">
        <v>244</v>
      </c>
      <c r="B444" s="236" t="s">
        <v>2704</v>
      </c>
      <c r="C444" s="235" t="s">
        <v>2317</v>
      </c>
      <c r="D444" s="235" t="s">
        <v>2313</v>
      </c>
      <c r="E444" s="237">
        <v>11.88</v>
      </c>
    </row>
    <row r="445" spans="1:5" ht="12.75">
      <c r="A445" s="235">
        <v>41093</v>
      </c>
      <c r="B445" s="236" t="s">
        <v>2705</v>
      </c>
      <c r="C445" s="235" t="s">
        <v>2485</v>
      </c>
      <c r="D445" s="235" t="s">
        <v>2313</v>
      </c>
      <c r="E445" s="237">
        <v>2090.3000000000002</v>
      </c>
    </row>
    <row r="446" spans="1:5" ht="12.75">
      <c r="A446" s="235">
        <v>532</v>
      </c>
      <c r="B446" s="236" t="s">
        <v>2706</v>
      </c>
      <c r="C446" s="235" t="s">
        <v>2317</v>
      </c>
      <c r="D446" s="235" t="s">
        <v>2313</v>
      </c>
      <c r="E446" s="237">
        <v>34.880000000000003</v>
      </c>
    </row>
    <row r="447" spans="1:5" ht="12.75">
      <c r="A447" s="235">
        <v>40931</v>
      </c>
      <c r="B447" s="236" t="s">
        <v>2707</v>
      </c>
      <c r="C447" s="235" t="s">
        <v>2485</v>
      </c>
      <c r="D447" s="235" t="s">
        <v>2313</v>
      </c>
      <c r="E447" s="237">
        <v>6135.13</v>
      </c>
    </row>
    <row r="448" spans="1:5" ht="12.75">
      <c r="A448" s="235">
        <v>36150</v>
      </c>
      <c r="B448" s="236" t="s">
        <v>2708</v>
      </c>
      <c r="C448" s="235" t="s">
        <v>2312</v>
      </c>
      <c r="D448" s="235" t="s">
        <v>2313</v>
      </c>
      <c r="E448" s="237">
        <v>37.71</v>
      </c>
    </row>
    <row r="449" spans="1:5" ht="12.75">
      <c r="A449" s="235">
        <v>4760</v>
      </c>
      <c r="B449" s="236" t="s">
        <v>2709</v>
      </c>
      <c r="C449" s="235" t="s">
        <v>2317</v>
      </c>
      <c r="D449" s="235" t="s">
        <v>2313</v>
      </c>
      <c r="E449" s="237">
        <v>18.559999999999999</v>
      </c>
    </row>
    <row r="450" spans="1:5" ht="12.75">
      <c r="A450" s="235">
        <v>41069</v>
      </c>
      <c r="B450" s="236" t="s">
        <v>2710</v>
      </c>
      <c r="C450" s="235" t="s">
        <v>2485</v>
      </c>
      <c r="D450" s="235" t="s">
        <v>2313</v>
      </c>
      <c r="E450" s="237">
        <v>3266.32</v>
      </c>
    </row>
    <row r="451" spans="1:5" ht="12.75">
      <c r="A451" s="235">
        <v>10422</v>
      </c>
      <c r="B451" s="236" t="s">
        <v>2711</v>
      </c>
      <c r="C451" s="235" t="s">
        <v>2312</v>
      </c>
      <c r="D451" s="235" t="s">
        <v>2313</v>
      </c>
      <c r="E451" s="237">
        <v>319.32</v>
      </c>
    </row>
    <row r="452" spans="1:5" ht="12.75">
      <c r="A452" s="235">
        <v>10420</v>
      </c>
      <c r="B452" s="236" t="s">
        <v>2712</v>
      </c>
      <c r="C452" s="235" t="s">
        <v>2312</v>
      </c>
      <c r="D452" s="235" t="s">
        <v>2320</v>
      </c>
      <c r="E452" s="237">
        <v>119.76</v>
      </c>
    </row>
    <row r="453" spans="1:5" ht="12.75">
      <c r="A453" s="235">
        <v>10421</v>
      </c>
      <c r="B453" s="236" t="s">
        <v>2713</v>
      </c>
      <c r="C453" s="235" t="s">
        <v>2312</v>
      </c>
      <c r="D453" s="235" t="s">
        <v>2313</v>
      </c>
      <c r="E453" s="237">
        <v>160.28</v>
      </c>
    </row>
    <row r="454" spans="1:5" ht="12.75">
      <c r="A454" s="235">
        <v>36520</v>
      </c>
      <c r="B454" s="236" t="s">
        <v>2714</v>
      </c>
      <c r="C454" s="235" t="s">
        <v>2312</v>
      </c>
      <c r="D454" s="235" t="s">
        <v>2313</v>
      </c>
      <c r="E454" s="237">
        <v>596.66</v>
      </c>
    </row>
    <row r="455" spans="1:5" ht="12.75">
      <c r="A455" s="235">
        <v>11784</v>
      </c>
      <c r="B455" s="236" t="s">
        <v>2715</v>
      </c>
      <c r="C455" s="235" t="s">
        <v>2312</v>
      </c>
      <c r="D455" s="235" t="s">
        <v>2313</v>
      </c>
      <c r="E455" s="237">
        <v>448.12</v>
      </c>
    </row>
    <row r="456" spans="1:5" ht="12.75">
      <c r="A456" s="235">
        <v>10</v>
      </c>
      <c r="B456" s="236" t="s">
        <v>2716</v>
      </c>
      <c r="C456" s="235" t="s">
        <v>2312</v>
      </c>
      <c r="D456" s="235" t="s">
        <v>2313</v>
      </c>
      <c r="E456" s="237">
        <v>7.15</v>
      </c>
    </row>
    <row r="457" spans="1:5" ht="12.75">
      <c r="A457" s="235">
        <v>4815</v>
      </c>
      <c r="B457" s="236" t="s">
        <v>2717</v>
      </c>
      <c r="C457" s="235" t="s">
        <v>2312</v>
      </c>
      <c r="D457" s="235" t="s">
        <v>2313</v>
      </c>
      <c r="E457" s="237">
        <v>5.33</v>
      </c>
    </row>
    <row r="458" spans="1:5" ht="12.75">
      <c r="A458" s="235">
        <v>541</v>
      </c>
      <c r="B458" s="236" t="s">
        <v>2718</v>
      </c>
      <c r="C458" s="235" t="s">
        <v>2312</v>
      </c>
      <c r="D458" s="235" t="s">
        <v>2320</v>
      </c>
      <c r="E458" s="237">
        <v>110.9</v>
      </c>
    </row>
    <row r="459" spans="1:5" ht="12.75">
      <c r="A459" s="235">
        <v>542</v>
      </c>
      <c r="B459" s="236" t="s">
        <v>2719</v>
      </c>
      <c r="C459" s="235" t="s">
        <v>2312</v>
      </c>
      <c r="D459" s="235" t="s">
        <v>2313</v>
      </c>
      <c r="E459" s="237">
        <v>139.01</v>
      </c>
    </row>
    <row r="460" spans="1:5" ht="12.75">
      <c r="A460" s="235">
        <v>540</v>
      </c>
      <c r="B460" s="236" t="s">
        <v>2720</v>
      </c>
      <c r="C460" s="235" t="s">
        <v>2312</v>
      </c>
      <c r="D460" s="235" t="s">
        <v>2313</v>
      </c>
      <c r="E460" s="237">
        <v>313.26</v>
      </c>
    </row>
    <row r="461" spans="1:5" ht="12.75">
      <c r="A461" s="235">
        <v>38364</v>
      </c>
      <c r="B461" s="236" t="s">
        <v>2721</v>
      </c>
      <c r="C461" s="235" t="s">
        <v>2312</v>
      </c>
      <c r="D461" s="235" t="s">
        <v>2313</v>
      </c>
      <c r="E461" s="237">
        <v>298.74</v>
      </c>
    </row>
    <row r="462" spans="1:5" ht="12.75">
      <c r="A462" s="235">
        <v>11692</v>
      </c>
      <c r="B462" s="236" t="s">
        <v>2722</v>
      </c>
      <c r="C462" s="235" t="s">
        <v>2315</v>
      </c>
      <c r="D462" s="235" t="s">
        <v>2313</v>
      </c>
      <c r="E462" s="237">
        <v>390.92</v>
      </c>
    </row>
    <row r="463" spans="1:5" ht="12.75">
      <c r="A463" s="235">
        <v>1746</v>
      </c>
      <c r="B463" s="236" t="s">
        <v>2723</v>
      </c>
      <c r="C463" s="235" t="s">
        <v>2312</v>
      </c>
      <c r="D463" s="235" t="s">
        <v>2320</v>
      </c>
      <c r="E463" s="237">
        <v>219.95</v>
      </c>
    </row>
    <row r="464" spans="1:5" ht="12.75">
      <c r="A464" s="235">
        <v>1748</v>
      </c>
      <c r="B464" s="236" t="s">
        <v>2724</v>
      </c>
      <c r="C464" s="235" t="s">
        <v>2312</v>
      </c>
      <c r="D464" s="235" t="s">
        <v>2313</v>
      </c>
      <c r="E464" s="237">
        <v>292.48</v>
      </c>
    </row>
    <row r="465" spans="1:5" ht="12.75">
      <c r="A465" s="235">
        <v>1749</v>
      </c>
      <c r="B465" s="236" t="s">
        <v>2725</v>
      </c>
      <c r="C465" s="235" t="s">
        <v>2312</v>
      </c>
      <c r="D465" s="235" t="s">
        <v>2313</v>
      </c>
      <c r="E465" s="237">
        <v>423.75</v>
      </c>
    </row>
    <row r="466" spans="1:5" ht="12.75">
      <c r="A466" s="235">
        <v>37412</v>
      </c>
      <c r="B466" s="236" t="s">
        <v>2726</v>
      </c>
      <c r="C466" s="235" t="s">
        <v>2312</v>
      </c>
      <c r="D466" s="235" t="s">
        <v>2313</v>
      </c>
      <c r="E466" s="237">
        <v>215</v>
      </c>
    </row>
    <row r="467" spans="1:5" ht="12.75">
      <c r="A467" s="235">
        <v>1745</v>
      </c>
      <c r="B467" s="236" t="s">
        <v>2727</v>
      </c>
      <c r="C467" s="235" t="s">
        <v>2312</v>
      </c>
      <c r="D467" s="235" t="s">
        <v>2313</v>
      </c>
      <c r="E467" s="237">
        <v>255.66</v>
      </c>
    </row>
    <row r="468" spans="1:5" ht="12.75">
      <c r="A468" s="235">
        <v>1750</v>
      </c>
      <c r="B468" s="236" t="s">
        <v>2728</v>
      </c>
      <c r="C468" s="235" t="s">
        <v>2312</v>
      </c>
      <c r="D468" s="235" t="s">
        <v>2313</v>
      </c>
      <c r="E468" s="237">
        <v>597.45000000000005</v>
      </c>
    </row>
    <row r="469" spans="1:5" ht="12.75">
      <c r="A469" s="235">
        <v>11687</v>
      </c>
      <c r="B469" s="236" t="s">
        <v>2729</v>
      </c>
      <c r="C469" s="235" t="s">
        <v>2324</v>
      </c>
      <c r="D469" s="235" t="s">
        <v>2313</v>
      </c>
      <c r="E469" s="237">
        <v>951.92</v>
      </c>
    </row>
    <row r="470" spans="1:5" ht="12.75">
      <c r="A470" s="235">
        <v>11689</v>
      </c>
      <c r="B470" s="236" t="s">
        <v>2730</v>
      </c>
      <c r="C470" s="235" t="s">
        <v>2324</v>
      </c>
      <c r="D470" s="235" t="s">
        <v>2313</v>
      </c>
      <c r="E470" s="237">
        <v>1192.7</v>
      </c>
    </row>
    <row r="471" spans="1:5" ht="12.75">
      <c r="A471" s="235">
        <v>11693</v>
      </c>
      <c r="B471" s="236" t="s">
        <v>2731</v>
      </c>
      <c r="C471" s="235" t="s">
        <v>2315</v>
      </c>
      <c r="D471" s="235" t="s">
        <v>2313</v>
      </c>
      <c r="E471" s="237">
        <v>122.96</v>
      </c>
    </row>
    <row r="472" spans="1:5" ht="12.75">
      <c r="A472" s="235">
        <v>36215</v>
      </c>
      <c r="B472" s="236" t="s">
        <v>2732</v>
      </c>
      <c r="C472" s="235" t="s">
        <v>2312</v>
      </c>
      <c r="D472" s="235" t="s">
        <v>2313</v>
      </c>
      <c r="E472" s="237">
        <v>805.03</v>
      </c>
    </row>
    <row r="473" spans="1:5" ht="12.75">
      <c r="A473" s="235">
        <v>42439</v>
      </c>
      <c r="B473" s="236" t="s">
        <v>2733</v>
      </c>
      <c r="C473" s="235" t="s">
        <v>2312</v>
      </c>
      <c r="D473" s="235" t="s">
        <v>2316</v>
      </c>
      <c r="E473" s="237">
        <v>1010.52</v>
      </c>
    </row>
    <row r="474" spans="1:5" ht="12.75">
      <c r="A474" s="235">
        <v>38381</v>
      </c>
      <c r="B474" s="236" t="s">
        <v>2734</v>
      </c>
      <c r="C474" s="235" t="s">
        <v>2312</v>
      </c>
      <c r="D474" s="235" t="s">
        <v>2313</v>
      </c>
      <c r="E474" s="237">
        <v>7.85</v>
      </c>
    </row>
    <row r="475" spans="1:5" ht="12.75">
      <c r="A475" s="235">
        <v>39621</v>
      </c>
      <c r="B475" s="236" t="s">
        <v>26288</v>
      </c>
      <c r="C475" s="235" t="s">
        <v>2735</v>
      </c>
      <c r="D475" s="235" t="s">
        <v>2313</v>
      </c>
      <c r="E475" s="237">
        <v>733.95</v>
      </c>
    </row>
    <row r="476" spans="1:5" ht="12.75">
      <c r="A476" s="235">
        <v>39624</v>
      </c>
      <c r="B476" s="236" t="s">
        <v>2736</v>
      </c>
      <c r="C476" s="235" t="s">
        <v>2735</v>
      </c>
      <c r="D476" s="235" t="s">
        <v>2313</v>
      </c>
      <c r="E476" s="237">
        <v>809.62</v>
      </c>
    </row>
    <row r="477" spans="1:5" ht="12.75">
      <c r="A477" s="235">
        <v>39615</v>
      </c>
      <c r="B477" s="236" t="s">
        <v>26289</v>
      </c>
      <c r="C477" s="235" t="s">
        <v>2312</v>
      </c>
      <c r="D477" s="235" t="s">
        <v>2313</v>
      </c>
      <c r="E477" s="237">
        <v>327.16000000000003</v>
      </c>
    </row>
    <row r="478" spans="1:5" ht="12.75">
      <c r="A478" s="235">
        <v>39620</v>
      </c>
      <c r="B478" s="236" t="s">
        <v>2737</v>
      </c>
      <c r="C478" s="235" t="s">
        <v>2312</v>
      </c>
      <c r="D478" s="235" t="s">
        <v>2313</v>
      </c>
      <c r="E478" s="237">
        <v>499.66</v>
      </c>
    </row>
    <row r="479" spans="1:5" ht="12.75">
      <c r="A479" s="235">
        <v>39623</v>
      </c>
      <c r="B479" s="236" t="s">
        <v>2738</v>
      </c>
      <c r="C479" s="235" t="s">
        <v>2312</v>
      </c>
      <c r="D479" s="235" t="s">
        <v>2313</v>
      </c>
      <c r="E479" s="237">
        <v>535.17999999999995</v>
      </c>
    </row>
    <row r="480" spans="1:5" ht="12.75">
      <c r="A480" s="235">
        <v>36207</v>
      </c>
      <c r="B480" s="236" t="s">
        <v>2739</v>
      </c>
      <c r="C480" s="235" t="s">
        <v>2312</v>
      </c>
      <c r="D480" s="235" t="s">
        <v>2313</v>
      </c>
      <c r="E480" s="237">
        <v>356.57</v>
      </c>
    </row>
    <row r="481" spans="1:5" ht="12.75">
      <c r="A481" s="235">
        <v>36209</v>
      </c>
      <c r="B481" s="236" t="s">
        <v>2740</v>
      </c>
      <c r="C481" s="235" t="s">
        <v>2312</v>
      </c>
      <c r="D481" s="235" t="s">
        <v>2313</v>
      </c>
      <c r="E481" s="237">
        <v>409.22</v>
      </c>
    </row>
    <row r="482" spans="1:5" ht="12.75">
      <c r="A482" s="235">
        <v>36210</v>
      </c>
      <c r="B482" s="236" t="s">
        <v>2741</v>
      </c>
      <c r="C482" s="235" t="s">
        <v>2312</v>
      </c>
      <c r="D482" s="235" t="s">
        <v>2313</v>
      </c>
      <c r="E482" s="237">
        <v>442.76</v>
      </c>
    </row>
    <row r="483" spans="1:5" ht="12.75">
      <c r="A483" s="235">
        <v>36204</v>
      </c>
      <c r="B483" s="236" t="s">
        <v>2742</v>
      </c>
      <c r="C483" s="235" t="s">
        <v>2312</v>
      </c>
      <c r="D483" s="235" t="s">
        <v>2313</v>
      </c>
      <c r="E483" s="237">
        <v>156.99</v>
      </c>
    </row>
    <row r="484" spans="1:5" ht="12.75">
      <c r="A484" s="235">
        <v>36205</v>
      </c>
      <c r="B484" s="236" t="s">
        <v>2743</v>
      </c>
      <c r="C484" s="235" t="s">
        <v>2312</v>
      </c>
      <c r="D484" s="235" t="s">
        <v>2313</v>
      </c>
      <c r="E484" s="237">
        <v>174.35</v>
      </c>
    </row>
    <row r="485" spans="1:5" ht="12.75">
      <c r="A485" s="235">
        <v>36081</v>
      </c>
      <c r="B485" s="236" t="s">
        <v>2744</v>
      </c>
      <c r="C485" s="235" t="s">
        <v>2312</v>
      </c>
      <c r="D485" s="235" t="s">
        <v>2320</v>
      </c>
      <c r="E485" s="237">
        <v>185.9</v>
      </c>
    </row>
    <row r="486" spans="1:5" ht="12.75">
      <c r="A486" s="235">
        <v>36206</v>
      </c>
      <c r="B486" s="236" t="s">
        <v>2745</v>
      </c>
      <c r="C486" s="235" t="s">
        <v>2312</v>
      </c>
      <c r="D486" s="235" t="s">
        <v>2313</v>
      </c>
      <c r="E486" s="237">
        <v>194.76</v>
      </c>
    </row>
    <row r="487" spans="1:5" ht="12.75">
      <c r="A487" s="235">
        <v>36218</v>
      </c>
      <c r="B487" s="236" t="s">
        <v>2746</v>
      </c>
      <c r="C487" s="235" t="s">
        <v>2312</v>
      </c>
      <c r="D487" s="235" t="s">
        <v>2316</v>
      </c>
      <c r="E487" s="237">
        <v>121.99</v>
      </c>
    </row>
    <row r="488" spans="1:5" ht="12.75">
      <c r="A488" s="235">
        <v>36220</v>
      </c>
      <c r="B488" s="236" t="s">
        <v>2747</v>
      </c>
      <c r="C488" s="235" t="s">
        <v>2312</v>
      </c>
      <c r="D488" s="235" t="s">
        <v>2316</v>
      </c>
      <c r="E488" s="237">
        <v>139.88999999999999</v>
      </c>
    </row>
    <row r="489" spans="1:5" ht="12.75">
      <c r="A489" s="235">
        <v>36080</v>
      </c>
      <c r="B489" s="236" t="s">
        <v>2748</v>
      </c>
      <c r="C489" s="235" t="s">
        <v>2312</v>
      </c>
      <c r="D489" s="235" t="s">
        <v>2316</v>
      </c>
      <c r="E489" s="237">
        <v>151.31</v>
      </c>
    </row>
    <row r="490" spans="1:5" ht="12.75">
      <c r="A490" s="235">
        <v>36223</v>
      </c>
      <c r="B490" s="236" t="s">
        <v>2749</v>
      </c>
      <c r="C490" s="235" t="s">
        <v>2312</v>
      </c>
      <c r="D490" s="235" t="s">
        <v>2316</v>
      </c>
      <c r="E490" s="237">
        <v>158.44</v>
      </c>
    </row>
    <row r="491" spans="1:5" ht="12.75">
      <c r="A491" s="235">
        <v>546</v>
      </c>
      <c r="B491" s="236" t="s">
        <v>25441</v>
      </c>
      <c r="C491" s="235" t="s">
        <v>2328</v>
      </c>
      <c r="D491" s="235" t="s">
        <v>2320</v>
      </c>
      <c r="E491" s="237">
        <v>11.4</v>
      </c>
    </row>
    <row r="492" spans="1:5" ht="12.75">
      <c r="A492" s="235">
        <v>566</v>
      </c>
      <c r="B492" s="236" t="s">
        <v>25442</v>
      </c>
      <c r="C492" s="235" t="s">
        <v>2324</v>
      </c>
      <c r="D492" s="235" t="s">
        <v>2313</v>
      </c>
      <c r="E492" s="237">
        <v>5.41</v>
      </c>
    </row>
    <row r="493" spans="1:5" ht="12.75">
      <c r="A493" s="235">
        <v>565</v>
      </c>
      <c r="B493" s="236" t="s">
        <v>25443</v>
      </c>
      <c r="C493" s="235" t="s">
        <v>2324</v>
      </c>
      <c r="D493" s="235" t="s">
        <v>2313</v>
      </c>
      <c r="E493" s="237">
        <v>19.72</v>
      </c>
    </row>
    <row r="494" spans="1:5" ht="12.75">
      <c r="A494" s="235">
        <v>555</v>
      </c>
      <c r="B494" s="236" t="s">
        <v>25444</v>
      </c>
      <c r="C494" s="235" t="s">
        <v>2324</v>
      </c>
      <c r="D494" s="235" t="s">
        <v>2313</v>
      </c>
      <c r="E494" s="237">
        <v>13.98</v>
      </c>
    </row>
    <row r="495" spans="1:5" ht="12.75">
      <c r="A495" s="235">
        <v>557</v>
      </c>
      <c r="B495" s="236" t="s">
        <v>25445</v>
      </c>
      <c r="C495" s="235" t="s">
        <v>2324</v>
      </c>
      <c r="D495" s="235" t="s">
        <v>2313</v>
      </c>
      <c r="E495" s="237">
        <v>43.86</v>
      </c>
    </row>
    <row r="496" spans="1:5" ht="12.75">
      <c r="A496" s="235">
        <v>552</v>
      </c>
      <c r="B496" s="236" t="s">
        <v>25446</v>
      </c>
      <c r="C496" s="235" t="s">
        <v>2324</v>
      </c>
      <c r="D496" s="235" t="s">
        <v>2313</v>
      </c>
      <c r="E496" s="237">
        <v>21.76</v>
      </c>
    </row>
    <row r="497" spans="1:5" ht="12.75">
      <c r="A497" s="235">
        <v>563</v>
      </c>
      <c r="B497" s="236" t="s">
        <v>25447</v>
      </c>
      <c r="C497" s="235" t="s">
        <v>2324</v>
      </c>
      <c r="D497" s="235" t="s">
        <v>2313</v>
      </c>
      <c r="E497" s="237">
        <v>32.700000000000003</v>
      </c>
    </row>
    <row r="498" spans="1:5" ht="12.75">
      <c r="A498" s="235">
        <v>549</v>
      </c>
      <c r="B498" s="236" t="s">
        <v>25448</v>
      </c>
      <c r="C498" s="235" t="s">
        <v>2324</v>
      </c>
      <c r="D498" s="235" t="s">
        <v>2313</v>
      </c>
      <c r="E498" s="237">
        <v>58.86</v>
      </c>
    </row>
    <row r="499" spans="1:5" ht="12.75">
      <c r="A499" s="235">
        <v>551</v>
      </c>
      <c r="B499" s="236" t="s">
        <v>25449</v>
      </c>
      <c r="C499" s="235" t="s">
        <v>2324</v>
      </c>
      <c r="D499" s="235" t="s">
        <v>2313</v>
      </c>
      <c r="E499" s="237">
        <v>116.54</v>
      </c>
    </row>
    <row r="500" spans="1:5" ht="12.75">
      <c r="A500" s="235">
        <v>559</v>
      </c>
      <c r="B500" s="236" t="s">
        <v>25450</v>
      </c>
      <c r="C500" s="235" t="s">
        <v>2324</v>
      </c>
      <c r="D500" s="235" t="s">
        <v>2313</v>
      </c>
      <c r="E500" s="237">
        <v>29.13</v>
      </c>
    </row>
    <row r="501" spans="1:5" ht="12.75">
      <c r="A501" s="235">
        <v>560</v>
      </c>
      <c r="B501" s="236" t="s">
        <v>25451</v>
      </c>
      <c r="C501" s="235" t="s">
        <v>2324</v>
      </c>
      <c r="D501" s="235" t="s">
        <v>2313</v>
      </c>
      <c r="E501" s="237">
        <v>36.450000000000003</v>
      </c>
    </row>
    <row r="502" spans="1:5" ht="12.75">
      <c r="A502" s="235">
        <v>547</v>
      </c>
      <c r="B502" s="236" t="s">
        <v>25452</v>
      </c>
      <c r="C502" s="235" t="s">
        <v>2324</v>
      </c>
      <c r="D502" s="235" t="s">
        <v>2313</v>
      </c>
      <c r="E502" s="237">
        <v>43.64</v>
      </c>
    </row>
    <row r="503" spans="1:5" ht="12.75">
      <c r="A503" s="235">
        <v>38127</v>
      </c>
      <c r="B503" s="236" t="s">
        <v>2750</v>
      </c>
      <c r="C503" s="235" t="s">
        <v>2312</v>
      </c>
      <c r="D503" s="235" t="s">
        <v>2313</v>
      </c>
      <c r="E503" s="237">
        <v>348.03</v>
      </c>
    </row>
    <row r="504" spans="1:5" ht="12.75">
      <c r="A504" s="235">
        <v>38060</v>
      </c>
      <c r="B504" s="236" t="s">
        <v>2751</v>
      </c>
      <c r="C504" s="235" t="s">
        <v>2312</v>
      </c>
      <c r="D504" s="235" t="s">
        <v>2313</v>
      </c>
      <c r="E504" s="237">
        <v>43.45</v>
      </c>
    </row>
    <row r="505" spans="1:5" ht="12.75">
      <c r="A505" s="235">
        <v>10956</v>
      </c>
      <c r="B505" s="236" t="s">
        <v>2752</v>
      </c>
      <c r="C505" s="235" t="s">
        <v>2312</v>
      </c>
      <c r="D505" s="235" t="s">
        <v>2313</v>
      </c>
      <c r="E505" s="237">
        <v>45.13</v>
      </c>
    </row>
    <row r="506" spans="1:5" ht="12.75">
      <c r="A506" s="235">
        <v>39380</v>
      </c>
      <c r="B506" s="236" t="s">
        <v>2753</v>
      </c>
      <c r="C506" s="235" t="s">
        <v>2312</v>
      </c>
      <c r="D506" s="235" t="s">
        <v>2316</v>
      </c>
      <c r="E506" s="237">
        <v>13.99</v>
      </c>
    </row>
    <row r="507" spans="1:5" ht="12.75">
      <c r="A507" s="235">
        <v>13374</v>
      </c>
      <c r="B507" s="236" t="s">
        <v>2754</v>
      </c>
      <c r="C507" s="235" t="s">
        <v>2312</v>
      </c>
      <c r="D507" s="235" t="s">
        <v>2316</v>
      </c>
      <c r="E507" s="237">
        <v>98.32</v>
      </c>
    </row>
    <row r="508" spans="1:5" ht="12.75">
      <c r="A508" s="235">
        <v>37597</v>
      </c>
      <c r="B508" s="236" t="s">
        <v>2755</v>
      </c>
      <c r="C508" s="235" t="s">
        <v>2312</v>
      </c>
      <c r="D508" s="235" t="s">
        <v>2316</v>
      </c>
      <c r="E508" s="237">
        <v>374960.93</v>
      </c>
    </row>
    <row r="509" spans="1:5" ht="12.75">
      <c r="A509" s="235">
        <v>183</v>
      </c>
      <c r="B509" s="236" t="s">
        <v>2756</v>
      </c>
      <c r="C509" s="235" t="s">
        <v>2757</v>
      </c>
      <c r="D509" s="235" t="s">
        <v>2320</v>
      </c>
      <c r="E509" s="237">
        <v>157</v>
      </c>
    </row>
    <row r="510" spans="1:5" ht="12.75">
      <c r="A510" s="235">
        <v>184</v>
      </c>
      <c r="B510" s="236" t="s">
        <v>2758</v>
      </c>
      <c r="C510" s="235" t="s">
        <v>2757</v>
      </c>
      <c r="D510" s="235" t="s">
        <v>2313</v>
      </c>
      <c r="E510" s="237">
        <v>103.76</v>
      </c>
    </row>
    <row r="511" spans="1:5" ht="12.75">
      <c r="A511" s="235">
        <v>195</v>
      </c>
      <c r="B511" s="236" t="s">
        <v>2759</v>
      </c>
      <c r="C511" s="235" t="s">
        <v>2757</v>
      </c>
      <c r="D511" s="235" t="s">
        <v>2313</v>
      </c>
      <c r="E511" s="237">
        <v>127.54</v>
      </c>
    </row>
    <row r="512" spans="1:5" ht="12.75">
      <c r="A512" s="235">
        <v>194</v>
      </c>
      <c r="B512" s="236" t="s">
        <v>2760</v>
      </c>
      <c r="C512" s="235" t="s">
        <v>2757</v>
      </c>
      <c r="D512" s="235" t="s">
        <v>2313</v>
      </c>
      <c r="E512" s="237">
        <v>69.33</v>
      </c>
    </row>
    <row r="513" spans="1:5" ht="12.75">
      <c r="A513" s="235">
        <v>20001</v>
      </c>
      <c r="B513" s="236" t="s">
        <v>2761</v>
      </c>
      <c r="C513" s="235" t="s">
        <v>2757</v>
      </c>
      <c r="D513" s="235" t="s">
        <v>2313</v>
      </c>
      <c r="E513" s="237">
        <v>127.09</v>
      </c>
    </row>
    <row r="514" spans="1:5" ht="12.75">
      <c r="A514" s="235">
        <v>181</v>
      </c>
      <c r="B514" s="236" t="s">
        <v>2762</v>
      </c>
      <c r="C514" s="235" t="s">
        <v>2757</v>
      </c>
      <c r="D514" s="235" t="s">
        <v>2313</v>
      </c>
      <c r="E514" s="237">
        <v>171.95</v>
      </c>
    </row>
    <row r="515" spans="1:5" ht="12.75">
      <c r="A515" s="235">
        <v>39837</v>
      </c>
      <c r="B515" s="236" t="s">
        <v>2763</v>
      </c>
      <c r="C515" s="235" t="s">
        <v>2757</v>
      </c>
      <c r="D515" s="235" t="s">
        <v>2316</v>
      </c>
      <c r="E515" s="237">
        <v>250.68</v>
      </c>
    </row>
    <row r="516" spans="1:5" ht="12.75">
      <c r="A516" s="235">
        <v>10535</v>
      </c>
      <c r="B516" s="236" t="s">
        <v>2764</v>
      </c>
      <c r="C516" s="235" t="s">
        <v>2312</v>
      </c>
      <c r="D516" s="235" t="s">
        <v>2320</v>
      </c>
      <c r="E516" s="237">
        <v>3157</v>
      </c>
    </row>
    <row r="517" spans="1:5" ht="12.75">
      <c r="A517" s="235">
        <v>10537</v>
      </c>
      <c r="B517" s="236" t="s">
        <v>2765</v>
      </c>
      <c r="C517" s="235" t="s">
        <v>2312</v>
      </c>
      <c r="D517" s="235" t="s">
        <v>2313</v>
      </c>
      <c r="E517" s="237">
        <v>4305.29</v>
      </c>
    </row>
    <row r="518" spans="1:5" ht="12.75">
      <c r="A518" s="235">
        <v>13891</v>
      </c>
      <c r="B518" s="236" t="s">
        <v>2766</v>
      </c>
      <c r="C518" s="235" t="s">
        <v>2312</v>
      </c>
      <c r="D518" s="235" t="s">
        <v>2313</v>
      </c>
      <c r="E518" s="237">
        <v>3948.92</v>
      </c>
    </row>
    <row r="519" spans="1:5" ht="12.75">
      <c r="A519" s="235">
        <v>25975</v>
      </c>
      <c r="B519" s="236" t="s">
        <v>2767</v>
      </c>
      <c r="C519" s="235" t="s">
        <v>2312</v>
      </c>
      <c r="D519" s="235" t="s">
        <v>2313</v>
      </c>
      <c r="E519" s="237">
        <v>17176.22</v>
      </c>
    </row>
    <row r="520" spans="1:5" ht="12.75">
      <c r="A520" s="235">
        <v>36396</v>
      </c>
      <c r="B520" s="236" t="s">
        <v>2768</v>
      </c>
      <c r="C520" s="235" t="s">
        <v>2312</v>
      </c>
      <c r="D520" s="235" t="s">
        <v>2313</v>
      </c>
      <c r="E520" s="237">
        <v>3611.82</v>
      </c>
    </row>
    <row r="521" spans="1:5" ht="12.75">
      <c r="A521" s="235">
        <v>36397</v>
      </c>
      <c r="B521" s="236" t="s">
        <v>2769</v>
      </c>
      <c r="C521" s="235" t="s">
        <v>2312</v>
      </c>
      <c r="D521" s="235" t="s">
        <v>2313</v>
      </c>
      <c r="E521" s="237">
        <v>12842.03</v>
      </c>
    </row>
    <row r="522" spans="1:5" ht="12.75">
      <c r="A522" s="235">
        <v>36398</v>
      </c>
      <c r="B522" s="236" t="s">
        <v>2770</v>
      </c>
      <c r="C522" s="235" t="s">
        <v>2312</v>
      </c>
      <c r="D522" s="235" t="s">
        <v>2313</v>
      </c>
      <c r="E522" s="237">
        <v>15608.42</v>
      </c>
    </row>
    <row r="523" spans="1:5" ht="12.75">
      <c r="A523" s="235">
        <v>647</v>
      </c>
      <c r="B523" s="236" t="s">
        <v>2771</v>
      </c>
      <c r="C523" s="235" t="s">
        <v>2317</v>
      </c>
      <c r="D523" s="235" t="s">
        <v>2313</v>
      </c>
      <c r="E523" s="237">
        <v>19.41</v>
      </c>
    </row>
    <row r="524" spans="1:5" ht="12.75">
      <c r="A524" s="235">
        <v>40920</v>
      </c>
      <c r="B524" s="236" t="s">
        <v>2772</v>
      </c>
      <c r="C524" s="235" t="s">
        <v>2485</v>
      </c>
      <c r="D524" s="235" t="s">
        <v>2313</v>
      </c>
      <c r="E524" s="237">
        <v>3412.7</v>
      </c>
    </row>
    <row r="525" spans="1:5" ht="12.75">
      <c r="A525" s="235">
        <v>38783</v>
      </c>
      <c r="B525" s="236" t="s">
        <v>2774</v>
      </c>
      <c r="C525" s="235" t="s">
        <v>2312</v>
      </c>
      <c r="D525" s="235" t="s">
        <v>2313</v>
      </c>
      <c r="E525" s="237">
        <v>0.67</v>
      </c>
    </row>
    <row r="526" spans="1:5" ht="12.75">
      <c r="A526" s="235">
        <v>37593</v>
      </c>
      <c r="B526" s="236" t="s">
        <v>2775</v>
      </c>
      <c r="C526" s="235" t="s">
        <v>2312</v>
      </c>
      <c r="D526" s="235" t="s">
        <v>2313</v>
      </c>
      <c r="E526" s="237">
        <v>1.65</v>
      </c>
    </row>
    <row r="527" spans="1:5" ht="12.75">
      <c r="A527" s="235">
        <v>37594</v>
      </c>
      <c r="B527" s="236" t="s">
        <v>2776</v>
      </c>
      <c r="C527" s="235" t="s">
        <v>2312</v>
      </c>
      <c r="D527" s="235" t="s">
        <v>2313</v>
      </c>
      <c r="E527" s="237">
        <v>2.06</v>
      </c>
    </row>
    <row r="528" spans="1:5" ht="12.75">
      <c r="A528" s="235">
        <v>37592</v>
      </c>
      <c r="B528" s="236" t="s">
        <v>2777</v>
      </c>
      <c r="C528" s="235" t="s">
        <v>2312</v>
      </c>
      <c r="D528" s="235" t="s">
        <v>2313</v>
      </c>
      <c r="E528" s="237">
        <v>1.31</v>
      </c>
    </row>
    <row r="529" spans="1:5" ht="12.75">
      <c r="A529" s="235">
        <v>7266</v>
      </c>
      <c r="B529" s="236" t="s">
        <v>24683</v>
      </c>
      <c r="C529" s="235" t="s">
        <v>2773</v>
      </c>
      <c r="D529" s="235" t="s">
        <v>2320</v>
      </c>
      <c r="E529" s="237">
        <v>505</v>
      </c>
    </row>
    <row r="530" spans="1:5" ht="12.75">
      <c r="A530" s="235">
        <v>7270</v>
      </c>
      <c r="B530" s="236" t="s">
        <v>24684</v>
      </c>
      <c r="C530" s="235" t="s">
        <v>2312</v>
      </c>
      <c r="D530" s="235" t="s">
        <v>2313</v>
      </c>
      <c r="E530" s="237">
        <v>0.57999999999999996</v>
      </c>
    </row>
    <row r="531" spans="1:5" ht="12.75">
      <c r="A531" s="235">
        <v>7267</v>
      </c>
      <c r="B531" s="236" t="s">
        <v>24685</v>
      </c>
      <c r="C531" s="235" t="s">
        <v>2312</v>
      </c>
      <c r="D531" s="235" t="s">
        <v>2313</v>
      </c>
      <c r="E531" s="237">
        <v>0.45</v>
      </c>
    </row>
    <row r="532" spans="1:5" ht="12.75">
      <c r="A532" s="235">
        <v>7269</v>
      </c>
      <c r="B532" s="236" t="s">
        <v>24686</v>
      </c>
      <c r="C532" s="235" t="s">
        <v>2312</v>
      </c>
      <c r="D532" s="235" t="s">
        <v>2313</v>
      </c>
      <c r="E532" s="237">
        <v>0.46</v>
      </c>
    </row>
    <row r="533" spans="1:5" ht="12.75">
      <c r="A533" s="235">
        <v>7271</v>
      </c>
      <c r="B533" s="236" t="s">
        <v>24687</v>
      </c>
      <c r="C533" s="235" t="s">
        <v>2312</v>
      </c>
      <c r="D533" s="235" t="s">
        <v>2313</v>
      </c>
      <c r="E533" s="237">
        <v>0.5</v>
      </c>
    </row>
    <row r="534" spans="1:5" ht="12.75">
      <c r="A534" s="235">
        <v>7268</v>
      </c>
      <c r="B534" s="236" t="s">
        <v>24688</v>
      </c>
      <c r="C534" s="235" t="s">
        <v>2312</v>
      </c>
      <c r="D534" s="235" t="s">
        <v>2313</v>
      </c>
      <c r="E534" s="237">
        <v>0.7</v>
      </c>
    </row>
    <row r="535" spans="1:5" ht="12.75">
      <c r="A535" s="235">
        <v>34556</v>
      </c>
      <c r="B535" s="236" t="s">
        <v>24309</v>
      </c>
      <c r="C535" s="235" t="s">
        <v>2312</v>
      </c>
      <c r="D535" s="235" t="s">
        <v>2313</v>
      </c>
      <c r="E535" s="237">
        <v>2.97</v>
      </c>
    </row>
    <row r="536" spans="1:5" ht="12.75">
      <c r="A536" s="235">
        <v>37873</v>
      </c>
      <c r="B536" s="236" t="s">
        <v>24310</v>
      </c>
      <c r="C536" s="235" t="s">
        <v>2312</v>
      </c>
      <c r="D536" s="235" t="s">
        <v>2313</v>
      </c>
      <c r="E536" s="237">
        <v>3.03</v>
      </c>
    </row>
    <row r="537" spans="1:5" ht="12.75">
      <c r="A537" s="235">
        <v>34564</v>
      </c>
      <c r="B537" s="236" t="s">
        <v>24311</v>
      </c>
      <c r="C537" s="235" t="s">
        <v>2312</v>
      </c>
      <c r="D537" s="235" t="s">
        <v>2313</v>
      </c>
      <c r="E537" s="237">
        <v>3.17</v>
      </c>
    </row>
    <row r="538" spans="1:5" ht="12.75">
      <c r="A538" s="235">
        <v>34565</v>
      </c>
      <c r="B538" s="236" t="s">
        <v>24312</v>
      </c>
      <c r="C538" s="235" t="s">
        <v>2312</v>
      </c>
      <c r="D538" s="235" t="s">
        <v>2313</v>
      </c>
      <c r="E538" s="237">
        <v>3.35</v>
      </c>
    </row>
    <row r="539" spans="1:5" ht="12.75">
      <c r="A539" s="235">
        <v>38590</v>
      </c>
      <c r="B539" s="236" t="s">
        <v>24313</v>
      </c>
      <c r="C539" s="235" t="s">
        <v>2312</v>
      </c>
      <c r="D539" s="235" t="s">
        <v>2313</v>
      </c>
      <c r="E539" s="237">
        <v>2.48</v>
      </c>
    </row>
    <row r="540" spans="1:5" ht="12.75">
      <c r="A540" s="235">
        <v>34566</v>
      </c>
      <c r="B540" s="236" t="s">
        <v>24314</v>
      </c>
      <c r="C540" s="235" t="s">
        <v>2312</v>
      </c>
      <c r="D540" s="235" t="s">
        <v>2313</v>
      </c>
      <c r="E540" s="237">
        <v>2.6</v>
      </c>
    </row>
    <row r="541" spans="1:5" ht="12.75">
      <c r="A541" s="235">
        <v>34567</v>
      </c>
      <c r="B541" s="236" t="s">
        <v>24315</v>
      </c>
      <c r="C541" s="235" t="s">
        <v>2312</v>
      </c>
      <c r="D541" s="235" t="s">
        <v>2313</v>
      </c>
      <c r="E541" s="237">
        <v>2.76</v>
      </c>
    </row>
    <row r="542" spans="1:5" ht="12.75">
      <c r="A542" s="235">
        <v>38591</v>
      </c>
      <c r="B542" s="236" t="s">
        <v>24316</v>
      </c>
      <c r="C542" s="235" t="s">
        <v>2312</v>
      </c>
      <c r="D542" s="235" t="s">
        <v>2313</v>
      </c>
      <c r="E542" s="237">
        <v>2.5</v>
      </c>
    </row>
    <row r="543" spans="1:5" ht="12.75">
      <c r="A543" s="235">
        <v>34568</v>
      </c>
      <c r="B543" s="236" t="s">
        <v>24317</v>
      </c>
      <c r="C543" s="235" t="s">
        <v>2312</v>
      </c>
      <c r="D543" s="235" t="s">
        <v>2313</v>
      </c>
      <c r="E543" s="237">
        <v>3.26</v>
      </c>
    </row>
    <row r="544" spans="1:5" ht="12.75">
      <c r="A544" s="235">
        <v>34569</v>
      </c>
      <c r="B544" s="236" t="s">
        <v>24318</v>
      </c>
      <c r="C544" s="235" t="s">
        <v>2312</v>
      </c>
      <c r="D544" s="235" t="s">
        <v>2313</v>
      </c>
      <c r="E544" s="237">
        <v>3.35</v>
      </c>
    </row>
    <row r="545" spans="1:5" ht="12.75">
      <c r="A545" s="235">
        <v>34570</v>
      </c>
      <c r="B545" s="236" t="s">
        <v>24319</v>
      </c>
      <c r="C545" s="235" t="s">
        <v>2312</v>
      </c>
      <c r="D545" s="235" t="s">
        <v>2313</v>
      </c>
      <c r="E545" s="237">
        <v>3.64</v>
      </c>
    </row>
    <row r="546" spans="1:5" ht="12.75">
      <c r="A546" s="235">
        <v>25070</v>
      </c>
      <c r="B546" s="236" t="s">
        <v>24320</v>
      </c>
      <c r="C546" s="235" t="s">
        <v>2312</v>
      </c>
      <c r="D546" s="235" t="s">
        <v>2313</v>
      </c>
      <c r="E546" s="237">
        <v>2.74</v>
      </c>
    </row>
    <row r="547" spans="1:5" ht="12.75">
      <c r="A547" s="235">
        <v>34571</v>
      </c>
      <c r="B547" s="236" t="s">
        <v>24321</v>
      </c>
      <c r="C547" s="235" t="s">
        <v>2312</v>
      </c>
      <c r="D547" s="235" t="s">
        <v>2313</v>
      </c>
      <c r="E547" s="237">
        <v>2.76</v>
      </c>
    </row>
    <row r="548" spans="1:5" ht="12.75">
      <c r="A548" s="235">
        <v>34573</v>
      </c>
      <c r="B548" s="236" t="s">
        <v>24322</v>
      </c>
      <c r="C548" s="235" t="s">
        <v>2312</v>
      </c>
      <c r="D548" s="235" t="s">
        <v>2313</v>
      </c>
      <c r="E548" s="237">
        <v>2.91</v>
      </c>
    </row>
    <row r="549" spans="1:5" ht="12.75">
      <c r="A549" s="235">
        <v>37107</v>
      </c>
      <c r="B549" s="236" t="s">
        <v>24323</v>
      </c>
      <c r="C549" s="235" t="s">
        <v>2312</v>
      </c>
      <c r="D549" s="235" t="s">
        <v>2313</v>
      </c>
      <c r="E549" s="237">
        <v>3.84</v>
      </c>
    </row>
    <row r="550" spans="1:5" ht="12.75">
      <c r="A550" s="235">
        <v>34576</v>
      </c>
      <c r="B550" s="236" t="s">
        <v>24324</v>
      </c>
      <c r="C550" s="235" t="s">
        <v>2312</v>
      </c>
      <c r="D550" s="235" t="s">
        <v>2313</v>
      </c>
      <c r="E550" s="237">
        <v>4.24</v>
      </c>
    </row>
    <row r="551" spans="1:5" ht="12.75">
      <c r="A551" s="235">
        <v>34577</v>
      </c>
      <c r="B551" s="236" t="s">
        <v>24325</v>
      </c>
      <c r="C551" s="235" t="s">
        <v>2312</v>
      </c>
      <c r="D551" s="235" t="s">
        <v>2313</v>
      </c>
      <c r="E551" s="237">
        <v>4.42</v>
      </c>
    </row>
    <row r="552" spans="1:5" ht="12.75">
      <c r="A552" s="235">
        <v>34578</v>
      </c>
      <c r="B552" s="236" t="s">
        <v>24326</v>
      </c>
      <c r="C552" s="235" t="s">
        <v>2312</v>
      </c>
      <c r="D552" s="235" t="s">
        <v>2313</v>
      </c>
      <c r="E552" s="237">
        <v>4.8</v>
      </c>
    </row>
    <row r="553" spans="1:5" ht="12.75">
      <c r="A553" s="235">
        <v>34579</v>
      </c>
      <c r="B553" s="236" t="s">
        <v>24327</v>
      </c>
      <c r="C553" s="235" t="s">
        <v>2312</v>
      </c>
      <c r="D553" s="235" t="s">
        <v>2313</v>
      </c>
      <c r="E553" s="237">
        <v>5.12</v>
      </c>
    </row>
    <row r="554" spans="1:5" ht="12.75">
      <c r="A554" s="235">
        <v>25067</v>
      </c>
      <c r="B554" s="236" t="s">
        <v>24328</v>
      </c>
      <c r="C554" s="235" t="s">
        <v>2312</v>
      </c>
      <c r="D554" s="235" t="s">
        <v>2313</v>
      </c>
      <c r="E554" s="237">
        <v>3.42</v>
      </c>
    </row>
    <row r="555" spans="1:5" ht="12.75">
      <c r="A555" s="235">
        <v>34580</v>
      </c>
      <c r="B555" s="236" t="s">
        <v>24329</v>
      </c>
      <c r="C555" s="235" t="s">
        <v>2312</v>
      </c>
      <c r="D555" s="235" t="s">
        <v>2313</v>
      </c>
      <c r="E555" s="237">
        <v>3.82</v>
      </c>
    </row>
    <row r="556" spans="1:5" ht="12.75">
      <c r="A556" s="235">
        <v>25071</v>
      </c>
      <c r="B556" s="236" t="s">
        <v>24330</v>
      </c>
      <c r="C556" s="235" t="s">
        <v>2312</v>
      </c>
      <c r="D556" s="235" t="s">
        <v>2313</v>
      </c>
      <c r="E556" s="237">
        <v>1.9</v>
      </c>
    </row>
    <row r="557" spans="1:5" ht="12.75">
      <c r="A557" s="235">
        <v>38395</v>
      </c>
      <c r="B557" s="236" t="s">
        <v>2778</v>
      </c>
      <c r="C557" s="235" t="s">
        <v>2312</v>
      </c>
      <c r="D557" s="235" t="s">
        <v>2313</v>
      </c>
      <c r="E557" s="237">
        <v>6.55</v>
      </c>
    </row>
    <row r="558" spans="1:5" ht="12.75">
      <c r="A558" s="235">
        <v>34583</v>
      </c>
      <c r="B558" s="236" t="s">
        <v>25453</v>
      </c>
      <c r="C558" s="235" t="s">
        <v>2315</v>
      </c>
      <c r="D558" s="235" t="s">
        <v>2313</v>
      </c>
      <c r="E558" s="237">
        <v>45.88</v>
      </c>
    </row>
    <row r="559" spans="1:5" ht="12.75">
      <c r="A559" s="235">
        <v>34584</v>
      </c>
      <c r="B559" s="236" t="s">
        <v>25454</v>
      </c>
      <c r="C559" s="235" t="s">
        <v>2315</v>
      </c>
      <c r="D559" s="235" t="s">
        <v>2313</v>
      </c>
      <c r="E559" s="237">
        <v>25.68</v>
      </c>
    </row>
    <row r="560" spans="1:5" ht="12.75">
      <c r="A560" s="235">
        <v>709</v>
      </c>
      <c r="B560" s="236" t="s">
        <v>2779</v>
      </c>
      <c r="C560" s="235" t="s">
        <v>2315</v>
      </c>
      <c r="D560" s="235" t="s">
        <v>2316</v>
      </c>
      <c r="E560" s="237">
        <v>541.30999999999995</v>
      </c>
    </row>
    <row r="561" spans="1:5" ht="12.75">
      <c r="A561" s="235">
        <v>34599</v>
      </c>
      <c r="B561" s="236" t="s">
        <v>24331</v>
      </c>
      <c r="C561" s="235" t="s">
        <v>2312</v>
      </c>
      <c r="D561" s="235" t="s">
        <v>2313</v>
      </c>
      <c r="E561" s="237">
        <v>1.95</v>
      </c>
    </row>
    <row r="562" spans="1:5" ht="12.75">
      <c r="A562" s="235">
        <v>34592</v>
      </c>
      <c r="B562" s="236" t="s">
        <v>24332</v>
      </c>
      <c r="C562" s="235" t="s">
        <v>2312</v>
      </c>
      <c r="D562" s="235" t="s">
        <v>2313</v>
      </c>
      <c r="E562" s="237">
        <v>2.1800000000000002</v>
      </c>
    </row>
    <row r="563" spans="1:5" ht="12.75">
      <c r="A563" s="235">
        <v>37103</v>
      </c>
      <c r="B563" s="236" t="s">
        <v>24333</v>
      </c>
      <c r="C563" s="235" t="s">
        <v>2312</v>
      </c>
      <c r="D563" s="235" t="s">
        <v>2313</v>
      </c>
      <c r="E563" s="237">
        <v>2.4900000000000002</v>
      </c>
    </row>
    <row r="564" spans="1:5" ht="12.75">
      <c r="A564" s="235">
        <v>34555</v>
      </c>
      <c r="B564" s="236" t="s">
        <v>24334</v>
      </c>
      <c r="C564" s="235" t="s">
        <v>2312</v>
      </c>
      <c r="D564" s="235" t="s">
        <v>2313</v>
      </c>
      <c r="E564" s="237">
        <v>3.16</v>
      </c>
    </row>
    <row r="565" spans="1:5" ht="12.75">
      <c r="A565" s="235">
        <v>674</v>
      </c>
      <c r="B565" s="236" t="s">
        <v>24689</v>
      </c>
      <c r="C565" s="235" t="s">
        <v>2315</v>
      </c>
      <c r="D565" s="235" t="s">
        <v>2316</v>
      </c>
      <c r="E565" s="237">
        <v>51.22</v>
      </c>
    </row>
    <row r="566" spans="1:5" ht="12.75">
      <c r="A566" s="235">
        <v>34600</v>
      </c>
      <c r="B566" s="236" t="s">
        <v>24690</v>
      </c>
      <c r="C566" s="235" t="s">
        <v>2315</v>
      </c>
      <c r="D566" s="235" t="s">
        <v>2316</v>
      </c>
      <c r="E566" s="237">
        <v>75.23</v>
      </c>
    </row>
    <row r="567" spans="1:5" ht="12.75">
      <c r="A567" s="235">
        <v>652</v>
      </c>
      <c r="B567" s="236" t="s">
        <v>24691</v>
      </c>
      <c r="C567" s="235" t="s">
        <v>2315</v>
      </c>
      <c r="D567" s="235" t="s">
        <v>2316</v>
      </c>
      <c r="E567" s="237">
        <v>115.24</v>
      </c>
    </row>
    <row r="568" spans="1:5" ht="12.75">
      <c r="A568" s="235">
        <v>651</v>
      </c>
      <c r="B568" s="236" t="s">
        <v>24335</v>
      </c>
      <c r="C568" s="235" t="s">
        <v>2312</v>
      </c>
      <c r="D568" s="235" t="s">
        <v>2313</v>
      </c>
      <c r="E568" s="237">
        <v>2.4</v>
      </c>
    </row>
    <row r="569" spans="1:5" ht="12.75">
      <c r="A569" s="235">
        <v>654</v>
      </c>
      <c r="B569" s="236" t="s">
        <v>24336</v>
      </c>
      <c r="C569" s="235" t="s">
        <v>2312</v>
      </c>
      <c r="D569" s="235" t="s">
        <v>2313</v>
      </c>
      <c r="E569" s="237">
        <v>2.97</v>
      </c>
    </row>
    <row r="570" spans="1:5" ht="12.75">
      <c r="A570" s="235">
        <v>650</v>
      </c>
      <c r="B570" s="236" t="s">
        <v>24337</v>
      </c>
      <c r="C570" s="235" t="s">
        <v>2312</v>
      </c>
      <c r="D570" s="235" t="s">
        <v>2320</v>
      </c>
      <c r="E570" s="237">
        <v>1.92</v>
      </c>
    </row>
    <row r="571" spans="1:5" ht="12.75">
      <c r="A571" s="235">
        <v>716</v>
      </c>
      <c r="B571" s="236" t="s">
        <v>2780</v>
      </c>
      <c r="C571" s="235" t="s">
        <v>2312</v>
      </c>
      <c r="D571" s="235" t="s">
        <v>2313</v>
      </c>
      <c r="E571" s="237">
        <v>15.47</v>
      </c>
    </row>
    <row r="572" spans="1:5" ht="12.75">
      <c r="A572" s="235">
        <v>715</v>
      </c>
      <c r="B572" s="236" t="s">
        <v>2781</v>
      </c>
      <c r="C572" s="235" t="s">
        <v>2312</v>
      </c>
      <c r="D572" s="235" t="s">
        <v>2320</v>
      </c>
      <c r="E572" s="237">
        <v>15.3</v>
      </c>
    </row>
    <row r="573" spans="1:5" ht="12.75">
      <c r="A573" s="235">
        <v>718</v>
      </c>
      <c r="B573" s="236" t="s">
        <v>2782</v>
      </c>
      <c r="C573" s="235" t="s">
        <v>2312</v>
      </c>
      <c r="D573" s="235" t="s">
        <v>2313</v>
      </c>
      <c r="E573" s="237">
        <v>22.79</v>
      </c>
    </row>
    <row r="574" spans="1:5" ht="12.75">
      <c r="A574" s="235">
        <v>11981</v>
      </c>
      <c r="B574" s="236" t="s">
        <v>2783</v>
      </c>
      <c r="C574" s="235" t="s">
        <v>2312</v>
      </c>
      <c r="D574" s="235" t="s">
        <v>2313</v>
      </c>
      <c r="E574" s="237">
        <v>15.63</v>
      </c>
    </row>
    <row r="575" spans="1:5" ht="12.75">
      <c r="A575" s="235">
        <v>34586</v>
      </c>
      <c r="B575" s="236" t="s">
        <v>2784</v>
      </c>
      <c r="C575" s="235" t="s">
        <v>2312</v>
      </c>
      <c r="D575" s="235" t="s">
        <v>2313</v>
      </c>
      <c r="E575" s="237">
        <v>1.41</v>
      </c>
    </row>
    <row r="576" spans="1:5" ht="12.75">
      <c r="A576" s="235">
        <v>38603</v>
      </c>
      <c r="B576" s="236" t="s">
        <v>2785</v>
      </c>
      <c r="C576" s="235" t="s">
        <v>2312</v>
      </c>
      <c r="D576" s="235" t="s">
        <v>2313</v>
      </c>
      <c r="E576" s="237">
        <v>1.71</v>
      </c>
    </row>
    <row r="577" spans="1:5" ht="12.75">
      <c r="A577" s="235">
        <v>34588</v>
      </c>
      <c r="B577" s="236" t="s">
        <v>2786</v>
      </c>
      <c r="C577" s="235" t="s">
        <v>2312</v>
      </c>
      <c r="D577" s="235" t="s">
        <v>2313</v>
      </c>
      <c r="E577" s="237">
        <v>1.85</v>
      </c>
    </row>
    <row r="578" spans="1:5" ht="12.75">
      <c r="A578" s="235">
        <v>34590</v>
      </c>
      <c r="B578" s="236" t="s">
        <v>2787</v>
      </c>
      <c r="C578" s="235" t="s">
        <v>2312</v>
      </c>
      <c r="D578" s="235" t="s">
        <v>2313</v>
      </c>
      <c r="E578" s="237">
        <v>1.69</v>
      </c>
    </row>
    <row r="579" spans="1:5" ht="12.75">
      <c r="A579" s="235">
        <v>34591</v>
      </c>
      <c r="B579" s="236" t="s">
        <v>2788</v>
      </c>
      <c r="C579" s="235" t="s">
        <v>2312</v>
      </c>
      <c r="D579" s="235" t="s">
        <v>2313</v>
      </c>
      <c r="E579" s="237">
        <v>2.29</v>
      </c>
    </row>
    <row r="580" spans="1:5" ht="12.75">
      <c r="A580" s="235">
        <v>41372</v>
      </c>
      <c r="B580" s="236" t="s">
        <v>24692</v>
      </c>
      <c r="C580" s="235" t="s">
        <v>2315</v>
      </c>
      <c r="D580" s="235" t="s">
        <v>2316</v>
      </c>
      <c r="E580" s="237">
        <v>71.88</v>
      </c>
    </row>
    <row r="581" spans="1:5" ht="12.75">
      <c r="A581" s="235">
        <v>41371</v>
      </c>
      <c r="B581" s="236" t="s">
        <v>24693</v>
      </c>
      <c r="C581" s="235" t="s">
        <v>2315</v>
      </c>
      <c r="D581" s="235" t="s">
        <v>2316</v>
      </c>
      <c r="E581" s="237">
        <v>42.48</v>
      </c>
    </row>
    <row r="582" spans="1:5" ht="12.75">
      <c r="A582" s="235">
        <v>40517</v>
      </c>
      <c r="B582" s="236" t="s">
        <v>24338</v>
      </c>
      <c r="C582" s="235" t="s">
        <v>2315</v>
      </c>
      <c r="D582" s="235" t="s">
        <v>2313</v>
      </c>
      <c r="E582" s="237">
        <v>40.35</v>
      </c>
    </row>
    <row r="583" spans="1:5" ht="12.75">
      <c r="A583" s="235">
        <v>40515</v>
      </c>
      <c r="B583" s="236" t="s">
        <v>24339</v>
      </c>
      <c r="C583" s="235" t="s">
        <v>2315</v>
      </c>
      <c r="D583" s="235" t="s">
        <v>2313</v>
      </c>
      <c r="E583" s="237">
        <v>90.79</v>
      </c>
    </row>
    <row r="584" spans="1:5" ht="12.75">
      <c r="A584" s="235">
        <v>40529</v>
      </c>
      <c r="B584" s="236" t="s">
        <v>2789</v>
      </c>
      <c r="C584" s="235" t="s">
        <v>2315</v>
      </c>
      <c r="D584" s="235" t="s">
        <v>2313</v>
      </c>
      <c r="E584" s="237">
        <v>58.01</v>
      </c>
    </row>
    <row r="585" spans="1:5" ht="12.75">
      <c r="A585" s="235">
        <v>36170</v>
      </c>
      <c r="B585" s="236" t="s">
        <v>2790</v>
      </c>
      <c r="C585" s="235" t="s">
        <v>2315</v>
      </c>
      <c r="D585" s="235" t="s">
        <v>2320</v>
      </c>
      <c r="E585" s="237">
        <v>48.13</v>
      </c>
    </row>
    <row r="586" spans="1:5" ht="12.75">
      <c r="A586" s="235">
        <v>40524</v>
      </c>
      <c r="B586" s="236" t="s">
        <v>2791</v>
      </c>
      <c r="C586" s="235" t="s">
        <v>2315</v>
      </c>
      <c r="D586" s="235" t="s">
        <v>2313</v>
      </c>
      <c r="E586" s="237">
        <v>56.74</v>
      </c>
    </row>
    <row r="587" spans="1:5" ht="12.75">
      <c r="A587" s="235">
        <v>36156</v>
      </c>
      <c r="B587" s="236" t="s">
        <v>2792</v>
      </c>
      <c r="C587" s="235" t="s">
        <v>2315</v>
      </c>
      <c r="D587" s="235" t="s">
        <v>2313</v>
      </c>
      <c r="E587" s="237">
        <v>44.13</v>
      </c>
    </row>
    <row r="588" spans="1:5" ht="12.75">
      <c r="A588" s="235">
        <v>36155</v>
      </c>
      <c r="B588" s="236" t="s">
        <v>2793</v>
      </c>
      <c r="C588" s="235" t="s">
        <v>2315</v>
      </c>
      <c r="D588" s="235" t="s">
        <v>2313</v>
      </c>
      <c r="E588" s="237">
        <v>38.1</v>
      </c>
    </row>
    <row r="589" spans="1:5" ht="12.75">
      <c r="A589" s="235">
        <v>36154</v>
      </c>
      <c r="B589" s="236" t="s">
        <v>2794</v>
      </c>
      <c r="C589" s="235" t="s">
        <v>2315</v>
      </c>
      <c r="D589" s="235" t="s">
        <v>2313</v>
      </c>
      <c r="E589" s="237">
        <v>52.96</v>
      </c>
    </row>
    <row r="590" spans="1:5" ht="12.75">
      <c r="A590" s="235">
        <v>695</v>
      </c>
      <c r="B590" s="236" t="s">
        <v>2795</v>
      </c>
      <c r="C590" s="235" t="s">
        <v>2315</v>
      </c>
      <c r="D590" s="235" t="s">
        <v>2313</v>
      </c>
      <c r="E590" s="237">
        <v>38.9</v>
      </c>
    </row>
    <row r="591" spans="1:5" ht="12.75">
      <c r="A591" s="235">
        <v>679</v>
      </c>
      <c r="B591" s="236" t="s">
        <v>24340</v>
      </c>
      <c r="C591" s="235" t="s">
        <v>2315</v>
      </c>
      <c r="D591" s="235" t="s">
        <v>2313</v>
      </c>
      <c r="E591" s="237">
        <v>58.01</v>
      </c>
    </row>
    <row r="592" spans="1:5" ht="12.75">
      <c r="A592" s="235">
        <v>711</v>
      </c>
      <c r="B592" s="236" t="s">
        <v>24341</v>
      </c>
      <c r="C592" s="235" t="s">
        <v>2315</v>
      </c>
      <c r="D592" s="235" t="s">
        <v>2313</v>
      </c>
      <c r="E592" s="237">
        <v>38.369999999999997</v>
      </c>
    </row>
    <row r="593" spans="1:5" ht="12.75">
      <c r="A593" s="235">
        <v>712</v>
      </c>
      <c r="B593" s="236" t="s">
        <v>24342</v>
      </c>
      <c r="C593" s="235" t="s">
        <v>2315</v>
      </c>
      <c r="D593" s="235" t="s">
        <v>2313</v>
      </c>
      <c r="E593" s="237">
        <v>48.33</v>
      </c>
    </row>
    <row r="594" spans="1:5" ht="12.75">
      <c r="A594" s="235">
        <v>12614</v>
      </c>
      <c r="B594" s="236" t="s">
        <v>2796</v>
      </c>
      <c r="C594" s="235" t="s">
        <v>2312</v>
      </c>
      <c r="D594" s="235" t="s">
        <v>2316</v>
      </c>
      <c r="E594" s="237">
        <v>18.559999999999999</v>
      </c>
    </row>
    <row r="595" spans="1:5" ht="12.75">
      <c r="A595" s="235">
        <v>6140</v>
      </c>
      <c r="B595" s="236" t="s">
        <v>2797</v>
      </c>
      <c r="C595" s="235" t="s">
        <v>2312</v>
      </c>
      <c r="D595" s="235" t="s">
        <v>2313</v>
      </c>
      <c r="E595" s="237">
        <v>3.73</v>
      </c>
    </row>
    <row r="596" spans="1:5" ht="12.75">
      <c r="A596" s="235">
        <v>38399</v>
      </c>
      <c r="B596" s="236" t="s">
        <v>2798</v>
      </c>
      <c r="C596" s="235" t="s">
        <v>2312</v>
      </c>
      <c r="D596" s="235" t="s">
        <v>2313</v>
      </c>
      <c r="E596" s="237">
        <v>201.3</v>
      </c>
    </row>
    <row r="597" spans="1:5" ht="12.75">
      <c r="A597" s="235">
        <v>735</v>
      </c>
      <c r="B597" s="236" t="s">
        <v>2799</v>
      </c>
      <c r="C597" s="235" t="s">
        <v>2312</v>
      </c>
      <c r="D597" s="235" t="s">
        <v>2313</v>
      </c>
      <c r="E597" s="237">
        <v>1991.87</v>
      </c>
    </row>
    <row r="598" spans="1:5" ht="12.75">
      <c r="A598" s="235">
        <v>736</v>
      </c>
      <c r="B598" s="236" t="s">
        <v>2800</v>
      </c>
      <c r="C598" s="235" t="s">
        <v>2312</v>
      </c>
      <c r="D598" s="235" t="s">
        <v>2313</v>
      </c>
      <c r="E598" s="237">
        <v>1674.8</v>
      </c>
    </row>
    <row r="599" spans="1:5" ht="12.75">
      <c r="A599" s="235">
        <v>729</v>
      </c>
      <c r="B599" s="236" t="s">
        <v>2801</v>
      </c>
      <c r="C599" s="235" t="s">
        <v>2312</v>
      </c>
      <c r="D599" s="235" t="s">
        <v>2320</v>
      </c>
      <c r="E599" s="237">
        <v>682.5</v>
      </c>
    </row>
    <row r="600" spans="1:5" ht="12.75">
      <c r="A600" s="235">
        <v>39925</v>
      </c>
      <c r="B600" s="236" t="s">
        <v>2802</v>
      </c>
      <c r="C600" s="235" t="s">
        <v>2312</v>
      </c>
      <c r="D600" s="235" t="s">
        <v>2313</v>
      </c>
      <c r="E600" s="237">
        <v>9862.06</v>
      </c>
    </row>
    <row r="601" spans="1:5" ht="12.75">
      <c r="A601" s="235">
        <v>731</v>
      </c>
      <c r="B601" s="236" t="s">
        <v>2803</v>
      </c>
      <c r="C601" s="235" t="s">
        <v>2312</v>
      </c>
      <c r="D601" s="235" t="s">
        <v>2313</v>
      </c>
      <c r="E601" s="237">
        <v>664.24</v>
      </c>
    </row>
    <row r="602" spans="1:5" ht="12.75">
      <c r="A602" s="235">
        <v>10575</v>
      </c>
      <c r="B602" s="236" t="s">
        <v>2804</v>
      </c>
      <c r="C602" s="235" t="s">
        <v>2312</v>
      </c>
      <c r="D602" s="235" t="s">
        <v>2313</v>
      </c>
      <c r="E602" s="237">
        <v>1036.5899999999999</v>
      </c>
    </row>
    <row r="603" spans="1:5" ht="12.75">
      <c r="A603" s="235">
        <v>733</v>
      </c>
      <c r="B603" s="236" t="s">
        <v>2805</v>
      </c>
      <c r="C603" s="235" t="s">
        <v>2312</v>
      </c>
      <c r="D603" s="235" t="s">
        <v>2313</v>
      </c>
      <c r="E603" s="237">
        <v>1134.95</v>
      </c>
    </row>
    <row r="604" spans="1:5" ht="12.75">
      <c r="A604" s="235">
        <v>732</v>
      </c>
      <c r="B604" s="236" t="s">
        <v>2806</v>
      </c>
      <c r="C604" s="235" t="s">
        <v>2312</v>
      </c>
      <c r="D604" s="235" t="s">
        <v>2313</v>
      </c>
      <c r="E604" s="237">
        <v>1119.69</v>
      </c>
    </row>
    <row r="605" spans="1:5" ht="12.75">
      <c r="A605" s="235">
        <v>737</v>
      </c>
      <c r="B605" s="236" t="s">
        <v>2807</v>
      </c>
      <c r="C605" s="235" t="s">
        <v>2312</v>
      </c>
      <c r="D605" s="235" t="s">
        <v>2313</v>
      </c>
      <c r="E605" s="237">
        <v>6278.89</v>
      </c>
    </row>
    <row r="606" spans="1:5" ht="12.75">
      <c r="A606" s="235">
        <v>738</v>
      </c>
      <c r="B606" s="236" t="s">
        <v>2808</v>
      </c>
      <c r="C606" s="235" t="s">
        <v>2312</v>
      </c>
      <c r="D606" s="235" t="s">
        <v>2313</v>
      </c>
      <c r="E606" s="237">
        <v>2911.47</v>
      </c>
    </row>
    <row r="607" spans="1:5" ht="12.75">
      <c r="A607" s="235">
        <v>740</v>
      </c>
      <c r="B607" s="236" t="s">
        <v>2809</v>
      </c>
      <c r="C607" s="235" t="s">
        <v>2312</v>
      </c>
      <c r="D607" s="235" t="s">
        <v>2313</v>
      </c>
      <c r="E607" s="237">
        <v>5906.78</v>
      </c>
    </row>
    <row r="608" spans="1:5" ht="12.75">
      <c r="A608" s="235">
        <v>734</v>
      </c>
      <c r="B608" s="236" t="s">
        <v>2810</v>
      </c>
      <c r="C608" s="235" t="s">
        <v>2312</v>
      </c>
      <c r="D608" s="235" t="s">
        <v>2313</v>
      </c>
      <c r="E608" s="237">
        <v>1200.3</v>
      </c>
    </row>
    <row r="609" spans="1:5" ht="12.75">
      <c r="A609" s="235">
        <v>39008</v>
      </c>
      <c r="B609" s="236" t="s">
        <v>2811</v>
      </c>
      <c r="C609" s="235" t="s">
        <v>2312</v>
      </c>
      <c r="D609" s="235" t="s">
        <v>2313</v>
      </c>
      <c r="E609" s="237">
        <v>38484.79</v>
      </c>
    </row>
    <row r="610" spans="1:5" ht="12.75">
      <c r="A610" s="235">
        <v>39009</v>
      </c>
      <c r="B610" s="236" t="s">
        <v>2812</v>
      </c>
      <c r="C610" s="235" t="s">
        <v>2312</v>
      </c>
      <c r="D610" s="235" t="s">
        <v>2313</v>
      </c>
      <c r="E610" s="237">
        <v>41231.68</v>
      </c>
    </row>
    <row r="611" spans="1:5" ht="12.75">
      <c r="A611" s="235">
        <v>10587</v>
      </c>
      <c r="B611" s="236" t="s">
        <v>2813</v>
      </c>
      <c r="C611" s="235" t="s">
        <v>2312</v>
      </c>
      <c r="D611" s="235" t="s">
        <v>2313</v>
      </c>
      <c r="E611" s="237">
        <v>1904.43</v>
      </c>
    </row>
    <row r="612" spans="1:5" ht="12.75">
      <c r="A612" s="235">
        <v>759</v>
      </c>
      <c r="B612" s="236" t="s">
        <v>2814</v>
      </c>
      <c r="C612" s="235" t="s">
        <v>2312</v>
      </c>
      <c r="D612" s="235" t="s">
        <v>2313</v>
      </c>
      <c r="E612" s="237">
        <v>2738.19</v>
      </c>
    </row>
    <row r="613" spans="1:5" ht="12.75">
      <c r="A613" s="235">
        <v>761</v>
      </c>
      <c r="B613" s="236" t="s">
        <v>2815</v>
      </c>
      <c r="C613" s="235" t="s">
        <v>2312</v>
      </c>
      <c r="D613" s="235" t="s">
        <v>2313</v>
      </c>
      <c r="E613" s="237">
        <v>4641.46</v>
      </c>
    </row>
    <row r="614" spans="1:5" ht="12.75">
      <c r="A614" s="235">
        <v>750</v>
      </c>
      <c r="B614" s="236" t="s">
        <v>2816</v>
      </c>
      <c r="C614" s="235" t="s">
        <v>2312</v>
      </c>
      <c r="D614" s="235" t="s">
        <v>2313</v>
      </c>
      <c r="E614" s="237">
        <v>4406.7</v>
      </c>
    </row>
    <row r="615" spans="1:5" ht="12.75">
      <c r="A615" s="235">
        <v>755</v>
      </c>
      <c r="B615" s="236" t="s">
        <v>2817</v>
      </c>
      <c r="C615" s="235" t="s">
        <v>2312</v>
      </c>
      <c r="D615" s="235" t="s">
        <v>2313</v>
      </c>
      <c r="E615" s="237">
        <v>18082.96</v>
      </c>
    </row>
    <row r="616" spans="1:5" ht="12.75">
      <c r="A616" s="235">
        <v>749</v>
      </c>
      <c r="B616" s="236" t="s">
        <v>2818</v>
      </c>
      <c r="C616" s="235" t="s">
        <v>2312</v>
      </c>
      <c r="D616" s="235" t="s">
        <v>2313</v>
      </c>
      <c r="E616" s="237">
        <v>6650.58</v>
      </c>
    </row>
    <row r="617" spans="1:5" ht="12.75">
      <c r="A617" s="235">
        <v>756</v>
      </c>
      <c r="B617" s="236" t="s">
        <v>2819</v>
      </c>
      <c r="C617" s="235" t="s">
        <v>2312</v>
      </c>
      <c r="D617" s="235" t="s">
        <v>2313</v>
      </c>
      <c r="E617" s="237">
        <v>19721.89</v>
      </c>
    </row>
    <row r="618" spans="1:5" ht="12.75">
      <c r="A618" s="235">
        <v>757</v>
      </c>
      <c r="B618" s="236" t="s">
        <v>2820</v>
      </c>
      <c r="C618" s="235" t="s">
        <v>2312</v>
      </c>
      <c r="D618" s="235" t="s">
        <v>2313</v>
      </c>
      <c r="E618" s="237">
        <v>8955</v>
      </c>
    </row>
    <row r="619" spans="1:5" ht="12.75">
      <c r="A619" s="235">
        <v>10588</v>
      </c>
      <c r="B619" s="236" t="s">
        <v>2821</v>
      </c>
      <c r="C619" s="235" t="s">
        <v>2312</v>
      </c>
      <c r="D619" s="235" t="s">
        <v>2313</v>
      </c>
      <c r="E619" s="237">
        <v>1977.04</v>
      </c>
    </row>
    <row r="620" spans="1:5" ht="12.75">
      <c r="A620" s="235">
        <v>10592</v>
      </c>
      <c r="B620" s="236" t="s">
        <v>2822</v>
      </c>
      <c r="C620" s="235" t="s">
        <v>2312</v>
      </c>
      <c r="D620" s="235" t="s">
        <v>2320</v>
      </c>
      <c r="E620" s="237">
        <v>2388</v>
      </c>
    </row>
    <row r="621" spans="1:5" ht="12.75">
      <c r="A621" s="235">
        <v>10589</v>
      </c>
      <c r="B621" s="236" t="s">
        <v>2823</v>
      </c>
      <c r="C621" s="235" t="s">
        <v>2312</v>
      </c>
      <c r="D621" s="235" t="s">
        <v>2313</v>
      </c>
      <c r="E621" s="237">
        <v>3208.12</v>
      </c>
    </row>
    <row r="622" spans="1:5" ht="12.75">
      <c r="A622" s="235">
        <v>760</v>
      </c>
      <c r="B622" s="236" t="s">
        <v>2824</v>
      </c>
      <c r="C622" s="235" t="s">
        <v>2312</v>
      </c>
      <c r="D622" s="235" t="s">
        <v>2313</v>
      </c>
      <c r="E622" s="237">
        <v>17910</v>
      </c>
    </row>
    <row r="623" spans="1:5" ht="12.75">
      <c r="A623" s="235">
        <v>751</v>
      </c>
      <c r="B623" s="236" t="s">
        <v>2825</v>
      </c>
      <c r="C623" s="235" t="s">
        <v>2312</v>
      </c>
      <c r="D623" s="235" t="s">
        <v>2313</v>
      </c>
      <c r="E623" s="237">
        <v>2820.82</v>
      </c>
    </row>
    <row r="624" spans="1:5" ht="12.75">
      <c r="A624" s="235">
        <v>754</v>
      </c>
      <c r="B624" s="236" t="s">
        <v>2826</v>
      </c>
      <c r="C624" s="235" t="s">
        <v>2312</v>
      </c>
      <c r="D624" s="235" t="s">
        <v>2313</v>
      </c>
      <c r="E624" s="237">
        <v>4477.5</v>
      </c>
    </row>
    <row r="625" spans="1:5" ht="12.75">
      <c r="A625" s="235">
        <v>14013</v>
      </c>
      <c r="B625" s="236" t="s">
        <v>2827</v>
      </c>
      <c r="C625" s="235" t="s">
        <v>2312</v>
      </c>
      <c r="D625" s="235" t="s">
        <v>2313</v>
      </c>
      <c r="E625" s="237">
        <v>169669.19</v>
      </c>
    </row>
    <row r="626" spans="1:5" ht="12.75">
      <c r="A626" s="235">
        <v>39917</v>
      </c>
      <c r="B626" s="236" t="s">
        <v>2828</v>
      </c>
      <c r="C626" s="235" t="s">
        <v>2312</v>
      </c>
      <c r="D626" s="235" t="s">
        <v>2313</v>
      </c>
      <c r="E626" s="237">
        <v>59115.42</v>
      </c>
    </row>
    <row r="627" spans="1:5" ht="12.75">
      <c r="A627" s="235">
        <v>38167</v>
      </c>
      <c r="B627" s="236" t="s">
        <v>26290</v>
      </c>
      <c r="C627" s="235" t="s">
        <v>2735</v>
      </c>
      <c r="D627" s="235" t="s">
        <v>2313</v>
      </c>
      <c r="E627" s="237">
        <v>20.43</v>
      </c>
    </row>
    <row r="628" spans="1:5" ht="12.75">
      <c r="A628" s="235">
        <v>36145</v>
      </c>
      <c r="B628" s="236" t="s">
        <v>2829</v>
      </c>
      <c r="C628" s="235" t="s">
        <v>2735</v>
      </c>
      <c r="D628" s="235" t="s">
        <v>2313</v>
      </c>
      <c r="E628" s="237">
        <v>36.57</v>
      </c>
    </row>
    <row r="629" spans="1:5" ht="12.75">
      <c r="A629" s="235">
        <v>12893</v>
      </c>
      <c r="B629" s="236" t="s">
        <v>2830</v>
      </c>
      <c r="C629" s="235" t="s">
        <v>2735</v>
      </c>
      <c r="D629" s="235" t="s">
        <v>2313</v>
      </c>
      <c r="E629" s="237">
        <v>60.96</v>
      </c>
    </row>
    <row r="630" spans="1:5" ht="12.75">
      <c r="A630" s="235">
        <v>11685</v>
      </c>
      <c r="B630" s="236" t="s">
        <v>2831</v>
      </c>
      <c r="C630" s="235" t="s">
        <v>2312</v>
      </c>
      <c r="D630" s="235" t="s">
        <v>2313</v>
      </c>
      <c r="E630" s="237">
        <v>20.86</v>
      </c>
    </row>
    <row r="631" spans="1:5" ht="12.75">
      <c r="A631" s="235">
        <v>11679</v>
      </c>
      <c r="B631" s="236" t="s">
        <v>2832</v>
      </c>
      <c r="C631" s="235" t="s">
        <v>2312</v>
      </c>
      <c r="D631" s="235" t="s">
        <v>2313</v>
      </c>
      <c r="E631" s="237">
        <v>8.99</v>
      </c>
    </row>
    <row r="632" spans="1:5" ht="12.75">
      <c r="A632" s="235">
        <v>11680</v>
      </c>
      <c r="B632" s="236" t="s">
        <v>2833</v>
      </c>
      <c r="C632" s="235" t="s">
        <v>2312</v>
      </c>
      <c r="D632" s="235" t="s">
        <v>2313</v>
      </c>
      <c r="E632" s="237">
        <v>7.41</v>
      </c>
    </row>
    <row r="633" spans="1:5" ht="12.75">
      <c r="A633" s="235">
        <v>2512</v>
      </c>
      <c r="B633" s="236" t="s">
        <v>2834</v>
      </c>
      <c r="C633" s="235" t="s">
        <v>2312</v>
      </c>
      <c r="D633" s="235" t="s">
        <v>2316</v>
      </c>
      <c r="E633" s="237">
        <v>26.9</v>
      </c>
    </row>
    <row r="634" spans="1:5" ht="12.75">
      <c r="A634" s="235">
        <v>4374</v>
      </c>
      <c r="B634" s="236" t="s">
        <v>2835</v>
      </c>
      <c r="C634" s="235" t="s">
        <v>2312</v>
      </c>
      <c r="D634" s="235" t="s">
        <v>2313</v>
      </c>
      <c r="E634" s="237">
        <v>0.28999999999999998</v>
      </c>
    </row>
    <row r="635" spans="1:5" ht="12.75">
      <c r="A635" s="235">
        <v>7568</v>
      </c>
      <c r="B635" s="236" t="s">
        <v>2836</v>
      </c>
      <c r="C635" s="235" t="s">
        <v>2312</v>
      </c>
      <c r="D635" s="235" t="s">
        <v>2313</v>
      </c>
      <c r="E635" s="237">
        <v>0.49</v>
      </c>
    </row>
    <row r="636" spans="1:5" ht="12.75">
      <c r="A636" s="235">
        <v>7584</v>
      </c>
      <c r="B636" s="236" t="s">
        <v>2837</v>
      </c>
      <c r="C636" s="235" t="s">
        <v>2312</v>
      </c>
      <c r="D636" s="235" t="s">
        <v>2313</v>
      </c>
      <c r="E636" s="237">
        <v>0.74</v>
      </c>
    </row>
    <row r="637" spans="1:5" ht="12.75">
      <c r="A637" s="235">
        <v>11945</v>
      </c>
      <c r="B637" s="236" t="s">
        <v>2838</v>
      </c>
      <c r="C637" s="235" t="s">
        <v>2312</v>
      </c>
      <c r="D637" s="235" t="s">
        <v>2313</v>
      </c>
      <c r="E637" s="237">
        <v>0.04</v>
      </c>
    </row>
    <row r="638" spans="1:5" ht="12.75">
      <c r="A638" s="235">
        <v>11946</v>
      </c>
      <c r="B638" s="236" t="s">
        <v>2839</v>
      </c>
      <c r="C638" s="235" t="s">
        <v>2312</v>
      </c>
      <c r="D638" s="235" t="s">
        <v>2313</v>
      </c>
      <c r="E638" s="237">
        <v>0.05</v>
      </c>
    </row>
    <row r="639" spans="1:5" ht="12.75">
      <c r="A639" s="235">
        <v>4375</v>
      </c>
      <c r="B639" s="236" t="s">
        <v>2840</v>
      </c>
      <c r="C639" s="235" t="s">
        <v>2312</v>
      </c>
      <c r="D639" s="235" t="s">
        <v>2320</v>
      </c>
      <c r="E639" s="237">
        <v>0.08</v>
      </c>
    </row>
    <row r="640" spans="1:5" ht="12.75">
      <c r="A640" s="235">
        <v>11950</v>
      </c>
      <c r="B640" s="236" t="s">
        <v>2841</v>
      </c>
      <c r="C640" s="235" t="s">
        <v>2312</v>
      </c>
      <c r="D640" s="235" t="s">
        <v>2313</v>
      </c>
      <c r="E640" s="237">
        <v>0.16</v>
      </c>
    </row>
    <row r="641" spans="1:5" ht="12.75">
      <c r="A641" s="235">
        <v>4376</v>
      </c>
      <c r="B641" s="236" t="s">
        <v>2842</v>
      </c>
      <c r="C641" s="235" t="s">
        <v>2312</v>
      </c>
      <c r="D641" s="235" t="s">
        <v>2313</v>
      </c>
      <c r="E641" s="237">
        <v>0.15</v>
      </c>
    </row>
    <row r="642" spans="1:5" ht="12.75">
      <c r="A642" s="235">
        <v>7583</v>
      </c>
      <c r="B642" s="236" t="s">
        <v>2843</v>
      </c>
      <c r="C642" s="235" t="s">
        <v>2312</v>
      </c>
      <c r="D642" s="235" t="s">
        <v>2313</v>
      </c>
      <c r="E642" s="237">
        <v>0.33</v>
      </c>
    </row>
    <row r="643" spans="1:5" ht="12.75">
      <c r="A643" s="235">
        <v>4350</v>
      </c>
      <c r="B643" s="236" t="s">
        <v>2844</v>
      </c>
      <c r="C643" s="235" t="s">
        <v>2312</v>
      </c>
      <c r="D643" s="235" t="s">
        <v>2316</v>
      </c>
      <c r="E643" s="237">
        <v>0.31</v>
      </c>
    </row>
    <row r="644" spans="1:5" ht="12.75">
      <c r="A644" s="235">
        <v>39886</v>
      </c>
      <c r="B644" s="236" t="s">
        <v>2845</v>
      </c>
      <c r="C644" s="235" t="s">
        <v>2312</v>
      </c>
      <c r="D644" s="235" t="s">
        <v>2316</v>
      </c>
      <c r="E644" s="237">
        <v>4.24</v>
      </c>
    </row>
    <row r="645" spans="1:5" ht="12.75">
      <c r="A645" s="235">
        <v>39887</v>
      </c>
      <c r="B645" s="236" t="s">
        <v>2846</v>
      </c>
      <c r="C645" s="235" t="s">
        <v>2312</v>
      </c>
      <c r="D645" s="235" t="s">
        <v>2316</v>
      </c>
      <c r="E645" s="237">
        <v>6.37</v>
      </c>
    </row>
    <row r="646" spans="1:5" ht="12.75">
      <c r="A646" s="235">
        <v>39888</v>
      </c>
      <c r="B646" s="236" t="s">
        <v>2847</v>
      </c>
      <c r="C646" s="235" t="s">
        <v>2312</v>
      </c>
      <c r="D646" s="235" t="s">
        <v>2316</v>
      </c>
      <c r="E646" s="237">
        <v>14.57</v>
      </c>
    </row>
    <row r="647" spans="1:5" ht="12.75">
      <c r="A647" s="235">
        <v>39890</v>
      </c>
      <c r="B647" s="236" t="s">
        <v>2848</v>
      </c>
      <c r="C647" s="235" t="s">
        <v>2312</v>
      </c>
      <c r="D647" s="235" t="s">
        <v>2316</v>
      </c>
      <c r="E647" s="237">
        <v>24.86</v>
      </c>
    </row>
    <row r="648" spans="1:5" ht="12.75">
      <c r="A648" s="235">
        <v>39891</v>
      </c>
      <c r="B648" s="236" t="s">
        <v>2849</v>
      </c>
      <c r="C648" s="235" t="s">
        <v>2312</v>
      </c>
      <c r="D648" s="235" t="s">
        <v>2316</v>
      </c>
      <c r="E648" s="237">
        <v>35.06</v>
      </c>
    </row>
    <row r="649" spans="1:5" ht="12.75">
      <c r="A649" s="235">
        <v>39892</v>
      </c>
      <c r="B649" s="236" t="s">
        <v>2850</v>
      </c>
      <c r="C649" s="235" t="s">
        <v>2312</v>
      </c>
      <c r="D649" s="235" t="s">
        <v>2316</v>
      </c>
      <c r="E649" s="237">
        <v>109.28</v>
      </c>
    </row>
    <row r="650" spans="1:5" ht="12.75">
      <c r="A650" s="235">
        <v>790</v>
      </c>
      <c r="B650" s="236" t="s">
        <v>2851</v>
      </c>
      <c r="C650" s="235" t="s">
        <v>2312</v>
      </c>
      <c r="D650" s="235" t="s">
        <v>2313</v>
      </c>
      <c r="E650" s="237">
        <v>15.83</v>
      </c>
    </row>
    <row r="651" spans="1:5" ht="12.75">
      <c r="A651" s="235">
        <v>766</v>
      </c>
      <c r="B651" s="236" t="s">
        <v>2852</v>
      </c>
      <c r="C651" s="235" t="s">
        <v>2312</v>
      </c>
      <c r="D651" s="235" t="s">
        <v>2313</v>
      </c>
      <c r="E651" s="237">
        <v>15.83</v>
      </c>
    </row>
    <row r="652" spans="1:5" ht="12.75">
      <c r="A652" s="235">
        <v>791</v>
      </c>
      <c r="B652" s="236" t="s">
        <v>2853</v>
      </c>
      <c r="C652" s="235" t="s">
        <v>2312</v>
      </c>
      <c r="D652" s="235" t="s">
        <v>2313</v>
      </c>
      <c r="E652" s="237">
        <v>15.83</v>
      </c>
    </row>
    <row r="653" spans="1:5" ht="12.75">
      <c r="A653" s="235">
        <v>767</v>
      </c>
      <c r="B653" s="236" t="s">
        <v>2854</v>
      </c>
      <c r="C653" s="235" t="s">
        <v>2312</v>
      </c>
      <c r="D653" s="235" t="s">
        <v>2313</v>
      </c>
      <c r="E653" s="237">
        <v>15.83</v>
      </c>
    </row>
    <row r="654" spans="1:5" ht="12.75">
      <c r="A654" s="235">
        <v>768</v>
      </c>
      <c r="B654" s="236" t="s">
        <v>2855</v>
      </c>
      <c r="C654" s="235" t="s">
        <v>2312</v>
      </c>
      <c r="D654" s="235" t="s">
        <v>2313</v>
      </c>
      <c r="E654" s="237">
        <v>12.43</v>
      </c>
    </row>
    <row r="655" spans="1:5" ht="12.75">
      <c r="A655" s="235">
        <v>789</v>
      </c>
      <c r="B655" s="236" t="s">
        <v>2856</v>
      </c>
      <c r="C655" s="235" t="s">
        <v>2312</v>
      </c>
      <c r="D655" s="235" t="s">
        <v>2313</v>
      </c>
      <c r="E655" s="237">
        <v>12.16</v>
      </c>
    </row>
    <row r="656" spans="1:5" ht="12.75">
      <c r="A656" s="235">
        <v>769</v>
      </c>
      <c r="B656" s="236" t="s">
        <v>2857</v>
      </c>
      <c r="C656" s="235" t="s">
        <v>2312</v>
      </c>
      <c r="D656" s="235" t="s">
        <v>2313</v>
      </c>
      <c r="E656" s="237">
        <v>12.43</v>
      </c>
    </row>
    <row r="657" spans="1:5" ht="12.75">
      <c r="A657" s="235">
        <v>770</v>
      </c>
      <c r="B657" s="236" t="s">
        <v>2858</v>
      </c>
      <c r="C657" s="235" t="s">
        <v>2312</v>
      </c>
      <c r="D657" s="235" t="s">
        <v>2313</v>
      </c>
      <c r="E657" s="237">
        <v>4.38</v>
      </c>
    </row>
    <row r="658" spans="1:5" ht="12.75">
      <c r="A658" s="235">
        <v>12394</v>
      </c>
      <c r="B658" s="236" t="s">
        <v>2859</v>
      </c>
      <c r="C658" s="235" t="s">
        <v>2312</v>
      </c>
      <c r="D658" s="235" t="s">
        <v>2313</v>
      </c>
      <c r="E658" s="237">
        <v>4.38</v>
      </c>
    </row>
    <row r="659" spans="1:5" ht="12.75">
      <c r="A659" s="235">
        <v>764</v>
      </c>
      <c r="B659" s="236" t="s">
        <v>2860</v>
      </c>
      <c r="C659" s="235" t="s">
        <v>2312</v>
      </c>
      <c r="D659" s="235" t="s">
        <v>2320</v>
      </c>
      <c r="E659" s="237">
        <v>7.65</v>
      </c>
    </row>
    <row r="660" spans="1:5" ht="12.75">
      <c r="A660" s="235">
        <v>765</v>
      </c>
      <c r="B660" s="236" t="s">
        <v>2861</v>
      </c>
      <c r="C660" s="235" t="s">
        <v>2312</v>
      </c>
      <c r="D660" s="235" t="s">
        <v>2313</v>
      </c>
      <c r="E660" s="237">
        <v>7.65</v>
      </c>
    </row>
    <row r="661" spans="1:5" ht="12.75">
      <c r="A661" s="235">
        <v>787</v>
      </c>
      <c r="B661" s="236" t="s">
        <v>2862</v>
      </c>
      <c r="C661" s="235" t="s">
        <v>2312</v>
      </c>
      <c r="D661" s="235" t="s">
        <v>2313</v>
      </c>
      <c r="E661" s="237">
        <v>34.17</v>
      </c>
    </row>
    <row r="662" spans="1:5" ht="12.75">
      <c r="A662" s="235">
        <v>774</v>
      </c>
      <c r="B662" s="236" t="s">
        <v>2863</v>
      </c>
      <c r="C662" s="235" t="s">
        <v>2312</v>
      </c>
      <c r="D662" s="235" t="s">
        <v>2313</v>
      </c>
      <c r="E662" s="237">
        <v>34.17</v>
      </c>
    </row>
    <row r="663" spans="1:5" ht="12.75">
      <c r="A663" s="235">
        <v>773</v>
      </c>
      <c r="B663" s="236" t="s">
        <v>2864</v>
      </c>
      <c r="C663" s="235" t="s">
        <v>2312</v>
      </c>
      <c r="D663" s="235" t="s">
        <v>2313</v>
      </c>
      <c r="E663" s="237">
        <v>34.17</v>
      </c>
    </row>
    <row r="664" spans="1:5" ht="12.75">
      <c r="A664" s="235">
        <v>775</v>
      </c>
      <c r="B664" s="236" t="s">
        <v>2865</v>
      </c>
      <c r="C664" s="235" t="s">
        <v>2312</v>
      </c>
      <c r="D664" s="235" t="s">
        <v>2313</v>
      </c>
      <c r="E664" s="237">
        <v>34.17</v>
      </c>
    </row>
    <row r="665" spans="1:5" ht="12.75">
      <c r="A665" s="235">
        <v>788</v>
      </c>
      <c r="B665" s="236" t="s">
        <v>2866</v>
      </c>
      <c r="C665" s="235" t="s">
        <v>2312</v>
      </c>
      <c r="D665" s="235" t="s">
        <v>2313</v>
      </c>
      <c r="E665" s="237">
        <v>21.24</v>
      </c>
    </row>
    <row r="666" spans="1:5" ht="12.75">
      <c r="A666" s="235">
        <v>772</v>
      </c>
      <c r="B666" s="236" t="s">
        <v>2867</v>
      </c>
      <c r="C666" s="235" t="s">
        <v>2312</v>
      </c>
      <c r="D666" s="235" t="s">
        <v>2313</v>
      </c>
      <c r="E666" s="237">
        <v>21.24</v>
      </c>
    </row>
    <row r="667" spans="1:5" ht="12.75">
      <c r="A667" s="235">
        <v>771</v>
      </c>
      <c r="B667" s="236" t="s">
        <v>2868</v>
      </c>
      <c r="C667" s="235" t="s">
        <v>2312</v>
      </c>
      <c r="D667" s="235" t="s">
        <v>2313</v>
      </c>
      <c r="E667" s="237">
        <v>21.24</v>
      </c>
    </row>
    <row r="668" spans="1:5" ht="12.75">
      <c r="A668" s="235">
        <v>779</v>
      </c>
      <c r="B668" s="236" t="s">
        <v>2869</v>
      </c>
      <c r="C668" s="235" t="s">
        <v>2312</v>
      </c>
      <c r="D668" s="235" t="s">
        <v>2313</v>
      </c>
      <c r="E668" s="237">
        <v>5.28</v>
      </c>
    </row>
    <row r="669" spans="1:5" ht="12.75">
      <c r="A669" s="235">
        <v>776</v>
      </c>
      <c r="B669" s="236" t="s">
        <v>2870</v>
      </c>
      <c r="C669" s="235" t="s">
        <v>2312</v>
      </c>
      <c r="D669" s="235" t="s">
        <v>2313</v>
      </c>
      <c r="E669" s="237">
        <v>50.37</v>
      </c>
    </row>
    <row r="670" spans="1:5" ht="12.75">
      <c r="A670" s="235">
        <v>777</v>
      </c>
      <c r="B670" s="236" t="s">
        <v>2871</v>
      </c>
      <c r="C670" s="235" t="s">
        <v>2312</v>
      </c>
      <c r="D670" s="235" t="s">
        <v>2313</v>
      </c>
      <c r="E670" s="237">
        <v>48.97</v>
      </c>
    </row>
    <row r="671" spans="1:5" ht="12.75">
      <c r="A671" s="235">
        <v>780</v>
      </c>
      <c r="B671" s="236" t="s">
        <v>2872</v>
      </c>
      <c r="C671" s="235" t="s">
        <v>2312</v>
      </c>
      <c r="D671" s="235" t="s">
        <v>2313</v>
      </c>
      <c r="E671" s="237">
        <v>49.21</v>
      </c>
    </row>
    <row r="672" spans="1:5" ht="12.75">
      <c r="A672" s="235">
        <v>778</v>
      </c>
      <c r="B672" s="236" t="s">
        <v>2873</v>
      </c>
      <c r="C672" s="235" t="s">
        <v>2312</v>
      </c>
      <c r="D672" s="235" t="s">
        <v>2313</v>
      </c>
      <c r="E672" s="237">
        <v>50.37</v>
      </c>
    </row>
    <row r="673" spans="1:5" ht="12.75">
      <c r="A673" s="235">
        <v>781</v>
      </c>
      <c r="B673" s="236" t="s">
        <v>2874</v>
      </c>
      <c r="C673" s="235" t="s">
        <v>2312</v>
      </c>
      <c r="D673" s="235" t="s">
        <v>2313</v>
      </c>
      <c r="E673" s="237">
        <v>93.07</v>
      </c>
    </row>
    <row r="674" spans="1:5" ht="12.75">
      <c r="A674" s="235">
        <v>786</v>
      </c>
      <c r="B674" s="236" t="s">
        <v>2875</v>
      </c>
      <c r="C674" s="235" t="s">
        <v>2312</v>
      </c>
      <c r="D674" s="235" t="s">
        <v>2313</v>
      </c>
      <c r="E674" s="237">
        <v>93.07</v>
      </c>
    </row>
    <row r="675" spans="1:5" ht="12.75">
      <c r="A675" s="235">
        <v>782</v>
      </c>
      <c r="B675" s="236" t="s">
        <v>2876</v>
      </c>
      <c r="C675" s="235" t="s">
        <v>2312</v>
      </c>
      <c r="D675" s="235" t="s">
        <v>2313</v>
      </c>
      <c r="E675" s="237">
        <v>93.07</v>
      </c>
    </row>
    <row r="676" spans="1:5" ht="12.75">
      <c r="A676" s="235">
        <v>783</v>
      </c>
      <c r="B676" s="236" t="s">
        <v>2877</v>
      </c>
      <c r="C676" s="235" t="s">
        <v>2312</v>
      </c>
      <c r="D676" s="235" t="s">
        <v>2313</v>
      </c>
      <c r="E676" s="237">
        <v>254.73</v>
      </c>
    </row>
    <row r="677" spans="1:5" ht="12.75">
      <c r="A677" s="235">
        <v>785</v>
      </c>
      <c r="B677" s="236" t="s">
        <v>2878</v>
      </c>
      <c r="C677" s="235" t="s">
        <v>2312</v>
      </c>
      <c r="D677" s="235" t="s">
        <v>2313</v>
      </c>
      <c r="E677" s="237">
        <v>269.14999999999998</v>
      </c>
    </row>
    <row r="678" spans="1:5" ht="12.75">
      <c r="A678" s="235">
        <v>784</v>
      </c>
      <c r="B678" s="236" t="s">
        <v>2879</v>
      </c>
      <c r="C678" s="235" t="s">
        <v>2312</v>
      </c>
      <c r="D678" s="235" t="s">
        <v>2313</v>
      </c>
      <c r="E678" s="237">
        <v>288.73</v>
      </c>
    </row>
    <row r="679" spans="1:5" ht="12.75">
      <c r="A679" s="235">
        <v>831</v>
      </c>
      <c r="B679" s="236" t="s">
        <v>2880</v>
      </c>
      <c r="C679" s="235" t="s">
        <v>2312</v>
      </c>
      <c r="D679" s="235" t="s">
        <v>2313</v>
      </c>
      <c r="E679" s="237">
        <v>93.44</v>
      </c>
    </row>
    <row r="680" spans="1:5" ht="12.75">
      <c r="A680" s="235">
        <v>828</v>
      </c>
      <c r="B680" s="236" t="s">
        <v>2881</v>
      </c>
      <c r="C680" s="235" t="s">
        <v>2312</v>
      </c>
      <c r="D680" s="235" t="s">
        <v>2313</v>
      </c>
      <c r="E680" s="237">
        <v>0.54</v>
      </c>
    </row>
    <row r="681" spans="1:5" ht="12.75">
      <c r="A681" s="235">
        <v>829</v>
      </c>
      <c r="B681" s="236" t="s">
        <v>2882</v>
      </c>
      <c r="C681" s="235" t="s">
        <v>2312</v>
      </c>
      <c r="D681" s="235" t="s">
        <v>2313</v>
      </c>
      <c r="E681" s="237">
        <v>1.1299999999999999</v>
      </c>
    </row>
    <row r="682" spans="1:5" ht="12.75">
      <c r="A682" s="235">
        <v>812</v>
      </c>
      <c r="B682" s="236" t="s">
        <v>2883</v>
      </c>
      <c r="C682" s="235" t="s">
        <v>2312</v>
      </c>
      <c r="D682" s="235" t="s">
        <v>2313</v>
      </c>
      <c r="E682" s="237">
        <v>2.4500000000000002</v>
      </c>
    </row>
    <row r="683" spans="1:5" ht="12.75">
      <c r="A683" s="235">
        <v>819</v>
      </c>
      <c r="B683" s="236" t="s">
        <v>2884</v>
      </c>
      <c r="C683" s="235" t="s">
        <v>2312</v>
      </c>
      <c r="D683" s="235" t="s">
        <v>2313</v>
      </c>
      <c r="E683" s="237">
        <v>4.03</v>
      </c>
    </row>
    <row r="684" spans="1:5" ht="12.75">
      <c r="A684" s="235">
        <v>818</v>
      </c>
      <c r="B684" s="236" t="s">
        <v>2885</v>
      </c>
      <c r="C684" s="235" t="s">
        <v>2312</v>
      </c>
      <c r="D684" s="235" t="s">
        <v>2313</v>
      </c>
      <c r="E684" s="237">
        <v>6.78</v>
      </c>
    </row>
    <row r="685" spans="1:5" ht="12.75">
      <c r="A685" s="235">
        <v>823</v>
      </c>
      <c r="B685" s="236" t="s">
        <v>2886</v>
      </c>
      <c r="C685" s="235" t="s">
        <v>2312</v>
      </c>
      <c r="D685" s="235" t="s">
        <v>2313</v>
      </c>
      <c r="E685" s="237">
        <v>20.440000000000001</v>
      </c>
    </row>
    <row r="686" spans="1:5" ht="12.75">
      <c r="A686" s="235">
        <v>830</v>
      </c>
      <c r="B686" s="236" t="s">
        <v>2887</v>
      </c>
      <c r="C686" s="235" t="s">
        <v>2312</v>
      </c>
      <c r="D686" s="235" t="s">
        <v>2313</v>
      </c>
      <c r="E686" s="237">
        <v>16.84</v>
      </c>
    </row>
    <row r="687" spans="1:5" ht="12.75">
      <c r="A687" s="235">
        <v>826</v>
      </c>
      <c r="B687" s="236" t="s">
        <v>2888</v>
      </c>
      <c r="C687" s="235" t="s">
        <v>2312</v>
      </c>
      <c r="D687" s="235" t="s">
        <v>2313</v>
      </c>
      <c r="E687" s="237">
        <v>52.4</v>
      </c>
    </row>
    <row r="688" spans="1:5" ht="12.75">
      <c r="A688" s="235">
        <v>827</v>
      </c>
      <c r="B688" s="236" t="s">
        <v>2889</v>
      </c>
      <c r="C688" s="235" t="s">
        <v>2312</v>
      </c>
      <c r="D688" s="235" t="s">
        <v>2313</v>
      </c>
      <c r="E688" s="237">
        <v>44.27</v>
      </c>
    </row>
    <row r="689" spans="1:5" ht="12.75">
      <c r="A689" s="235">
        <v>832</v>
      </c>
      <c r="B689" s="236" t="s">
        <v>2890</v>
      </c>
      <c r="C689" s="235" t="s">
        <v>2312</v>
      </c>
      <c r="D689" s="235" t="s">
        <v>2313</v>
      </c>
      <c r="E689" s="237">
        <v>3.06</v>
      </c>
    </row>
    <row r="690" spans="1:5" ht="12.75">
      <c r="A690" s="235">
        <v>833</v>
      </c>
      <c r="B690" s="236" t="s">
        <v>2891</v>
      </c>
      <c r="C690" s="235" t="s">
        <v>2312</v>
      </c>
      <c r="D690" s="235" t="s">
        <v>2313</v>
      </c>
      <c r="E690" s="237">
        <v>4.34</v>
      </c>
    </row>
    <row r="691" spans="1:5" ht="12.75">
      <c r="A691" s="235">
        <v>834</v>
      </c>
      <c r="B691" s="236" t="s">
        <v>2892</v>
      </c>
      <c r="C691" s="235" t="s">
        <v>2312</v>
      </c>
      <c r="D691" s="235" t="s">
        <v>2313</v>
      </c>
      <c r="E691" s="237">
        <v>4.76</v>
      </c>
    </row>
    <row r="692" spans="1:5" ht="12.75">
      <c r="A692" s="235">
        <v>825</v>
      </c>
      <c r="B692" s="236" t="s">
        <v>2893</v>
      </c>
      <c r="C692" s="235" t="s">
        <v>2312</v>
      </c>
      <c r="D692" s="235" t="s">
        <v>2313</v>
      </c>
      <c r="E692" s="237">
        <v>5.31</v>
      </c>
    </row>
    <row r="693" spans="1:5" ht="12.75">
      <c r="A693" s="235">
        <v>813</v>
      </c>
      <c r="B693" s="236" t="s">
        <v>2894</v>
      </c>
      <c r="C693" s="235" t="s">
        <v>2312</v>
      </c>
      <c r="D693" s="235" t="s">
        <v>2313</v>
      </c>
      <c r="E693" s="237">
        <v>5.22</v>
      </c>
    </row>
    <row r="694" spans="1:5" ht="12.75">
      <c r="A694" s="235">
        <v>820</v>
      </c>
      <c r="B694" s="236" t="s">
        <v>2895</v>
      </c>
      <c r="C694" s="235" t="s">
        <v>2312</v>
      </c>
      <c r="D694" s="235" t="s">
        <v>2313</v>
      </c>
      <c r="E694" s="237">
        <v>6.63</v>
      </c>
    </row>
    <row r="695" spans="1:5" ht="12.75">
      <c r="A695" s="235">
        <v>816</v>
      </c>
      <c r="B695" s="236" t="s">
        <v>2896</v>
      </c>
      <c r="C695" s="235" t="s">
        <v>2312</v>
      </c>
      <c r="D695" s="235" t="s">
        <v>2313</v>
      </c>
      <c r="E695" s="237">
        <v>11.28</v>
      </c>
    </row>
    <row r="696" spans="1:5" ht="12.75">
      <c r="A696" s="235">
        <v>814</v>
      </c>
      <c r="B696" s="236" t="s">
        <v>2897</v>
      </c>
      <c r="C696" s="235" t="s">
        <v>2312</v>
      </c>
      <c r="D696" s="235" t="s">
        <v>2313</v>
      </c>
      <c r="E696" s="237">
        <v>13.63</v>
      </c>
    </row>
    <row r="697" spans="1:5" ht="12.75">
      <c r="A697" s="235">
        <v>815</v>
      </c>
      <c r="B697" s="236" t="s">
        <v>2898</v>
      </c>
      <c r="C697" s="235" t="s">
        <v>2312</v>
      </c>
      <c r="D697" s="235" t="s">
        <v>2313</v>
      </c>
      <c r="E697" s="237">
        <v>14.73</v>
      </c>
    </row>
    <row r="698" spans="1:5" ht="12.75">
      <c r="A698" s="235">
        <v>822</v>
      </c>
      <c r="B698" s="236" t="s">
        <v>2899</v>
      </c>
      <c r="C698" s="235" t="s">
        <v>2312</v>
      </c>
      <c r="D698" s="235" t="s">
        <v>2313</v>
      </c>
      <c r="E698" s="237">
        <v>17.940000000000001</v>
      </c>
    </row>
    <row r="699" spans="1:5" ht="12.75">
      <c r="A699" s="235">
        <v>821</v>
      </c>
      <c r="B699" s="236" t="s">
        <v>2900</v>
      </c>
      <c r="C699" s="235" t="s">
        <v>2312</v>
      </c>
      <c r="D699" s="235" t="s">
        <v>2313</v>
      </c>
      <c r="E699" s="237">
        <v>20.97</v>
      </c>
    </row>
    <row r="700" spans="1:5" ht="12.75">
      <c r="A700" s="235">
        <v>817</v>
      </c>
      <c r="B700" s="236" t="s">
        <v>2901</v>
      </c>
      <c r="C700" s="235" t="s">
        <v>2312</v>
      </c>
      <c r="D700" s="235" t="s">
        <v>2313</v>
      </c>
      <c r="E700" s="237">
        <v>24.93</v>
      </c>
    </row>
    <row r="701" spans="1:5" ht="12.75">
      <c r="A701" s="235">
        <v>20086</v>
      </c>
      <c r="B701" s="236" t="s">
        <v>2902</v>
      </c>
      <c r="C701" s="235" t="s">
        <v>2312</v>
      </c>
      <c r="D701" s="235" t="s">
        <v>2313</v>
      </c>
      <c r="E701" s="237">
        <v>2.58</v>
      </c>
    </row>
    <row r="702" spans="1:5" ht="12.75">
      <c r="A702" s="235">
        <v>39191</v>
      </c>
      <c r="B702" s="236" t="s">
        <v>2903</v>
      </c>
      <c r="C702" s="235" t="s">
        <v>2312</v>
      </c>
      <c r="D702" s="235" t="s">
        <v>2313</v>
      </c>
      <c r="E702" s="237">
        <v>14.8</v>
      </c>
    </row>
    <row r="703" spans="1:5" ht="12.75">
      <c r="A703" s="235">
        <v>39190</v>
      </c>
      <c r="B703" s="236" t="s">
        <v>2904</v>
      </c>
      <c r="C703" s="235" t="s">
        <v>2312</v>
      </c>
      <c r="D703" s="235" t="s">
        <v>2313</v>
      </c>
      <c r="E703" s="237">
        <v>15.46</v>
      </c>
    </row>
    <row r="704" spans="1:5" ht="12.75">
      <c r="A704" s="235">
        <v>39189</v>
      </c>
      <c r="B704" s="236" t="s">
        <v>2905</v>
      </c>
      <c r="C704" s="235" t="s">
        <v>2312</v>
      </c>
      <c r="D704" s="235" t="s">
        <v>2313</v>
      </c>
      <c r="E704" s="237">
        <v>16.37</v>
      </c>
    </row>
    <row r="705" spans="1:5" ht="12.75">
      <c r="A705" s="235">
        <v>39186</v>
      </c>
      <c r="B705" s="236" t="s">
        <v>2906</v>
      </c>
      <c r="C705" s="235" t="s">
        <v>2312</v>
      </c>
      <c r="D705" s="235" t="s">
        <v>2313</v>
      </c>
      <c r="E705" s="237">
        <v>14.64</v>
      </c>
    </row>
    <row r="706" spans="1:5" ht="12.75">
      <c r="A706" s="235">
        <v>39188</v>
      </c>
      <c r="B706" s="236" t="s">
        <v>2907</v>
      </c>
      <c r="C706" s="235" t="s">
        <v>2312</v>
      </c>
      <c r="D706" s="235" t="s">
        <v>2313</v>
      </c>
      <c r="E706" s="237">
        <v>12.05</v>
      </c>
    </row>
    <row r="707" spans="1:5" ht="12.75">
      <c r="A707" s="235">
        <v>39187</v>
      </c>
      <c r="B707" s="236" t="s">
        <v>2908</v>
      </c>
      <c r="C707" s="235" t="s">
        <v>2312</v>
      </c>
      <c r="D707" s="235" t="s">
        <v>2313</v>
      </c>
      <c r="E707" s="237">
        <v>12.63</v>
      </c>
    </row>
    <row r="708" spans="1:5" ht="12.75">
      <c r="A708" s="235">
        <v>39184</v>
      </c>
      <c r="B708" s="236" t="s">
        <v>2909</v>
      </c>
      <c r="C708" s="235" t="s">
        <v>2312</v>
      </c>
      <c r="D708" s="235" t="s">
        <v>2313</v>
      </c>
      <c r="E708" s="237">
        <v>4.75</v>
      </c>
    </row>
    <row r="709" spans="1:5" ht="12.75">
      <c r="A709" s="235">
        <v>39185</v>
      </c>
      <c r="B709" s="236" t="s">
        <v>2910</v>
      </c>
      <c r="C709" s="235" t="s">
        <v>2312</v>
      </c>
      <c r="D709" s="235" t="s">
        <v>2313</v>
      </c>
      <c r="E709" s="237">
        <v>4.33</v>
      </c>
    </row>
    <row r="710" spans="1:5" ht="12.75">
      <c r="A710" s="235">
        <v>39198</v>
      </c>
      <c r="B710" s="236" t="s">
        <v>2911</v>
      </c>
      <c r="C710" s="235" t="s">
        <v>2312</v>
      </c>
      <c r="D710" s="235" t="s">
        <v>2313</v>
      </c>
      <c r="E710" s="237">
        <v>48.57</v>
      </c>
    </row>
    <row r="711" spans="1:5" ht="12.75">
      <c r="A711" s="235">
        <v>39197</v>
      </c>
      <c r="B711" s="236" t="s">
        <v>2912</v>
      </c>
      <c r="C711" s="235" t="s">
        <v>2312</v>
      </c>
      <c r="D711" s="235" t="s">
        <v>2313</v>
      </c>
      <c r="E711" s="237">
        <v>50.74</v>
      </c>
    </row>
    <row r="712" spans="1:5" ht="12.75">
      <c r="A712" s="235">
        <v>39196</v>
      </c>
      <c r="B712" s="236" t="s">
        <v>2913</v>
      </c>
      <c r="C712" s="235" t="s">
        <v>2312</v>
      </c>
      <c r="D712" s="235" t="s">
        <v>2313</v>
      </c>
      <c r="E712" s="237">
        <v>52.32</v>
      </c>
    </row>
    <row r="713" spans="1:5" ht="12.75">
      <c r="A713" s="235">
        <v>39199</v>
      </c>
      <c r="B713" s="236" t="s">
        <v>2914</v>
      </c>
      <c r="C713" s="235" t="s">
        <v>2312</v>
      </c>
      <c r="D713" s="235" t="s">
        <v>2313</v>
      </c>
      <c r="E713" s="237">
        <v>46.74</v>
      </c>
    </row>
    <row r="714" spans="1:5" ht="12.75">
      <c r="A714" s="235">
        <v>39195</v>
      </c>
      <c r="B714" s="236" t="s">
        <v>2915</v>
      </c>
      <c r="C714" s="235" t="s">
        <v>2312</v>
      </c>
      <c r="D714" s="235" t="s">
        <v>2313</v>
      </c>
      <c r="E714" s="237">
        <v>26.98</v>
      </c>
    </row>
    <row r="715" spans="1:5" ht="12.75">
      <c r="A715" s="235">
        <v>39194</v>
      </c>
      <c r="B715" s="236" t="s">
        <v>2916</v>
      </c>
      <c r="C715" s="235" t="s">
        <v>2312</v>
      </c>
      <c r="D715" s="235" t="s">
        <v>2313</v>
      </c>
      <c r="E715" s="237">
        <v>28.87</v>
      </c>
    </row>
    <row r="716" spans="1:5" ht="12.75">
      <c r="A716" s="235">
        <v>39193</v>
      </c>
      <c r="B716" s="236" t="s">
        <v>2917</v>
      </c>
      <c r="C716" s="235" t="s">
        <v>2312</v>
      </c>
      <c r="D716" s="235" t="s">
        <v>2313</v>
      </c>
      <c r="E716" s="237">
        <v>31.64</v>
      </c>
    </row>
    <row r="717" spans="1:5" ht="12.75">
      <c r="A717" s="235">
        <v>39192</v>
      </c>
      <c r="B717" s="236" t="s">
        <v>2918</v>
      </c>
      <c r="C717" s="235" t="s">
        <v>2312</v>
      </c>
      <c r="D717" s="235" t="s">
        <v>2313</v>
      </c>
      <c r="E717" s="237">
        <v>32.92</v>
      </c>
    </row>
    <row r="718" spans="1:5" ht="12.75">
      <c r="A718" s="235">
        <v>39920</v>
      </c>
      <c r="B718" s="236" t="s">
        <v>2919</v>
      </c>
      <c r="C718" s="235" t="s">
        <v>2312</v>
      </c>
      <c r="D718" s="235" t="s">
        <v>2313</v>
      </c>
      <c r="E718" s="237">
        <v>3.98</v>
      </c>
    </row>
    <row r="719" spans="1:5" ht="12.75">
      <c r="A719" s="235">
        <v>39201</v>
      </c>
      <c r="B719" s="236" t="s">
        <v>2920</v>
      </c>
      <c r="C719" s="235" t="s">
        <v>2312</v>
      </c>
      <c r="D719" s="235" t="s">
        <v>2313</v>
      </c>
      <c r="E719" s="237">
        <v>58.07</v>
      </c>
    </row>
    <row r="720" spans="1:5" ht="12.75">
      <c r="A720" s="235">
        <v>39200</v>
      </c>
      <c r="B720" s="236" t="s">
        <v>2921</v>
      </c>
      <c r="C720" s="235" t="s">
        <v>2312</v>
      </c>
      <c r="D720" s="235" t="s">
        <v>2313</v>
      </c>
      <c r="E720" s="237">
        <v>58.54</v>
      </c>
    </row>
    <row r="721" spans="1:5" ht="12.75">
      <c r="A721" s="235">
        <v>39203</v>
      </c>
      <c r="B721" s="236" t="s">
        <v>2922</v>
      </c>
      <c r="C721" s="235" t="s">
        <v>2312</v>
      </c>
      <c r="D721" s="235" t="s">
        <v>2313</v>
      </c>
      <c r="E721" s="237">
        <v>47.26</v>
      </c>
    </row>
    <row r="722" spans="1:5" ht="12.75">
      <c r="A722" s="235">
        <v>39202</v>
      </c>
      <c r="B722" s="236" t="s">
        <v>2923</v>
      </c>
      <c r="C722" s="235" t="s">
        <v>2312</v>
      </c>
      <c r="D722" s="235" t="s">
        <v>2313</v>
      </c>
      <c r="E722" s="237">
        <v>55.52</v>
      </c>
    </row>
    <row r="723" spans="1:5" ht="12.75">
      <c r="A723" s="235">
        <v>39205</v>
      </c>
      <c r="B723" s="236" t="s">
        <v>2924</v>
      </c>
      <c r="C723" s="235" t="s">
        <v>2312</v>
      </c>
      <c r="D723" s="235" t="s">
        <v>2313</v>
      </c>
      <c r="E723" s="237">
        <v>92.63</v>
      </c>
    </row>
    <row r="724" spans="1:5" ht="12.75">
      <c r="A724" s="235">
        <v>39204</v>
      </c>
      <c r="B724" s="236" t="s">
        <v>2925</v>
      </c>
      <c r="C724" s="235" t="s">
        <v>2312</v>
      </c>
      <c r="D724" s="235" t="s">
        <v>2313</v>
      </c>
      <c r="E724" s="237">
        <v>94.87</v>
      </c>
    </row>
    <row r="725" spans="1:5" ht="12.75">
      <c r="A725" s="235">
        <v>39206</v>
      </c>
      <c r="B725" s="236" t="s">
        <v>2926</v>
      </c>
      <c r="C725" s="235" t="s">
        <v>2312</v>
      </c>
      <c r="D725" s="235" t="s">
        <v>2313</v>
      </c>
      <c r="E725" s="237">
        <v>90.01</v>
      </c>
    </row>
    <row r="726" spans="1:5" ht="12.75">
      <c r="A726" s="235">
        <v>797</v>
      </c>
      <c r="B726" s="236" t="s">
        <v>2927</v>
      </c>
      <c r="C726" s="235" t="s">
        <v>2312</v>
      </c>
      <c r="D726" s="235" t="s">
        <v>2313</v>
      </c>
      <c r="E726" s="237">
        <v>9.75</v>
      </c>
    </row>
    <row r="727" spans="1:5" ht="12.75">
      <c r="A727" s="235">
        <v>798</v>
      </c>
      <c r="B727" s="236" t="s">
        <v>2928</v>
      </c>
      <c r="C727" s="235" t="s">
        <v>2312</v>
      </c>
      <c r="D727" s="235" t="s">
        <v>2313</v>
      </c>
      <c r="E727" s="237">
        <v>1.34</v>
      </c>
    </row>
    <row r="728" spans="1:5" ht="12.75">
      <c r="A728" s="235">
        <v>796</v>
      </c>
      <c r="B728" s="236" t="s">
        <v>2929</v>
      </c>
      <c r="C728" s="235" t="s">
        <v>2312</v>
      </c>
      <c r="D728" s="235" t="s">
        <v>2313</v>
      </c>
      <c r="E728" s="237">
        <v>9.34</v>
      </c>
    </row>
    <row r="729" spans="1:5" ht="12.75">
      <c r="A729" s="235">
        <v>799</v>
      </c>
      <c r="B729" s="236" t="s">
        <v>2930</v>
      </c>
      <c r="C729" s="235" t="s">
        <v>2312</v>
      </c>
      <c r="D729" s="235" t="s">
        <v>2313</v>
      </c>
      <c r="E729" s="237">
        <v>4.3899999999999997</v>
      </c>
    </row>
    <row r="730" spans="1:5" ht="12.75">
      <c r="A730" s="235">
        <v>792</v>
      </c>
      <c r="B730" s="236" t="s">
        <v>2931</v>
      </c>
      <c r="C730" s="235" t="s">
        <v>2312</v>
      </c>
      <c r="D730" s="235" t="s">
        <v>2313</v>
      </c>
      <c r="E730" s="237">
        <v>4.46</v>
      </c>
    </row>
    <row r="731" spans="1:5" ht="12.75">
      <c r="A731" s="235">
        <v>804</v>
      </c>
      <c r="B731" s="236" t="s">
        <v>2932</v>
      </c>
      <c r="C731" s="235" t="s">
        <v>2312</v>
      </c>
      <c r="D731" s="235" t="s">
        <v>2313</v>
      </c>
      <c r="E731" s="237">
        <v>22.15</v>
      </c>
    </row>
    <row r="732" spans="1:5" ht="12.75">
      <c r="A732" s="235">
        <v>793</v>
      </c>
      <c r="B732" s="236" t="s">
        <v>2933</v>
      </c>
      <c r="C732" s="235" t="s">
        <v>2312</v>
      </c>
      <c r="D732" s="235" t="s">
        <v>2313</v>
      </c>
      <c r="E732" s="237">
        <v>9.51</v>
      </c>
    </row>
    <row r="733" spans="1:5" ht="12.75">
      <c r="A733" s="235">
        <v>801</v>
      </c>
      <c r="B733" s="236" t="s">
        <v>2934</v>
      </c>
      <c r="C733" s="235" t="s">
        <v>2312</v>
      </c>
      <c r="D733" s="235" t="s">
        <v>2313</v>
      </c>
      <c r="E733" s="237">
        <v>6.78</v>
      </c>
    </row>
    <row r="734" spans="1:5" ht="12.75">
      <c r="A734" s="235">
        <v>794</v>
      </c>
      <c r="B734" s="236" t="s">
        <v>2935</v>
      </c>
      <c r="C734" s="235" t="s">
        <v>2312</v>
      </c>
      <c r="D734" s="235" t="s">
        <v>2313</v>
      </c>
      <c r="E734" s="237">
        <v>7</v>
      </c>
    </row>
    <row r="735" spans="1:5" ht="12.75">
      <c r="A735" s="235">
        <v>802</v>
      </c>
      <c r="B735" s="236" t="s">
        <v>2936</v>
      </c>
      <c r="C735" s="235" t="s">
        <v>2312</v>
      </c>
      <c r="D735" s="235" t="s">
        <v>2313</v>
      </c>
      <c r="E735" s="237">
        <v>19.53</v>
      </c>
    </row>
    <row r="736" spans="1:5" ht="12.75">
      <c r="A736" s="235">
        <v>803</v>
      </c>
      <c r="B736" s="236" t="s">
        <v>2937</v>
      </c>
      <c r="C736" s="235" t="s">
        <v>2312</v>
      </c>
      <c r="D736" s="235" t="s">
        <v>2313</v>
      </c>
      <c r="E736" s="237">
        <v>17.03</v>
      </c>
    </row>
    <row r="737" spans="1:5" ht="12.75">
      <c r="A737" s="235">
        <v>38001</v>
      </c>
      <c r="B737" s="236" t="s">
        <v>2938</v>
      </c>
      <c r="C737" s="235" t="s">
        <v>2312</v>
      </c>
      <c r="D737" s="235" t="s">
        <v>2313</v>
      </c>
      <c r="E737" s="237">
        <v>1.1000000000000001</v>
      </c>
    </row>
    <row r="738" spans="1:5" ht="12.75">
      <c r="A738" s="235">
        <v>38002</v>
      </c>
      <c r="B738" s="236" t="s">
        <v>2939</v>
      </c>
      <c r="C738" s="235" t="s">
        <v>2312</v>
      </c>
      <c r="D738" s="235" t="s">
        <v>2313</v>
      </c>
      <c r="E738" s="237">
        <v>2.0499999999999998</v>
      </c>
    </row>
    <row r="739" spans="1:5" ht="12.75">
      <c r="A739" s="235">
        <v>38003</v>
      </c>
      <c r="B739" s="236" t="s">
        <v>2940</v>
      </c>
      <c r="C739" s="235" t="s">
        <v>2312</v>
      </c>
      <c r="D739" s="235" t="s">
        <v>2313</v>
      </c>
      <c r="E739" s="237">
        <v>24.62</v>
      </c>
    </row>
    <row r="740" spans="1:5" ht="12.75">
      <c r="A740" s="235">
        <v>38004</v>
      </c>
      <c r="B740" s="236" t="s">
        <v>2941</v>
      </c>
      <c r="C740" s="235" t="s">
        <v>2312</v>
      </c>
      <c r="D740" s="235" t="s">
        <v>2313</v>
      </c>
      <c r="E740" s="237">
        <v>32.909999999999997</v>
      </c>
    </row>
    <row r="741" spans="1:5" ht="12.75">
      <c r="A741" s="235">
        <v>36327</v>
      </c>
      <c r="B741" s="236" t="s">
        <v>2942</v>
      </c>
      <c r="C741" s="235" t="s">
        <v>2312</v>
      </c>
      <c r="D741" s="235" t="s">
        <v>2316</v>
      </c>
      <c r="E741" s="237">
        <v>2.21</v>
      </c>
    </row>
    <row r="742" spans="1:5" ht="12.75">
      <c r="A742" s="235">
        <v>38992</v>
      </c>
      <c r="B742" s="236" t="s">
        <v>2943</v>
      </c>
      <c r="C742" s="235" t="s">
        <v>2312</v>
      </c>
      <c r="D742" s="235" t="s">
        <v>2316</v>
      </c>
      <c r="E742" s="237">
        <v>3.54</v>
      </c>
    </row>
    <row r="743" spans="1:5" ht="12.75">
      <c r="A743" s="235">
        <v>38993</v>
      </c>
      <c r="B743" s="236" t="s">
        <v>2944</v>
      </c>
      <c r="C743" s="235" t="s">
        <v>2312</v>
      </c>
      <c r="D743" s="235" t="s">
        <v>2316</v>
      </c>
      <c r="E743" s="237">
        <v>10.09</v>
      </c>
    </row>
    <row r="744" spans="1:5" ht="12.75">
      <c r="A744" s="235">
        <v>38418</v>
      </c>
      <c r="B744" s="236" t="s">
        <v>26291</v>
      </c>
      <c r="C744" s="235" t="s">
        <v>2312</v>
      </c>
      <c r="D744" s="235" t="s">
        <v>2313</v>
      </c>
      <c r="E744" s="237">
        <v>7.49</v>
      </c>
    </row>
    <row r="745" spans="1:5" ht="12.75">
      <c r="A745" s="235">
        <v>39178</v>
      </c>
      <c r="B745" s="236" t="s">
        <v>2945</v>
      </c>
      <c r="C745" s="235" t="s">
        <v>2312</v>
      </c>
      <c r="D745" s="235" t="s">
        <v>2313</v>
      </c>
      <c r="E745" s="237">
        <v>1.6</v>
      </c>
    </row>
    <row r="746" spans="1:5" ht="12.75">
      <c r="A746" s="235">
        <v>39177</v>
      </c>
      <c r="B746" s="236" t="s">
        <v>2946</v>
      </c>
      <c r="C746" s="235" t="s">
        <v>2312</v>
      </c>
      <c r="D746" s="235" t="s">
        <v>2313</v>
      </c>
      <c r="E746" s="237">
        <v>1.45</v>
      </c>
    </row>
    <row r="747" spans="1:5" ht="12.75">
      <c r="A747" s="235">
        <v>39174</v>
      </c>
      <c r="B747" s="236" t="s">
        <v>2947</v>
      </c>
      <c r="C747" s="235" t="s">
        <v>2312</v>
      </c>
      <c r="D747" s="235" t="s">
        <v>2313</v>
      </c>
      <c r="E747" s="237">
        <v>0.72</v>
      </c>
    </row>
    <row r="748" spans="1:5" ht="12.75">
      <c r="A748" s="235">
        <v>39176</v>
      </c>
      <c r="B748" s="236" t="s">
        <v>2948</v>
      </c>
      <c r="C748" s="235" t="s">
        <v>2312</v>
      </c>
      <c r="D748" s="235" t="s">
        <v>2313</v>
      </c>
      <c r="E748" s="237">
        <v>0.95</v>
      </c>
    </row>
    <row r="749" spans="1:5" ht="12.75">
      <c r="A749" s="235">
        <v>39180</v>
      </c>
      <c r="B749" s="236" t="s">
        <v>2949</v>
      </c>
      <c r="C749" s="235" t="s">
        <v>2312</v>
      </c>
      <c r="D749" s="235" t="s">
        <v>2313</v>
      </c>
      <c r="E749" s="237">
        <v>4.3499999999999996</v>
      </c>
    </row>
    <row r="750" spans="1:5" ht="12.75">
      <c r="A750" s="235">
        <v>39179</v>
      </c>
      <c r="B750" s="236" t="s">
        <v>2950</v>
      </c>
      <c r="C750" s="235" t="s">
        <v>2312</v>
      </c>
      <c r="D750" s="235" t="s">
        <v>2313</v>
      </c>
      <c r="E750" s="237">
        <v>3.85</v>
      </c>
    </row>
    <row r="751" spans="1:5" ht="12.75">
      <c r="A751" s="235">
        <v>39175</v>
      </c>
      <c r="B751" s="236" t="s">
        <v>2951</v>
      </c>
      <c r="C751" s="235" t="s">
        <v>2312</v>
      </c>
      <c r="D751" s="235" t="s">
        <v>2313</v>
      </c>
      <c r="E751" s="237">
        <v>0.88</v>
      </c>
    </row>
    <row r="752" spans="1:5" ht="12.75">
      <c r="A752" s="235">
        <v>39217</v>
      </c>
      <c r="B752" s="236" t="s">
        <v>2952</v>
      </c>
      <c r="C752" s="235" t="s">
        <v>2312</v>
      </c>
      <c r="D752" s="235" t="s">
        <v>2313</v>
      </c>
      <c r="E752" s="237">
        <v>0.68</v>
      </c>
    </row>
    <row r="753" spans="1:5" ht="12.75">
      <c r="A753" s="235">
        <v>39181</v>
      </c>
      <c r="B753" s="236" t="s">
        <v>2953</v>
      </c>
      <c r="C753" s="235" t="s">
        <v>2312</v>
      </c>
      <c r="D753" s="235" t="s">
        <v>2313</v>
      </c>
      <c r="E753" s="237">
        <v>5.83</v>
      </c>
    </row>
    <row r="754" spans="1:5" ht="12.75">
      <c r="A754" s="235">
        <v>39182</v>
      </c>
      <c r="B754" s="236" t="s">
        <v>2954</v>
      </c>
      <c r="C754" s="235" t="s">
        <v>2312</v>
      </c>
      <c r="D754" s="235" t="s">
        <v>2313</v>
      </c>
      <c r="E754" s="237">
        <v>8.1999999999999993</v>
      </c>
    </row>
    <row r="755" spans="1:5" ht="12.75">
      <c r="A755" s="235">
        <v>12616</v>
      </c>
      <c r="B755" s="236" t="s">
        <v>2955</v>
      </c>
      <c r="C755" s="235" t="s">
        <v>2312</v>
      </c>
      <c r="D755" s="235" t="s">
        <v>2316</v>
      </c>
      <c r="E755" s="237">
        <v>5.51</v>
      </c>
    </row>
    <row r="756" spans="1:5" ht="12.75">
      <c r="A756" s="235">
        <v>1049</v>
      </c>
      <c r="B756" s="236" t="s">
        <v>2956</v>
      </c>
      <c r="C756" s="235" t="s">
        <v>2312</v>
      </c>
      <c r="D756" s="235" t="s">
        <v>2313</v>
      </c>
      <c r="E756" s="237">
        <v>6.86</v>
      </c>
    </row>
    <row r="757" spans="1:5" ht="12.75">
      <c r="A757" s="235">
        <v>1099</v>
      </c>
      <c r="B757" s="236" t="s">
        <v>2957</v>
      </c>
      <c r="C757" s="235" t="s">
        <v>2312</v>
      </c>
      <c r="D757" s="235" t="s">
        <v>2313</v>
      </c>
      <c r="E757" s="237">
        <v>5.25</v>
      </c>
    </row>
    <row r="758" spans="1:5" ht="12.75">
      <c r="A758" s="235">
        <v>39678</v>
      </c>
      <c r="B758" s="236" t="s">
        <v>2958</v>
      </c>
      <c r="C758" s="235" t="s">
        <v>2312</v>
      </c>
      <c r="D758" s="235" t="s">
        <v>2313</v>
      </c>
      <c r="E758" s="237">
        <v>2.11</v>
      </c>
    </row>
    <row r="759" spans="1:5" ht="12.75">
      <c r="A759" s="235">
        <v>1050</v>
      </c>
      <c r="B759" s="236" t="s">
        <v>2959</v>
      </c>
      <c r="C759" s="235" t="s">
        <v>2312</v>
      </c>
      <c r="D759" s="235" t="s">
        <v>2313</v>
      </c>
      <c r="E759" s="237">
        <v>3.59</v>
      </c>
    </row>
    <row r="760" spans="1:5" ht="12.75">
      <c r="A760" s="235">
        <v>1101</v>
      </c>
      <c r="B760" s="236" t="s">
        <v>2960</v>
      </c>
      <c r="C760" s="235" t="s">
        <v>2312</v>
      </c>
      <c r="D760" s="235" t="s">
        <v>2313</v>
      </c>
      <c r="E760" s="237">
        <v>22.63</v>
      </c>
    </row>
    <row r="761" spans="1:5" ht="12.75">
      <c r="A761" s="235">
        <v>1100</v>
      </c>
      <c r="B761" s="236" t="s">
        <v>2961</v>
      </c>
      <c r="C761" s="235" t="s">
        <v>2312</v>
      </c>
      <c r="D761" s="235" t="s">
        <v>2313</v>
      </c>
      <c r="E761" s="237">
        <v>11.68</v>
      </c>
    </row>
    <row r="762" spans="1:5" ht="12.75">
      <c r="A762" s="235">
        <v>39679</v>
      </c>
      <c r="B762" s="236" t="s">
        <v>2962</v>
      </c>
      <c r="C762" s="235" t="s">
        <v>2312</v>
      </c>
      <c r="D762" s="235" t="s">
        <v>2313</v>
      </c>
      <c r="E762" s="237">
        <v>45.11</v>
      </c>
    </row>
    <row r="763" spans="1:5" ht="12.75">
      <c r="A763" s="235">
        <v>1098</v>
      </c>
      <c r="B763" s="236" t="s">
        <v>2963</v>
      </c>
      <c r="C763" s="235" t="s">
        <v>2312</v>
      </c>
      <c r="D763" s="235" t="s">
        <v>2313</v>
      </c>
      <c r="E763" s="237">
        <v>2.8</v>
      </c>
    </row>
    <row r="764" spans="1:5" ht="12.75">
      <c r="A764" s="235">
        <v>1102</v>
      </c>
      <c r="B764" s="236" t="s">
        <v>2964</v>
      </c>
      <c r="C764" s="235" t="s">
        <v>2312</v>
      </c>
      <c r="D764" s="235" t="s">
        <v>2313</v>
      </c>
      <c r="E764" s="237">
        <v>33.75</v>
      </c>
    </row>
    <row r="765" spans="1:5" ht="12.75">
      <c r="A765" s="235">
        <v>1051</v>
      </c>
      <c r="B765" s="236" t="s">
        <v>2965</v>
      </c>
      <c r="C765" s="235" t="s">
        <v>2312</v>
      </c>
      <c r="D765" s="235" t="s">
        <v>2313</v>
      </c>
      <c r="E765" s="237">
        <v>49.06</v>
      </c>
    </row>
    <row r="766" spans="1:5" ht="12.75">
      <c r="A766" s="235">
        <v>37399</v>
      </c>
      <c r="B766" s="236" t="s">
        <v>2966</v>
      </c>
      <c r="C766" s="235" t="s">
        <v>2312</v>
      </c>
      <c r="D766" s="235" t="s">
        <v>2313</v>
      </c>
      <c r="E766" s="237">
        <v>15.62</v>
      </c>
    </row>
    <row r="767" spans="1:5" ht="12.75">
      <c r="A767" s="235">
        <v>41955</v>
      </c>
      <c r="B767" s="236" t="s">
        <v>2967</v>
      </c>
      <c r="C767" s="235" t="s">
        <v>2328</v>
      </c>
      <c r="D767" s="235" t="s">
        <v>2313</v>
      </c>
      <c r="E767" s="237">
        <v>79.02</v>
      </c>
    </row>
    <row r="768" spans="1:5" ht="12.75">
      <c r="A768" s="235">
        <v>41953</v>
      </c>
      <c r="B768" s="236" t="s">
        <v>2968</v>
      </c>
      <c r="C768" s="235" t="s">
        <v>2328</v>
      </c>
      <c r="D768" s="235" t="s">
        <v>2313</v>
      </c>
      <c r="E768" s="237">
        <v>75.41</v>
      </c>
    </row>
    <row r="769" spans="1:5" ht="12.75">
      <c r="A769" s="235">
        <v>41954</v>
      </c>
      <c r="B769" s="236" t="s">
        <v>2969</v>
      </c>
      <c r="C769" s="235" t="s">
        <v>2328</v>
      </c>
      <c r="D769" s="235" t="s">
        <v>2313</v>
      </c>
      <c r="E769" s="237">
        <v>74.69</v>
      </c>
    </row>
    <row r="770" spans="1:5" ht="12.75">
      <c r="A770" s="235">
        <v>25004</v>
      </c>
      <c r="B770" s="236" t="s">
        <v>2970</v>
      </c>
      <c r="C770" s="235" t="s">
        <v>2328</v>
      </c>
      <c r="D770" s="235" t="s">
        <v>2313</v>
      </c>
      <c r="E770" s="237">
        <v>34.74</v>
      </c>
    </row>
    <row r="771" spans="1:5" ht="12.75">
      <c r="A771" s="235">
        <v>25002</v>
      </c>
      <c r="B771" s="236" t="s">
        <v>2971</v>
      </c>
      <c r="C771" s="235" t="s">
        <v>2328</v>
      </c>
      <c r="D771" s="235" t="s">
        <v>2313</v>
      </c>
      <c r="E771" s="237">
        <v>35.03</v>
      </c>
    </row>
    <row r="772" spans="1:5" ht="12.75">
      <c r="A772" s="235">
        <v>37409</v>
      </c>
      <c r="B772" s="236" t="s">
        <v>2972</v>
      </c>
      <c r="C772" s="235" t="s">
        <v>2328</v>
      </c>
      <c r="D772" s="235" t="s">
        <v>2313</v>
      </c>
      <c r="E772" s="237">
        <v>34.450000000000003</v>
      </c>
    </row>
    <row r="773" spans="1:5" ht="12.75">
      <c r="A773" s="235">
        <v>841</v>
      </c>
      <c r="B773" s="236" t="s">
        <v>2973</v>
      </c>
      <c r="C773" s="235" t="s">
        <v>2328</v>
      </c>
      <c r="D773" s="235" t="s">
        <v>2320</v>
      </c>
      <c r="E773" s="237">
        <v>35.590000000000003</v>
      </c>
    </row>
    <row r="774" spans="1:5" ht="12.75">
      <c r="A774" s="235">
        <v>25005</v>
      </c>
      <c r="B774" s="236" t="s">
        <v>2974</v>
      </c>
      <c r="C774" s="235" t="s">
        <v>2328</v>
      </c>
      <c r="D774" s="235" t="s">
        <v>2313</v>
      </c>
      <c r="E774" s="237">
        <v>39.020000000000003</v>
      </c>
    </row>
    <row r="775" spans="1:5" ht="12.75">
      <c r="A775" s="235">
        <v>25003</v>
      </c>
      <c r="B775" s="236" t="s">
        <v>2975</v>
      </c>
      <c r="C775" s="235" t="s">
        <v>2328</v>
      </c>
      <c r="D775" s="235" t="s">
        <v>2313</v>
      </c>
      <c r="E775" s="237">
        <v>41.68</v>
      </c>
    </row>
    <row r="776" spans="1:5" ht="12.75">
      <c r="A776" s="235">
        <v>37410</v>
      </c>
      <c r="B776" s="236" t="s">
        <v>2976</v>
      </c>
      <c r="C776" s="235" t="s">
        <v>2328</v>
      </c>
      <c r="D776" s="235" t="s">
        <v>2313</v>
      </c>
      <c r="E776" s="237">
        <v>39.020000000000003</v>
      </c>
    </row>
    <row r="777" spans="1:5" ht="12.75">
      <c r="A777" s="235">
        <v>842</v>
      </c>
      <c r="B777" s="236" t="s">
        <v>2977</v>
      </c>
      <c r="C777" s="235" t="s">
        <v>2328</v>
      </c>
      <c r="D777" s="235" t="s">
        <v>2313</v>
      </c>
      <c r="E777" s="237">
        <v>43.9</v>
      </c>
    </row>
    <row r="778" spans="1:5" ht="12.75">
      <c r="A778" s="235">
        <v>862</v>
      </c>
      <c r="B778" s="236" t="s">
        <v>2978</v>
      </c>
      <c r="C778" s="235" t="s">
        <v>2324</v>
      </c>
      <c r="D778" s="235" t="s">
        <v>2313</v>
      </c>
      <c r="E778" s="237">
        <v>8.2899999999999991</v>
      </c>
    </row>
    <row r="779" spans="1:5" ht="12.75">
      <c r="A779" s="235">
        <v>866</v>
      </c>
      <c r="B779" s="236" t="s">
        <v>2979</v>
      </c>
      <c r="C779" s="235" t="s">
        <v>2324</v>
      </c>
      <c r="D779" s="235" t="s">
        <v>2313</v>
      </c>
      <c r="E779" s="237">
        <v>101.96</v>
      </c>
    </row>
    <row r="780" spans="1:5" ht="12.75">
      <c r="A780" s="235">
        <v>892</v>
      </c>
      <c r="B780" s="236" t="s">
        <v>2980</v>
      </c>
      <c r="C780" s="235" t="s">
        <v>2324</v>
      </c>
      <c r="D780" s="235" t="s">
        <v>2313</v>
      </c>
      <c r="E780" s="237">
        <v>129.66</v>
      </c>
    </row>
    <row r="781" spans="1:5" ht="12.75">
      <c r="A781" s="235">
        <v>857</v>
      </c>
      <c r="B781" s="236" t="s">
        <v>2981</v>
      </c>
      <c r="C781" s="235" t="s">
        <v>2324</v>
      </c>
      <c r="D781" s="235" t="s">
        <v>2320</v>
      </c>
      <c r="E781" s="237">
        <v>13.2</v>
      </c>
    </row>
    <row r="782" spans="1:5" ht="12.75">
      <c r="A782" s="235">
        <v>37404</v>
      </c>
      <c r="B782" s="236" t="s">
        <v>2982</v>
      </c>
      <c r="C782" s="235" t="s">
        <v>2324</v>
      </c>
      <c r="D782" s="235" t="s">
        <v>2313</v>
      </c>
      <c r="E782" s="237">
        <v>155.91999999999999</v>
      </c>
    </row>
    <row r="783" spans="1:5" ht="12.75">
      <c r="A783" s="235">
        <v>868</v>
      </c>
      <c r="B783" s="236" t="s">
        <v>2983</v>
      </c>
      <c r="C783" s="235" t="s">
        <v>2324</v>
      </c>
      <c r="D783" s="235" t="s">
        <v>2313</v>
      </c>
      <c r="E783" s="237">
        <v>20.38</v>
      </c>
    </row>
    <row r="784" spans="1:5" ht="12.75">
      <c r="A784" s="235">
        <v>870</v>
      </c>
      <c r="B784" s="236" t="s">
        <v>2984</v>
      </c>
      <c r="C784" s="235" t="s">
        <v>2324</v>
      </c>
      <c r="D784" s="235" t="s">
        <v>2313</v>
      </c>
      <c r="E784" s="237">
        <v>268.68</v>
      </c>
    </row>
    <row r="785" spans="1:5" ht="12.75">
      <c r="A785" s="235">
        <v>863</v>
      </c>
      <c r="B785" s="236" t="s">
        <v>2985</v>
      </c>
      <c r="C785" s="235" t="s">
        <v>2324</v>
      </c>
      <c r="D785" s="235" t="s">
        <v>2313</v>
      </c>
      <c r="E785" s="237">
        <v>28.16</v>
      </c>
    </row>
    <row r="786" spans="1:5" ht="12.75">
      <c r="A786" s="235">
        <v>867</v>
      </c>
      <c r="B786" s="236" t="s">
        <v>2986</v>
      </c>
      <c r="C786" s="235" t="s">
        <v>2324</v>
      </c>
      <c r="D786" s="235" t="s">
        <v>2313</v>
      </c>
      <c r="E786" s="237">
        <v>39.22</v>
      </c>
    </row>
    <row r="787" spans="1:5" ht="12.75">
      <c r="A787" s="235">
        <v>891</v>
      </c>
      <c r="B787" s="236" t="s">
        <v>2987</v>
      </c>
      <c r="C787" s="235" t="s">
        <v>2324</v>
      </c>
      <c r="D787" s="235" t="s">
        <v>2313</v>
      </c>
      <c r="E787" s="237">
        <v>451.22</v>
      </c>
    </row>
    <row r="788" spans="1:5" ht="12.75">
      <c r="A788" s="235">
        <v>864</v>
      </c>
      <c r="B788" s="236" t="s">
        <v>2988</v>
      </c>
      <c r="C788" s="235" t="s">
        <v>2324</v>
      </c>
      <c r="D788" s="235" t="s">
        <v>2313</v>
      </c>
      <c r="E788" s="237">
        <v>55.26</v>
      </c>
    </row>
    <row r="789" spans="1:5" ht="12.75">
      <c r="A789" s="235">
        <v>865</v>
      </c>
      <c r="B789" s="236" t="s">
        <v>2989</v>
      </c>
      <c r="C789" s="235" t="s">
        <v>2324</v>
      </c>
      <c r="D789" s="235" t="s">
        <v>2313</v>
      </c>
      <c r="E789" s="237">
        <v>77.83</v>
      </c>
    </row>
    <row r="790" spans="1:5" ht="12.75">
      <c r="A790" s="235">
        <v>1006</v>
      </c>
      <c r="B790" s="236" t="s">
        <v>2990</v>
      </c>
      <c r="C790" s="235" t="s">
        <v>2324</v>
      </c>
      <c r="D790" s="235" t="s">
        <v>2313</v>
      </c>
      <c r="E790" s="237">
        <v>92.3</v>
      </c>
    </row>
    <row r="791" spans="1:5" ht="12.75">
      <c r="A791" s="235">
        <v>948</v>
      </c>
      <c r="B791" s="236" t="s">
        <v>2991</v>
      </c>
      <c r="C791" s="235" t="s">
        <v>2324</v>
      </c>
      <c r="D791" s="235" t="s">
        <v>2316</v>
      </c>
      <c r="E791" s="237">
        <v>29.63</v>
      </c>
    </row>
    <row r="792" spans="1:5" ht="12.75">
      <c r="A792" s="235">
        <v>947</v>
      </c>
      <c r="B792" s="236" t="s">
        <v>2992</v>
      </c>
      <c r="C792" s="235" t="s">
        <v>2324</v>
      </c>
      <c r="D792" s="235" t="s">
        <v>2316</v>
      </c>
      <c r="E792" s="237">
        <v>30.14</v>
      </c>
    </row>
    <row r="793" spans="1:5" ht="12.75">
      <c r="A793" s="235">
        <v>911</v>
      </c>
      <c r="B793" s="236" t="s">
        <v>2993</v>
      </c>
      <c r="C793" s="235" t="s">
        <v>2324</v>
      </c>
      <c r="D793" s="235" t="s">
        <v>2316</v>
      </c>
      <c r="E793" s="237">
        <v>43.84</v>
      </c>
    </row>
    <row r="794" spans="1:5" ht="12.75">
      <c r="A794" s="235">
        <v>925</v>
      </c>
      <c r="B794" s="236" t="s">
        <v>2994</v>
      </c>
      <c r="C794" s="235" t="s">
        <v>2324</v>
      </c>
      <c r="D794" s="235" t="s">
        <v>2316</v>
      </c>
      <c r="E794" s="237">
        <v>40.520000000000003</v>
      </c>
    </row>
    <row r="795" spans="1:5" ht="12.75">
      <c r="A795" s="235">
        <v>954</v>
      </c>
      <c r="B795" s="236" t="s">
        <v>2995</v>
      </c>
      <c r="C795" s="235" t="s">
        <v>2324</v>
      </c>
      <c r="D795" s="235" t="s">
        <v>2316</v>
      </c>
      <c r="E795" s="237">
        <v>44.76</v>
      </c>
    </row>
    <row r="796" spans="1:5" ht="12.75">
      <c r="A796" s="235">
        <v>901</v>
      </c>
      <c r="B796" s="236" t="s">
        <v>2996</v>
      </c>
      <c r="C796" s="235" t="s">
        <v>2324</v>
      </c>
      <c r="D796" s="235" t="s">
        <v>2316</v>
      </c>
      <c r="E796" s="237">
        <v>47.91</v>
      </c>
    </row>
    <row r="797" spans="1:5" ht="12.75">
      <c r="A797" s="235">
        <v>926</v>
      </c>
      <c r="B797" s="236" t="s">
        <v>2997</v>
      </c>
      <c r="C797" s="235" t="s">
        <v>2324</v>
      </c>
      <c r="D797" s="235" t="s">
        <v>2316</v>
      </c>
      <c r="E797" s="237">
        <v>50.63</v>
      </c>
    </row>
    <row r="798" spans="1:5" ht="12.75">
      <c r="A798" s="235">
        <v>912</v>
      </c>
      <c r="B798" s="236" t="s">
        <v>2998</v>
      </c>
      <c r="C798" s="235" t="s">
        <v>2324</v>
      </c>
      <c r="D798" s="235" t="s">
        <v>2316</v>
      </c>
      <c r="E798" s="237">
        <v>50.94</v>
      </c>
    </row>
    <row r="799" spans="1:5" ht="12.75">
      <c r="A799" s="235">
        <v>955</v>
      </c>
      <c r="B799" s="236" t="s">
        <v>2999</v>
      </c>
      <c r="C799" s="235" t="s">
        <v>2324</v>
      </c>
      <c r="D799" s="235" t="s">
        <v>2316</v>
      </c>
      <c r="E799" s="237">
        <v>60.8</v>
      </c>
    </row>
    <row r="800" spans="1:5" ht="12.75">
      <c r="A800" s="235">
        <v>946</v>
      </c>
      <c r="B800" s="236" t="s">
        <v>3000</v>
      </c>
      <c r="C800" s="235" t="s">
        <v>2324</v>
      </c>
      <c r="D800" s="235" t="s">
        <v>2316</v>
      </c>
      <c r="E800" s="237">
        <v>68.36</v>
      </c>
    </row>
    <row r="801" spans="1:5" ht="12.75">
      <c r="A801" s="235">
        <v>953</v>
      </c>
      <c r="B801" s="236" t="s">
        <v>3001</v>
      </c>
      <c r="C801" s="235" t="s">
        <v>2324</v>
      </c>
      <c r="D801" s="235" t="s">
        <v>2316</v>
      </c>
      <c r="E801" s="237">
        <v>62.21</v>
      </c>
    </row>
    <row r="802" spans="1:5" ht="12.75">
      <c r="A802" s="235">
        <v>902</v>
      </c>
      <c r="B802" s="236" t="s">
        <v>3002</v>
      </c>
      <c r="C802" s="235" t="s">
        <v>2324</v>
      </c>
      <c r="D802" s="235" t="s">
        <v>2316</v>
      </c>
      <c r="E802" s="237">
        <v>75.62</v>
      </c>
    </row>
    <row r="803" spans="1:5" ht="12.75">
      <c r="A803" s="235">
        <v>927</v>
      </c>
      <c r="B803" s="236" t="s">
        <v>3003</v>
      </c>
      <c r="C803" s="235" t="s">
        <v>2324</v>
      </c>
      <c r="D803" s="235" t="s">
        <v>2316</v>
      </c>
      <c r="E803" s="237">
        <v>73.3</v>
      </c>
    </row>
    <row r="804" spans="1:5" ht="12.75">
      <c r="A804" s="235">
        <v>913</v>
      </c>
      <c r="B804" s="236" t="s">
        <v>3004</v>
      </c>
      <c r="C804" s="235" t="s">
        <v>2324</v>
      </c>
      <c r="D804" s="235" t="s">
        <v>2316</v>
      </c>
      <c r="E804" s="237">
        <v>81.81</v>
      </c>
    </row>
    <row r="805" spans="1:5" ht="12.75">
      <c r="A805" s="235">
        <v>903</v>
      </c>
      <c r="B805" s="236" t="s">
        <v>3005</v>
      </c>
      <c r="C805" s="235" t="s">
        <v>2324</v>
      </c>
      <c r="D805" s="235" t="s">
        <v>2316</v>
      </c>
      <c r="E805" s="237">
        <v>92.59</v>
      </c>
    </row>
    <row r="806" spans="1:5" ht="12.75">
      <c r="A806" s="235">
        <v>945</v>
      </c>
      <c r="B806" s="236" t="s">
        <v>3006</v>
      </c>
      <c r="C806" s="235" t="s">
        <v>2324</v>
      </c>
      <c r="D806" s="235" t="s">
        <v>2316</v>
      </c>
      <c r="E806" s="237">
        <v>97.95</v>
      </c>
    </row>
    <row r="807" spans="1:5" ht="12.75">
      <c r="A807" s="235">
        <v>914</v>
      </c>
      <c r="B807" s="236" t="s">
        <v>3007</v>
      </c>
      <c r="C807" s="235" t="s">
        <v>2324</v>
      </c>
      <c r="D807" s="235" t="s">
        <v>2316</v>
      </c>
      <c r="E807" s="237">
        <v>100.34</v>
      </c>
    </row>
    <row r="808" spans="1:5" ht="12.75">
      <c r="A808" s="235">
        <v>993</v>
      </c>
      <c r="B808" s="236" t="s">
        <v>3008</v>
      </c>
      <c r="C808" s="235" t="s">
        <v>2324</v>
      </c>
      <c r="D808" s="235" t="s">
        <v>2313</v>
      </c>
      <c r="E808" s="237">
        <v>1.99</v>
      </c>
    </row>
    <row r="809" spans="1:5" ht="12.75">
      <c r="A809" s="235">
        <v>1020</v>
      </c>
      <c r="B809" s="236" t="s">
        <v>3009</v>
      </c>
      <c r="C809" s="235" t="s">
        <v>2324</v>
      </c>
      <c r="D809" s="235" t="s">
        <v>2313</v>
      </c>
      <c r="E809" s="237">
        <v>8.65</v>
      </c>
    </row>
    <row r="810" spans="1:5" ht="12.75">
      <c r="A810" s="235">
        <v>1017</v>
      </c>
      <c r="B810" s="236" t="s">
        <v>3010</v>
      </c>
      <c r="C810" s="235" t="s">
        <v>2324</v>
      </c>
      <c r="D810" s="235" t="s">
        <v>2313</v>
      </c>
      <c r="E810" s="237">
        <v>95.09</v>
      </c>
    </row>
    <row r="811" spans="1:5" ht="12.75">
      <c r="A811" s="235">
        <v>999</v>
      </c>
      <c r="B811" s="236" t="s">
        <v>3011</v>
      </c>
      <c r="C811" s="235" t="s">
        <v>2324</v>
      </c>
      <c r="D811" s="235" t="s">
        <v>2313</v>
      </c>
      <c r="E811" s="237">
        <v>117.82</v>
      </c>
    </row>
    <row r="812" spans="1:5" ht="12.75">
      <c r="A812" s="235">
        <v>995</v>
      </c>
      <c r="B812" s="236" t="s">
        <v>3012</v>
      </c>
      <c r="C812" s="235" t="s">
        <v>2324</v>
      </c>
      <c r="D812" s="235" t="s">
        <v>2313</v>
      </c>
      <c r="E812" s="237">
        <v>13.27</v>
      </c>
    </row>
    <row r="813" spans="1:5" ht="12.75">
      <c r="A813" s="235">
        <v>1000</v>
      </c>
      <c r="B813" s="236" t="s">
        <v>3013</v>
      </c>
      <c r="C813" s="235" t="s">
        <v>2324</v>
      </c>
      <c r="D813" s="235" t="s">
        <v>2313</v>
      </c>
      <c r="E813" s="237">
        <v>144.41999999999999</v>
      </c>
    </row>
    <row r="814" spans="1:5" ht="12.75">
      <c r="A814" s="235">
        <v>1022</v>
      </c>
      <c r="B814" s="236" t="s">
        <v>3014</v>
      </c>
      <c r="C814" s="235" t="s">
        <v>2324</v>
      </c>
      <c r="D814" s="235" t="s">
        <v>2313</v>
      </c>
      <c r="E814" s="237">
        <v>2.76</v>
      </c>
    </row>
    <row r="815" spans="1:5" ht="12.75">
      <c r="A815" s="235">
        <v>1015</v>
      </c>
      <c r="B815" s="236" t="s">
        <v>3015</v>
      </c>
      <c r="C815" s="235" t="s">
        <v>2324</v>
      </c>
      <c r="D815" s="235" t="s">
        <v>2313</v>
      </c>
      <c r="E815" s="237">
        <v>190.18</v>
      </c>
    </row>
    <row r="816" spans="1:5" ht="12.75">
      <c r="A816" s="235">
        <v>996</v>
      </c>
      <c r="B816" s="236" t="s">
        <v>3016</v>
      </c>
      <c r="C816" s="235" t="s">
        <v>2324</v>
      </c>
      <c r="D816" s="235" t="s">
        <v>2313</v>
      </c>
      <c r="E816" s="237">
        <v>20.2</v>
      </c>
    </row>
    <row r="817" spans="1:5" ht="12.75">
      <c r="A817" s="235">
        <v>1001</v>
      </c>
      <c r="B817" s="236" t="s">
        <v>3017</v>
      </c>
      <c r="C817" s="235" t="s">
        <v>2324</v>
      </c>
      <c r="D817" s="235" t="s">
        <v>2313</v>
      </c>
      <c r="E817" s="237">
        <v>238</v>
      </c>
    </row>
    <row r="818" spans="1:5" ht="12.75">
      <c r="A818" s="235">
        <v>1019</v>
      </c>
      <c r="B818" s="236" t="s">
        <v>3018</v>
      </c>
      <c r="C818" s="235" t="s">
        <v>2324</v>
      </c>
      <c r="D818" s="235" t="s">
        <v>2313</v>
      </c>
      <c r="E818" s="237">
        <v>27.85</v>
      </c>
    </row>
    <row r="819" spans="1:5" ht="12.75">
      <c r="A819" s="235">
        <v>1021</v>
      </c>
      <c r="B819" s="236" t="s">
        <v>3019</v>
      </c>
      <c r="C819" s="235" t="s">
        <v>2324</v>
      </c>
      <c r="D819" s="235" t="s">
        <v>2313</v>
      </c>
      <c r="E819" s="237">
        <v>3.95</v>
      </c>
    </row>
    <row r="820" spans="1:5" ht="12.75">
      <c r="A820" s="235">
        <v>39249</v>
      </c>
      <c r="B820" s="236" t="s">
        <v>3020</v>
      </c>
      <c r="C820" s="235" t="s">
        <v>2324</v>
      </c>
      <c r="D820" s="235" t="s">
        <v>2313</v>
      </c>
      <c r="E820" s="237">
        <v>310.47000000000003</v>
      </c>
    </row>
    <row r="821" spans="1:5" ht="12.75">
      <c r="A821" s="235">
        <v>1018</v>
      </c>
      <c r="B821" s="236" t="s">
        <v>3021</v>
      </c>
      <c r="C821" s="235" t="s">
        <v>2324</v>
      </c>
      <c r="D821" s="235" t="s">
        <v>2313</v>
      </c>
      <c r="E821" s="237">
        <v>39.69</v>
      </c>
    </row>
    <row r="822" spans="1:5" ht="12.75">
      <c r="A822" s="235">
        <v>39250</v>
      </c>
      <c r="B822" s="236" t="s">
        <v>3022</v>
      </c>
      <c r="C822" s="235" t="s">
        <v>2324</v>
      </c>
      <c r="D822" s="235" t="s">
        <v>2313</v>
      </c>
      <c r="E822" s="237">
        <v>398.82</v>
      </c>
    </row>
    <row r="823" spans="1:5" ht="12.75">
      <c r="A823" s="235">
        <v>994</v>
      </c>
      <c r="B823" s="236" t="s">
        <v>3023</v>
      </c>
      <c r="C823" s="235" t="s">
        <v>2324</v>
      </c>
      <c r="D823" s="235" t="s">
        <v>2313</v>
      </c>
      <c r="E823" s="237">
        <v>5.4</v>
      </c>
    </row>
    <row r="824" spans="1:5" ht="12.75">
      <c r="A824" s="235">
        <v>977</v>
      </c>
      <c r="B824" s="236" t="s">
        <v>3024</v>
      </c>
      <c r="C824" s="235" t="s">
        <v>2324</v>
      </c>
      <c r="D824" s="235" t="s">
        <v>2313</v>
      </c>
      <c r="E824" s="237">
        <v>54.99</v>
      </c>
    </row>
    <row r="825" spans="1:5" ht="12.75">
      <c r="A825" s="235">
        <v>998</v>
      </c>
      <c r="B825" s="236" t="s">
        <v>3025</v>
      </c>
      <c r="C825" s="235" t="s">
        <v>2324</v>
      </c>
      <c r="D825" s="235" t="s">
        <v>2313</v>
      </c>
      <c r="E825" s="237">
        <v>73.05</v>
      </c>
    </row>
    <row r="826" spans="1:5" ht="12.75">
      <c r="A826" s="235">
        <v>39251</v>
      </c>
      <c r="B826" s="236" t="s">
        <v>3026</v>
      </c>
      <c r="C826" s="235" t="s">
        <v>2324</v>
      </c>
      <c r="D826" s="235" t="s">
        <v>2313</v>
      </c>
      <c r="E826" s="237">
        <v>0.53</v>
      </c>
    </row>
    <row r="827" spans="1:5" ht="12.75">
      <c r="A827" s="235">
        <v>1011</v>
      </c>
      <c r="B827" s="236" t="s">
        <v>3027</v>
      </c>
      <c r="C827" s="235" t="s">
        <v>2324</v>
      </c>
      <c r="D827" s="235" t="s">
        <v>2313</v>
      </c>
      <c r="E827" s="237">
        <v>0.73</v>
      </c>
    </row>
    <row r="828" spans="1:5" ht="12.75">
      <c r="A828" s="235">
        <v>39252</v>
      </c>
      <c r="B828" s="236" t="s">
        <v>3028</v>
      </c>
      <c r="C828" s="235" t="s">
        <v>2324</v>
      </c>
      <c r="D828" s="235" t="s">
        <v>2313</v>
      </c>
      <c r="E828" s="237">
        <v>0.88</v>
      </c>
    </row>
    <row r="829" spans="1:5" ht="12.75">
      <c r="A829" s="235">
        <v>1013</v>
      </c>
      <c r="B829" s="236" t="s">
        <v>3029</v>
      </c>
      <c r="C829" s="235" t="s">
        <v>2324</v>
      </c>
      <c r="D829" s="235" t="s">
        <v>2313</v>
      </c>
      <c r="E829" s="237">
        <v>1.1599999999999999</v>
      </c>
    </row>
    <row r="830" spans="1:5" ht="12.75">
      <c r="A830" s="235">
        <v>980</v>
      </c>
      <c r="B830" s="236" t="s">
        <v>3030</v>
      </c>
      <c r="C830" s="235" t="s">
        <v>2324</v>
      </c>
      <c r="D830" s="235" t="s">
        <v>2313</v>
      </c>
      <c r="E830" s="237">
        <v>7.93</v>
      </c>
    </row>
    <row r="831" spans="1:5" ht="12.75">
      <c r="A831" s="235">
        <v>39237</v>
      </c>
      <c r="B831" s="236" t="s">
        <v>3031</v>
      </c>
      <c r="C831" s="235" t="s">
        <v>2324</v>
      </c>
      <c r="D831" s="235" t="s">
        <v>2313</v>
      </c>
      <c r="E831" s="237">
        <v>94.09</v>
      </c>
    </row>
    <row r="832" spans="1:5" ht="12.75">
      <c r="A832" s="235">
        <v>39238</v>
      </c>
      <c r="B832" s="236" t="s">
        <v>3032</v>
      </c>
      <c r="C832" s="235" t="s">
        <v>2324</v>
      </c>
      <c r="D832" s="235" t="s">
        <v>2313</v>
      </c>
      <c r="E832" s="237">
        <v>117.47</v>
      </c>
    </row>
    <row r="833" spans="1:5" ht="12.75">
      <c r="A833" s="235">
        <v>979</v>
      </c>
      <c r="B833" s="236" t="s">
        <v>3033</v>
      </c>
      <c r="C833" s="235" t="s">
        <v>2324</v>
      </c>
      <c r="D833" s="235" t="s">
        <v>2320</v>
      </c>
      <c r="E833" s="237">
        <v>12.23</v>
      </c>
    </row>
    <row r="834" spans="1:5" ht="12.75">
      <c r="A834" s="235">
        <v>39239</v>
      </c>
      <c r="B834" s="236" t="s">
        <v>3034</v>
      </c>
      <c r="C834" s="235" t="s">
        <v>2324</v>
      </c>
      <c r="D834" s="235" t="s">
        <v>2313</v>
      </c>
      <c r="E834" s="237">
        <v>142.96</v>
      </c>
    </row>
    <row r="835" spans="1:5" ht="12.75">
      <c r="A835" s="235">
        <v>1014</v>
      </c>
      <c r="B835" s="236" t="s">
        <v>3035</v>
      </c>
      <c r="C835" s="235" t="s">
        <v>2324</v>
      </c>
      <c r="D835" s="235" t="s">
        <v>2313</v>
      </c>
      <c r="E835" s="237">
        <v>1.85</v>
      </c>
    </row>
    <row r="836" spans="1:5" ht="12.75">
      <c r="A836" s="235">
        <v>39240</v>
      </c>
      <c r="B836" s="236" t="s">
        <v>3036</v>
      </c>
      <c r="C836" s="235" t="s">
        <v>2324</v>
      </c>
      <c r="D836" s="235" t="s">
        <v>2313</v>
      </c>
      <c r="E836" s="237">
        <v>188.96</v>
      </c>
    </row>
    <row r="837" spans="1:5" ht="12.75">
      <c r="A837" s="235">
        <v>39232</v>
      </c>
      <c r="B837" s="236" t="s">
        <v>3037</v>
      </c>
      <c r="C837" s="235" t="s">
        <v>2324</v>
      </c>
      <c r="D837" s="235" t="s">
        <v>2313</v>
      </c>
      <c r="E837" s="237">
        <v>19.62</v>
      </c>
    </row>
    <row r="838" spans="1:5" ht="12.75">
      <c r="A838" s="235">
        <v>39233</v>
      </c>
      <c r="B838" s="236" t="s">
        <v>3038</v>
      </c>
      <c r="C838" s="235" t="s">
        <v>2324</v>
      </c>
      <c r="D838" s="235" t="s">
        <v>2313</v>
      </c>
      <c r="E838" s="237">
        <v>26.97</v>
      </c>
    </row>
    <row r="839" spans="1:5" ht="12.75">
      <c r="A839" s="235">
        <v>981</v>
      </c>
      <c r="B839" s="236" t="s">
        <v>3039</v>
      </c>
      <c r="C839" s="235" t="s">
        <v>2324</v>
      </c>
      <c r="D839" s="235" t="s">
        <v>2313</v>
      </c>
      <c r="E839" s="237">
        <v>3.31</v>
      </c>
    </row>
    <row r="840" spans="1:5" ht="12.75">
      <c r="A840" s="235">
        <v>39234</v>
      </c>
      <c r="B840" s="236" t="s">
        <v>3040</v>
      </c>
      <c r="C840" s="235" t="s">
        <v>2324</v>
      </c>
      <c r="D840" s="235" t="s">
        <v>2313</v>
      </c>
      <c r="E840" s="237">
        <v>39.590000000000003</v>
      </c>
    </row>
    <row r="841" spans="1:5" ht="12.75">
      <c r="A841" s="235">
        <v>982</v>
      </c>
      <c r="B841" s="236" t="s">
        <v>3041</v>
      </c>
      <c r="C841" s="235" t="s">
        <v>2324</v>
      </c>
      <c r="D841" s="235" t="s">
        <v>2313</v>
      </c>
      <c r="E841" s="237">
        <v>4.6399999999999997</v>
      </c>
    </row>
    <row r="842" spans="1:5" ht="12.75">
      <c r="A842" s="235">
        <v>39235</v>
      </c>
      <c r="B842" s="236" t="s">
        <v>3042</v>
      </c>
      <c r="C842" s="235" t="s">
        <v>2324</v>
      </c>
      <c r="D842" s="235" t="s">
        <v>2313</v>
      </c>
      <c r="E842" s="237">
        <v>55.68</v>
      </c>
    </row>
    <row r="843" spans="1:5" ht="12.75">
      <c r="A843" s="235">
        <v>39236</v>
      </c>
      <c r="B843" s="236" t="s">
        <v>3043</v>
      </c>
      <c r="C843" s="235" t="s">
        <v>2324</v>
      </c>
      <c r="D843" s="235" t="s">
        <v>2313</v>
      </c>
      <c r="E843" s="237">
        <v>72.989999999999995</v>
      </c>
    </row>
    <row r="844" spans="1:5" ht="12.75">
      <c r="A844" s="235">
        <v>876</v>
      </c>
      <c r="B844" s="236" t="s">
        <v>3044</v>
      </c>
      <c r="C844" s="235" t="s">
        <v>2324</v>
      </c>
      <c r="D844" s="235" t="s">
        <v>2313</v>
      </c>
      <c r="E844" s="237">
        <v>188.42</v>
      </c>
    </row>
    <row r="845" spans="1:5" ht="12.75">
      <c r="A845" s="235">
        <v>877</v>
      </c>
      <c r="B845" s="236" t="s">
        <v>3045</v>
      </c>
      <c r="C845" s="235" t="s">
        <v>2324</v>
      </c>
      <c r="D845" s="235" t="s">
        <v>2313</v>
      </c>
      <c r="E845" s="237">
        <v>221.51</v>
      </c>
    </row>
    <row r="846" spans="1:5" ht="12.75">
      <c r="A846" s="235">
        <v>882</v>
      </c>
      <c r="B846" s="236" t="s">
        <v>3046</v>
      </c>
      <c r="C846" s="235" t="s">
        <v>2324</v>
      </c>
      <c r="D846" s="235" t="s">
        <v>2313</v>
      </c>
      <c r="E846" s="237">
        <v>241.37</v>
      </c>
    </row>
    <row r="847" spans="1:5" ht="12.75">
      <c r="A847" s="235">
        <v>878</v>
      </c>
      <c r="B847" s="236" t="s">
        <v>3047</v>
      </c>
      <c r="C847" s="235" t="s">
        <v>2324</v>
      </c>
      <c r="D847" s="235" t="s">
        <v>2313</v>
      </c>
      <c r="E847" s="237">
        <v>300.08999999999997</v>
      </c>
    </row>
    <row r="848" spans="1:5" ht="12.75">
      <c r="A848" s="235">
        <v>879</v>
      </c>
      <c r="B848" s="236" t="s">
        <v>3048</v>
      </c>
      <c r="C848" s="235" t="s">
        <v>2324</v>
      </c>
      <c r="D848" s="235" t="s">
        <v>2313</v>
      </c>
      <c r="E848" s="237">
        <v>353.7</v>
      </c>
    </row>
    <row r="849" spans="1:5" ht="12.75">
      <c r="A849" s="235">
        <v>880</v>
      </c>
      <c r="B849" s="236" t="s">
        <v>3049</v>
      </c>
      <c r="C849" s="235" t="s">
        <v>2324</v>
      </c>
      <c r="D849" s="235" t="s">
        <v>2313</v>
      </c>
      <c r="E849" s="237">
        <v>416.17</v>
      </c>
    </row>
    <row r="850" spans="1:5" ht="12.75">
      <c r="A850" s="235">
        <v>873</v>
      </c>
      <c r="B850" s="236" t="s">
        <v>3050</v>
      </c>
      <c r="C850" s="235" t="s">
        <v>2324</v>
      </c>
      <c r="D850" s="235" t="s">
        <v>2313</v>
      </c>
      <c r="E850" s="237">
        <v>126.54</v>
      </c>
    </row>
    <row r="851" spans="1:5" ht="12.75">
      <c r="A851" s="235">
        <v>881</v>
      </c>
      <c r="B851" s="236" t="s">
        <v>3051</v>
      </c>
      <c r="C851" s="235" t="s">
        <v>2324</v>
      </c>
      <c r="D851" s="235" t="s">
        <v>2313</v>
      </c>
      <c r="E851" s="237">
        <v>568.83000000000004</v>
      </c>
    </row>
    <row r="852" spans="1:5" ht="12.75">
      <c r="A852" s="235">
        <v>874</v>
      </c>
      <c r="B852" s="236" t="s">
        <v>3052</v>
      </c>
      <c r="C852" s="235" t="s">
        <v>2324</v>
      </c>
      <c r="D852" s="235" t="s">
        <v>2313</v>
      </c>
      <c r="E852" s="237">
        <v>150.16999999999999</v>
      </c>
    </row>
    <row r="853" spans="1:5" ht="12.75">
      <c r="A853" s="235">
        <v>875</v>
      </c>
      <c r="B853" s="236" t="s">
        <v>3053</v>
      </c>
      <c r="C853" s="235" t="s">
        <v>2324</v>
      </c>
      <c r="D853" s="235" t="s">
        <v>2313</v>
      </c>
      <c r="E853" s="237">
        <v>179.17</v>
      </c>
    </row>
    <row r="854" spans="1:5" ht="12.75">
      <c r="A854" s="235">
        <v>983</v>
      </c>
      <c r="B854" s="236" t="s">
        <v>3054</v>
      </c>
      <c r="C854" s="235" t="s">
        <v>2324</v>
      </c>
      <c r="D854" s="235" t="s">
        <v>2313</v>
      </c>
      <c r="E854" s="237">
        <v>1.1200000000000001</v>
      </c>
    </row>
    <row r="855" spans="1:5" ht="12.75">
      <c r="A855" s="235">
        <v>985</v>
      </c>
      <c r="B855" s="236" t="s">
        <v>3055</v>
      </c>
      <c r="C855" s="235" t="s">
        <v>2324</v>
      </c>
      <c r="D855" s="235" t="s">
        <v>2313</v>
      </c>
      <c r="E855" s="237">
        <v>8.41</v>
      </c>
    </row>
    <row r="856" spans="1:5" ht="12.75">
      <c r="A856" s="235">
        <v>990</v>
      </c>
      <c r="B856" s="236" t="s">
        <v>3056</v>
      </c>
      <c r="C856" s="235" t="s">
        <v>2324</v>
      </c>
      <c r="D856" s="235" t="s">
        <v>2313</v>
      </c>
      <c r="E856" s="237">
        <v>115.18</v>
      </c>
    </row>
    <row r="857" spans="1:5" ht="12.75">
      <c r="A857" s="235">
        <v>39241</v>
      </c>
      <c r="B857" s="236" t="s">
        <v>3057</v>
      </c>
      <c r="C857" s="235" t="s">
        <v>2324</v>
      </c>
      <c r="D857" s="235" t="s">
        <v>2313</v>
      </c>
      <c r="E857" s="237">
        <v>13.17</v>
      </c>
    </row>
    <row r="858" spans="1:5" ht="12.75">
      <c r="A858" s="235">
        <v>1005</v>
      </c>
      <c r="B858" s="236" t="s">
        <v>3058</v>
      </c>
      <c r="C858" s="235" t="s">
        <v>2324</v>
      </c>
      <c r="D858" s="235" t="s">
        <v>2313</v>
      </c>
      <c r="E858" s="237">
        <v>141.37</v>
      </c>
    </row>
    <row r="859" spans="1:5" ht="12.75">
      <c r="A859" s="235">
        <v>984</v>
      </c>
      <c r="B859" s="236" t="s">
        <v>3059</v>
      </c>
      <c r="C859" s="235" t="s">
        <v>2324</v>
      </c>
      <c r="D859" s="235" t="s">
        <v>2313</v>
      </c>
      <c r="E859" s="237">
        <v>2.9</v>
      </c>
    </row>
    <row r="860" spans="1:5" ht="12.75">
      <c r="A860" s="235">
        <v>991</v>
      </c>
      <c r="B860" s="236" t="s">
        <v>3060</v>
      </c>
      <c r="C860" s="235" t="s">
        <v>2324</v>
      </c>
      <c r="D860" s="235" t="s">
        <v>2313</v>
      </c>
      <c r="E860" s="237">
        <v>186.8</v>
      </c>
    </row>
    <row r="861" spans="1:5" ht="12.75">
      <c r="A861" s="235">
        <v>986</v>
      </c>
      <c r="B861" s="236" t="s">
        <v>3061</v>
      </c>
      <c r="C861" s="235" t="s">
        <v>2324</v>
      </c>
      <c r="D861" s="235" t="s">
        <v>2313</v>
      </c>
      <c r="E861" s="237">
        <v>20.12</v>
      </c>
    </row>
    <row r="862" spans="1:5" ht="12.75">
      <c r="A862" s="235">
        <v>1024</v>
      </c>
      <c r="B862" s="236" t="s">
        <v>3062</v>
      </c>
      <c r="C862" s="235" t="s">
        <v>2324</v>
      </c>
      <c r="D862" s="235" t="s">
        <v>2313</v>
      </c>
      <c r="E862" s="237">
        <v>231.2</v>
      </c>
    </row>
    <row r="863" spans="1:5" ht="12.75">
      <c r="A863" s="235">
        <v>987</v>
      </c>
      <c r="B863" s="236" t="s">
        <v>3063</v>
      </c>
      <c r="C863" s="235" t="s">
        <v>2324</v>
      </c>
      <c r="D863" s="235" t="s">
        <v>2313</v>
      </c>
      <c r="E863" s="237">
        <v>27.35</v>
      </c>
    </row>
    <row r="864" spans="1:5" ht="12.75">
      <c r="A864" s="235">
        <v>1003</v>
      </c>
      <c r="B864" s="236" t="s">
        <v>3064</v>
      </c>
      <c r="C864" s="235" t="s">
        <v>2324</v>
      </c>
      <c r="D864" s="235" t="s">
        <v>2313</v>
      </c>
      <c r="E864" s="237">
        <v>4.25</v>
      </c>
    </row>
    <row r="865" spans="1:5" ht="12.75">
      <c r="A865" s="235">
        <v>992</v>
      </c>
      <c r="B865" s="236" t="s">
        <v>3065</v>
      </c>
      <c r="C865" s="235" t="s">
        <v>2324</v>
      </c>
      <c r="D865" s="235" t="s">
        <v>2313</v>
      </c>
      <c r="E865" s="237">
        <v>299.13</v>
      </c>
    </row>
    <row r="866" spans="1:5" ht="12.75">
      <c r="A866" s="235">
        <v>1007</v>
      </c>
      <c r="B866" s="236" t="s">
        <v>3066</v>
      </c>
      <c r="C866" s="235" t="s">
        <v>2324</v>
      </c>
      <c r="D866" s="235" t="s">
        <v>2313</v>
      </c>
      <c r="E866" s="237">
        <v>38.79</v>
      </c>
    </row>
    <row r="867" spans="1:5" ht="12.75">
      <c r="A867" s="235">
        <v>39242</v>
      </c>
      <c r="B867" s="236" t="s">
        <v>3067</v>
      </c>
      <c r="C867" s="235" t="s">
        <v>2324</v>
      </c>
      <c r="D867" s="235" t="s">
        <v>2313</v>
      </c>
      <c r="E867" s="237">
        <v>370.63</v>
      </c>
    </row>
    <row r="868" spans="1:5" ht="12.75">
      <c r="A868" s="235">
        <v>1008</v>
      </c>
      <c r="B868" s="236" t="s">
        <v>3068</v>
      </c>
      <c r="C868" s="235" t="s">
        <v>2324</v>
      </c>
      <c r="D868" s="235" t="s">
        <v>2313</v>
      </c>
      <c r="E868" s="237">
        <v>4.83</v>
      </c>
    </row>
    <row r="869" spans="1:5" ht="12.75">
      <c r="A869" s="235">
        <v>988</v>
      </c>
      <c r="B869" s="236" t="s">
        <v>3069</v>
      </c>
      <c r="C869" s="235" t="s">
        <v>2324</v>
      </c>
      <c r="D869" s="235" t="s">
        <v>2313</v>
      </c>
      <c r="E869" s="237">
        <v>53.58</v>
      </c>
    </row>
    <row r="870" spans="1:5" ht="12.75">
      <c r="A870" s="235">
        <v>989</v>
      </c>
      <c r="B870" s="236" t="s">
        <v>3070</v>
      </c>
      <c r="C870" s="235" t="s">
        <v>2324</v>
      </c>
      <c r="D870" s="235" t="s">
        <v>2313</v>
      </c>
      <c r="E870" s="237">
        <v>72.58</v>
      </c>
    </row>
    <row r="871" spans="1:5" ht="12.75">
      <c r="A871" s="235">
        <v>39598</v>
      </c>
      <c r="B871" s="236" t="s">
        <v>3071</v>
      </c>
      <c r="C871" s="235" t="s">
        <v>2324</v>
      </c>
      <c r="D871" s="235" t="s">
        <v>2313</v>
      </c>
      <c r="E871" s="237">
        <v>2.0299999999999998</v>
      </c>
    </row>
    <row r="872" spans="1:5" ht="12.75">
      <c r="A872" s="235">
        <v>39599</v>
      </c>
      <c r="B872" s="236" t="s">
        <v>3072</v>
      </c>
      <c r="C872" s="235" t="s">
        <v>2324</v>
      </c>
      <c r="D872" s="235" t="s">
        <v>2313</v>
      </c>
      <c r="E872" s="237">
        <v>3.06</v>
      </c>
    </row>
    <row r="873" spans="1:5" ht="12.75">
      <c r="A873" s="235">
        <v>34602</v>
      </c>
      <c r="B873" s="236" t="s">
        <v>3073</v>
      </c>
      <c r="C873" s="235" t="s">
        <v>2324</v>
      </c>
      <c r="D873" s="235" t="s">
        <v>2316</v>
      </c>
      <c r="E873" s="237">
        <v>2.79</v>
      </c>
    </row>
    <row r="874" spans="1:5" ht="12.75">
      <c r="A874" s="235">
        <v>34603</v>
      </c>
      <c r="B874" s="236" t="s">
        <v>3074</v>
      </c>
      <c r="C874" s="235" t="s">
        <v>2324</v>
      </c>
      <c r="D874" s="235" t="s">
        <v>2316</v>
      </c>
      <c r="E874" s="237">
        <v>13.43</v>
      </c>
    </row>
    <row r="875" spans="1:5" ht="12.75">
      <c r="A875" s="235">
        <v>34607</v>
      </c>
      <c r="B875" s="236" t="s">
        <v>3075</v>
      </c>
      <c r="C875" s="235" t="s">
        <v>2324</v>
      </c>
      <c r="D875" s="235" t="s">
        <v>2316</v>
      </c>
      <c r="E875" s="237">
        <v>5.98</v>
      </c>
    </row>
    <row r="876" spans="1:5" ht="12.75">
      <c r="A876" s="235">
        <v>34609</v>
      </c>
      <c r="B876" s="236" t="s">
        <v>3076</v>
      </c>
      <c r="C876" s="235" t="s">
        <v>2324</v>
      </c>
      <c r="D876" s="235" t="s">
        <v>2316</v>
      </c>
      <c r="E876" s="237">
        <v>8.98</v>
      </c>
    </row>
    <row r="877" spans="1:5" ht="12.75">
      <c r="A877" s="235">
        <v>34618</v>
      </c>
      <c r="B877" s="236" t="s">
        <v>3077</v>
      </c>
      <c r="C877" s="235" t="s">
        <v>2324</v>
      </c>
      <c r="D877" s="235" t="s">
        <v>2316</v>
      </c>
      <c r="E877" s="237">
        <v>3.7</v>
      </c>
    </row>
    <row r="878" spans="1:5" ht="12.75">
      <c r="A878" s="235">
        <v>34620</v>
      </c>
      <c r="B878" s="236" t="s">
        <v>3078</v>
      </c>
      <c r="C878" s="235" t="s">
        <v>2324</v>
      </c>
      <c r="D878" s="235" t="s">
        <v>2316</v>
      </c>
      <c r="E878" s="237">
        <v>18.53</v>
      </c>
    </row>
    <row r="879" spans="1:5" ht="12.75">
      <c r="A879" s="235">
        <v>34621</v>
      </c>
      <c r="B879" s="236" t="s">
        <v>3079</v>
      </c>
      <c r="C879" s="235" t="s">
        <v>2324</v>
      </c>
      <c r="D879" s="235" t="s">
        <v>2316</v>
      </c>
      <c r="E879" s="237">
        <v>8.59</v>
      </c>
    </row>
    <row r="880" spans="1:5" ht="12.75">
      <c r="A880" s="235">
        <v>34622</v>
      </c>
      <c r="B880" s="236" t="s">
        <v>3080</v>
      </c>
      <c r="C880" s="235" t="s">
        <v>2324</v>
      </c>
      <c r="D880" s="235" t="s">
        <v>2316</v>
      </c>
      <c r="E880" s="237">
        <v>12.18</v>
      </c>
    </row>
    <row r="881" spans="1:5" ht="12.75">
      <c r="A881" s="235">
        <v>34624</v>
      </c>
      <c r="B881" s="236" t="s">
        <v>3081</v>
      </c>
      <c r="C881" s="235" t="s">
        <v>2324</v>
      </c>
      <c r="D881" s="235" t="s">
        <v>2316</v>
      </c>
      <c r="E881" s="237">
        <v>4.7300000000000004</v>
      </c>
    </row>
    <row r="882" spans="1:5" ht="12.75">
      <c r="A882" s="235">
        <v>34626</v>
      </c>
      <c r="B882" s="236" t="s">
        <v>3082</v>
      </c>
      <c r="C882" s="235" t="s">
        <v>2324</v>
      </c>
      <c r="D882" s="235" t="s">
        <v>2316</v>
      </c>
      <c r="E882" s="237">
        <v>25.47</v>
      </c>
    </row>
    <row r="883" spans="1:5" ht="12.75">
      <c r="A883" s="235">
        <v>34627</v>
      </c>
      <c r="B883" s="236" t="s">
        <v>3083</v>
      </c>
      <c r="C883" s="235" t="s">
        <v>2324</v>
      </c>
      <c r="D883" s="235" t="s">
        <v>2316</v>
      </c>
      <c r="E883" s="237">
        <v>10.97</v>
      </c>
    </row>
    <row r="884" spans="1:5" ht="12.75">
      <c r="A884" s="235">
        <v>34629</v>
      </c>
      <c r="B884" s="236" t="s">
        <v>3084</v>
      </c>
      <c r="C884" s="235" t="s">
        <v>2324</v>
      </c>
      <c r="D884" s="235" t="s">
        <v>2316</v>
      </c>
      <c r="E884" s="237">
        <v>16.07</v>
      </c>
    </row>
    <row r="885" spans="1:5" ht="12.75">
      <c r="A885" s="235">
        <v>39257</v>
      </c>
      <c r="B885" s="236" t="s">
        <v>3085</v>
      </c>
      <c r="C885" s="235" t="s">
        <v>2324</v>
      </c>
      <c r="D885" s="235" t="s">
        <v>2313</v>
      </c>
      <c r="E885" s="237">
        <v>5.07</v>
      </c>
    </row>
    <row r="886" spans="1:5" ht="12.75">
      <c r="A886" s="235">
        <v>39261</v>
      </c>
      <c r="B886" s="236" t="s">
        <v>3086</v>
      </c>
      <c r="C886" s="235" t="s">
        <v>2324</v>
      </c>
      <c r="D886" s="235" t="s">
        <v>2313</v>
      </c>
      <c r="E886" s="237">
        <v>27</v>
      </c>
    </row>
    <row r="887" spans="1:5" ht="12.75">
      <c r="A887" s="235">
        <v>39268</v>
      </c>
      <c r="B887" s="236" t="s">
        <v>3087</v>
      </c>
      <c r="C887" s="235" t="s">
        <v>2324</v>
      </c>
      <c r="D887" s="235" t="s">
        <v>2313</v>
      </c>
      <c r="E887" s="237">
        <v>311.52999999999997</v>
      </c>
    </row>
    <row r="888" spans="1:5" ht="12.75">
      <c r="A888" s="235">
        <v>39262</v>
      </c>
      <c r="B888" s="236" t="s">
        <v>3088</v>
      </c>
      <c r="C888" s="235" t="s">
        <v>2324</v>
      </c>
      <c r="D888" s="235" t="s">
        <v>2313</v>
      </c>
      <c r="E888" s="237">
        <v>42.22</v>
      </c>
    </row>
    <row r="889" spans="1:5" ht="12.75">
      <c r="A889" s="235">
        <v>39258</v>
      </c>
      <c r="B889" s="236" t="s">
        <v>3089</v>
      </c>
      <c r="C889" s="235" t="s">
        <v>2324</v>
      </c>
      <c r="D889" s="235" t="s">
        <v>2313</v>
      </c>
      <c r="E889" s="237">
        <v>7.51</v>
      </c>
    </row>
    <row r="890" spans="1:5" ht="12.75">
      <c r="A890" s="235">
        <v>39263</v>
      </c>
      <c r="B890" s="236" t="s">
        <v>3090</v>
      </c>
      <c r="C890" s="235" t="s">
        <v>2324</v>
      </c>
      <c r="D890" s="235" t="s">
        <v>2313</v>
      </c>
      <c r="E890" s="237">
        <v>65.319999999999993</v>
      </c>
    </row>
    <row r="891" spans="1:5" ht="12.75">
      <c r="A891" s="235">
        <v>39264</v>
      </c>
      <c r="B891" s="236" t="s">
        <v>3091</v>
      </c>
      <c r="C891" s="235" t="s">
        <v>2324</v>
      </c>
      <c r="D891" s="235" t="s">
        <v>2313</v>
      </c>
      <c r="E891" s="237">
        <v>88.45</v>
      </c>
    </row>
    <row r="892" spans="1:5" ht="12.75">
      <c r="A892" s="235">
        <v>39259</v>
      </c>
      <c r="B892" s="236" t="s">
        <v>3092</v>
      </c>
      <c r="C892" s="235" t="s">
        <v>2324</v>
      </c>
      <c r="D892" s="235" t="s">
        <v>2313</v>
      </c>
      <c r="E892" s="237">
        <v>11.44</v>
      </c>
    </row>
    <row r="893" spans="1:5" ht="12.75">
      <c r="A893" s="235">
        <v>39265</v>
      </c>
      <c r="B893" s="236" t="s">
        <v>3093</v>
      </c>
      <c r="C893" s="235" t="s">
        <v>2324</v>
      </c>
      <c r="D893" s="235" t="s">
        <v>2313</v>
      </c>
      <c r="E893" s="237">
        <v>130.29</v>
      </c>
    </row>
    <row r="894" spans="1:5" ht="12.75">
      <c r="A894" s="235">
        <v>39260</v>
      </c>
      <c r="B894" s="236" t="s">
        <v>3094</v>
      </c>
      <c r="C894" s="235" t="s">
        <v>2324</v>
      </c>
      <c r="D894" s="235" t="s">
        <v>2313</v>
      </c>
      <c r="E894" s="237">
        <v>16.29</v>
      </c>
    </row>
    <row r="895" spans="1:5" ht="12.75">
      <c r="A895" s="235">
        <v>39266</v>
      </c>
      <c r="B895" s="236" t="s">
        <v>3095</v>
      </c>
      <c r="C895" s="235" t="s">
        <v>2324</v>
      </c>
      <c r="D895" s="235" t="s">
        <v>2313</v>
      </c>
      <c r="E895" s="237">
        <v>182.82</v>
      </c>
    </row>
    <row r="896" spans="1:5" ht="12.75">
      <c r="A896" s="235">
        <v>39267</v>
      </c>
      <c r="B896" s="236" t="s">
        <v>3096</v>
      </c>
      <c r="C896" s="235" t="s">
        <v>2324</v>
      </c>
      <c r="D896" s="235" t="s">
        <v>2313</v>
      </c>
      <c r="E896" s="237">
        <v>239.65</v>
      </c>
    </row>
    <row r="897" spans="1:5" ht="12.75">
      <c r="A897" s="235">
        <v>11901</v>
      </c>
      <c r="B897" s="236" t="s">
        <v>3097</v>
      </c>
      <c r="C897" s="235" t="s">
        <v>2324</v>
      </c>
      <c r="D897" s="235" t="s">
        <v>2320</v>
      </c>
      <c r="E897" s="237">
        <v>0.51</v>
      </c>
    </row>
    <row r="898" spans="1:5" ht="12.75">
      <c r="A898" s="235">
        <v>11902</v>
      </c>
      <c r="B898" s="236" t="s">
        <v>3098</v>
      </c>
      <c r="C898" s="235" t="s">
        <v>2324</v>
      </c>
      <c r="D898" s="235" t="s">
        <v>2313</v>
      </c>
      <c r="E898" s="237">
        <v>0.89</v>
      </c>
    </row>
    <row r="899" spans="1:5" ht="12.75">
      <c r="A899" s="235">
        <v>11903</v>
      </c>
      <c r="B899" s="236" t="s">
        <v>3099</v>
      </c>
      <c r="C899" s="235" t="s">
        <v>2324</v>
      </c>
      <c r="D899" s="235" t="s">
        <v>2313</v>
      </c>
      <c r="E899" s="237">
        <v>1.37</v>
      </c>
    </row>
    <row r="900" spans="1:5" ht="12.75">
      <c r="A900" s="235">
        <v>11904</v>
      </c>
      <c r="B900" s="236" t="s">
        <v>3100</v>
      </c>
      <c r="C900" s="235" t="s">
        <v>2324</v>
      </c>
      <c r="D900" s="235" t="s">
        <v>2313</v>
      </c>
      <c r="E900" s="237">
        <v>1.75</v>
      </c>
    </row>
    <row r="901" spans="1:5" ht="12.75">
      <c r="A901" s="235">
        <v>11905</v>
      </c>
      <c r="B901" s="236" t="s">
        <v>3101</v>
      </c>
      <c r="C901" s="235" t="s">
        <v>2324</v>
      </c>
      <c r="D901" s="235" t="s">
        <v>2313</v>
      </c>
      <c r="E901" s="237">
        <v>2.35</v>
      </c>
    </row>
    <row r="902" spans="1:5" ht="12.75">
      <c r="A902" s="235">
        <v>11906</v>
      </c>
      <c r="B902" s="236" t="s">
        <v>3102</v>
      </c>
      <c r="C902" s="235" t="s">
        <v>2324</v>
      </c>
      <c r="D902" s="235" t="s">
        <v>2313</v>
      </c>
      <c r="E902" s="237">
        <v>2.7</v>
      </c>
    </row>
    <row r="903" spans="1:5" ht="12.75">
      <c r="A903" s="235">
        <v>11919</v>
      </c>
      <c r="B903" s="236" t="s">
        <v>3103</v>
      </c>
      <c r="C903" s="235" t="s">
        <v>2324</v>
      </c>
      <c r="D903" s="235" t="s">
        <v>2313</v>
      </c>
      <c r="E903" s="237">
        <v>5.31</v>
      </c>
    </row>
    <row r="904" spans="1:5" ht="12.75">
      <c r="A904" s="235">
        <v>11920</v>
      </c>
      <c r="B904" s="236" t="s">
        <v>3104</v>
      </c>
      <c r="C904" s="235" t="s">
        <v>2324</v>
      </c>
      <c r="D904" s="235" t="s">
        <v>2313</v>
      </c>
      <c r="E904" s="237">
        <v>10.29</v>
      </c>
    </row>
    <row r="905" spans="1:5" ht="12.75">
      <c r="A905" s="235">
        <v>11924</v>
      </c>
      <c r="B905" s="236" t="s">
        <v>3105</v>
      </c>
      <c r="C905" s="235" t="s">
        <v>2324</v>
      </c>
      <c r="D905" s="235" t="s">
        <v>2313</v>
      </c>
      <c r="E905" s="237">
        <v>100.08</v>
      </c>
    </row>
    <row r="906" spans="1:5" ht="12.75">
      <c r="A906" s="235">
        <v>11921</v>
      </c>
      <c r="B906" s="236" t="s">
        <v>3106</v>
      </c>
      <c r="C906" s="235" t="s">
        <v>2324</v>
      </c>
      <c r="D906" s="235" t="s">
        <v>2313</v>
      </c>
      <c r="E906" s="237">
        <v>14.01</v>
      </c>
    </row>
    <row r="907" spans="1:5" ht="12.75">
      <c r="A907" s="235">
        <v>11922</v>
      </c>
      <c r="B907" s="236" t="s">
        <v>3107</v>
      </c>
      <c r="C907" s="235" t="s">
        <v>2324</v>
      </c>
      <c r="D907" s="235" t="s">
        <v>2313</v>
      </c>
      <c r="E907" s="237">
        <v>24.87</v>
      </c>
    </row>
    <row r="908" spans="1:5" ht="12.75">
      <c r="A908" s="235">
        <v>11923</v>
      </c>
      <c r="B908" s="236" t="s">
        <v>3108</v>
      </c>
      <c r="C908" s="235" t="s">
        <v>2324</v>
      </c>
      <c r="D908" s="235" t="s">
        <v>2313</v>
      </c>
      <c r="E908" s="237">
        <v>40.630000000000003</v>
      </c>
    </row>
    <row r="909" spans="1:5" ht="12.75">
      <c r="A909" s="235">
        <v>11916</v>
      </c>
      <c r="B909" s="236" t="s">
        <v>3109</v>
      </c>
      <c r="C909" s="235" t="s">
        <v>2324</v>
      </c>
      <c r="D909" s="235" t="s">
        <v>2313</v>
      </c>
      <c r="E909" s="237">
        <v>6.89</v>
      </c>
    </row>
    <row r="910" spans="1:5" ht="12.75">
      <c r="A910" s="235">
        <v>11914</v>
      </c>
      <c r="B910" s="236" t="s">
        <v>3110</v>
      </c>
      <c r="C910" s="235" t="s">
        <v>2324</v>
      </c>
      <c r="D910" s="235" t="s">
        <v>2313</v>
      </c>
      <c r="E910" s="237">
        <v>50.06</v>
      </c>
    </row>
    <row r="911" spans="1:5" ht="12.75">
      <c r="A911" s="235">
        <v>11917</v>
      </c>
      <c r="B911" s="236" t="s">
        <v>3111</v>
      </c>
      <c r="C911" s="235" t="s">
        <v>2324</v>
      </c>
      <c r="D911" s="235" t="s">
        <v>2313</v>
      </c>
      <c r="E911" s="237">
        <v>12</v>
      </c>
    </row>
    <row r="912" spans="1:5" ht="12.75">
      <c r="A912" s="235">
        <v>11918</v>
      </c>
      <c r="B912" s="236" t="s">
        <v>3112</v>
      </c>
      <c r="C912" s="235" t="s">
        <v>2324</v>
      </c>
      <c r="D912" s="235" t="s">
        <v>2313</v>
      </c>
      <c r="E912" s="237">
        <v>16.28</v>
      </c>
    </row>
    <row r="913" spans="1:5" ht="12.75">
      <c r="A913" s="235">
        <v>37734</v>
      </c>
      <c r="B913" s="236" t="s">
        <v>3113</v>
      </c>
      <c r="C913" s="235" t="s">
        <v>2312</v>
      </c>
      <c r="D913" s="235" t="s">
        <v>2313</v>
      </c>
      <c r="E913" s="237">
        <v>38611.879999999997</v>
      </c>
    </row>
    <row r="914" spans="1:5" ht="12.75">
      <c r="A914" s="235">
        <v>42251</v>
      </c>
      <c r="B914" s="236" t="s">
        <v>3114</v>
      </c>
      <c r="C914" s="235" t="s">
        <v>2312</v>
      </c>
      <c r="D914" s="235" t="s">
        <v>2313</v>
      </c>
      <c r="E914" s="237">
        <v>43846.15</v>
      </c>
    </row>
    <row r="915" spans="1:5" ht="12.75">
      <c r="A915" s="235">
        <v>37733</v>
      </c>
      <c r="B915" s="236" t="s">
        <v>3115</v>
      </c>
      <c r="C915" s="235" t="s">
        <v>2312</v>
      </c>
      <c r="D915" s="235" t="s">
        <v>2313</v>
      </c>
      <c r="E915" s="237">
        <v>28951.040000000001</v>
      </c>
    </row>
    <row r="916" spans="1:5" ht="12.75">
      <c r="A916" s="235">
        <v>37735</v>
      </c>
      <c r="B916" s="236" t="s">
        <v>3116</v>
      </c>
      <c r="C916" s="235" t="s">
        <v>2312</v>
      </c>
      <c r="D916" s="235" t="s">
        <v>2313</v>
      </c>
      <c r="E916" s="237">
        <v>34886.01</v>
      </c>
    </row>
    <row r="917" spans="1:5" ht="12.75">
      <c r="A917" s="235">
        <v>5090</v>
      </c>
      <c r="B917" s="236" t="s">
        <v>26292</v>
      </c>
      <c r="C917" s="235" t="s">
        <v>2312</v>
      </c>
      <c r="D917" s="235" t="s">
        <v>2320</v>
      </c>
      <c r="E917" s="237">
        <v>15</v>
      </c>
    </row>
    <row r="918" spans="1:5" ht="12.75">
      <c r="A918" s="235">
        <v>5085</v>
      </c>
      <c r="B918" s="236" t="s">
        <v>26293</v>
      </c>
      <c r="C918" s="235" t="s">
        <v>2312</v>
      </c>
      <c r="D918" s="235" t="s">
        <v>2313</v>
      </c>
      <c r="E918" s="237">
        <v>22.33</v>
      </c>
    </row>
    <row r="919" spans="1:5" ht="12.75">
      <c r="A919" s="235">
        <v>43603</v>
      </c>
      <c r="B919" s="236" t="s">
        <v>26294</v>
      </c>
      <c r="C919" s="235" t="s">
        <v>2312</v>
      </c>
      <c r="D919" s="235" t="s">
        <v>2313</v>
      </c>
      <c r="E919" s="237">
        <v>31.9</v>
      </c>
    </row>
    <row r="920" spans="1:5" ht="12.75">
      <c r="A920" s="235">
        <v>38374</v>
      </c>
      <c r="B920" s="236" t="s">
        <v>3117</v>
      </c>
      <c r="C920" s="235" t="s">
        <v>2312</v>
      </c>
      <c r="D920" s="235" t="s">
        <v>2313</v>
      </c>
      <c r="E920" s="237">
        <v>916.87</v>
      </c>
    </row>
    <row r="921" spans="1:5" ht="12.75">
      <c r="A921" s="235">
        <v>20209</v>
      </c>
      <c r="B921" s="236" t="s">
        <v>26295</v>
      </c>
      <c r="C921" s="235" t="s">
        <v>2324</v>
      </c>
      <c r="D921" s="235" t="s">
        <v>2313</v>
      </c>
      <c r="E921" s="237">
        <v>26.94</v>
      </c>
    </row>
    <row r="922" spans="1:5" ht="12.75">
      <c r="A922" s="235">
        <v>20212</v>
      </c>
      <c r="B922" s="236" t="s">
        <v>26296</v>
      </c>
      <c r="C922" s="235" t="s">
        <v>2324</v>
      </c>
      <c r="D922" s="235" t="s">
        <v>2313</v>
      </c>
      <c r="E922" s="237">
        <v>22.55</v>
      </c>
    </row>
    <row r="923" spans="1:5" ht="12.75">
      <c r="A923" s="235">
        <v>4433</v>
      </c>
      <c r="B923" s="236" t="s">
        <v>26297</v>
      </c>
      <c r="C923" s="235" t="s">
        <v>2324</v>
      </c>
      <c r="D923" s="235" t="s">
        <v>2313</v>
      </c>
      <c r="E923" s="237">
        <v>25.81</v>
      </c>
    </row>
    <row r="924" spans="1:5" ht="12.75">
      <c r="A924" s="235">
        <v>4430</v>
      </c>
      <c r="B924" s="236" t="s">
        <v>26298</v>
      </c>
      <c r="C924" s="235" t="s">
        <v>2324</v>
      </c>
      <c r="D924" s="235" t="s">
        <v>2320</v>
      </c>
      <c r="E924" s="237">
        <v>13.2</v>
      </c>
    </row>
    <row r="925" spans="1:5" ht="12.75">
      <c r="A925" s="235">
        <v>4400</v>
      </c>
      <c r="B925" s="236" t="s">
        <v>26299</v>
      </c>
      <c r="C925" s="235" t="s">
        <v>2324</v>
      </c>
      <c r="D925" s="235" t="s">
        <v>2313</v>
      </c>
      <c r="E925" s="237">
        <v>21.01</v>
      </c>
    </row>
    <row r="926" spans="1:5" ht="12.75">
      <c r="A926" s="235">
        <v>2729</v>
      </c>
      <c r="B926" s="236" t="s">
        <v>25455</v>
      </c>
      <c r="C926" s="235" t="s">
        <v>2312</v>
      </c>
      <c r="D926" s="235" t="s">
        <v>2313</v>
      </c>
      <c r="E926" s="237">
        <v>17.46</v>
      </c>
    </row>
    <row r="927" spans="1:5" ht="12.75">
      <c r="A927" s="235">
        <v>4513</v>
      </c>
      <c r="B927" s="236" t="s">
        <v>25456</v>
      </c>
      <c r="C927" s="235" t="s">
        <v>2324</v>
      </c>
      <c r="D927" s="235" t="s">
        <v>2313</v>
      </c>
      <c r="E927" s="237">
        <v>4.24</v>
      </c>
    </row>
    <row r="928" spans="1:5" ht="12.75">
      <c r="A928" s="235">
        <v>11871</v>
      </c>
      <c r="B928" s="236" t="s">
        <v>3118</v>
      </c>
      <c r="C928" s="235" t="s">
        <v>2312</v>
      </c>
      <c r="D928" s="235" t="s">
        <v>2316</v>
      </c>
      <c r="E928" s="237">
        <v>305</v>
      </c>
    </row>
    <row r="929" spans="1:5" ht="12.75">
      <c r="A929" s="235">
        <v>34636</v>
      </c>
      <c r="B929" s="236" t="s">
        <v>3119</v>
      </c>
      <c r="C929" s="235" t="s">
        <v>2312</v>
      </c>
      <c r="D929" s="235" t="s">
        <v>2320</v>
      </c>
      <c r="E929" s="237">
        <v>405</v>
      </c>
    </row>
    <row r="930" spans="1:5" ht="12.75">
      <c r="A930" s="235">
        <v>34639</v>
      </c>
      <c r="B930" s="236" t="s">
        <v>3120</v>
      </c>
      <c r="C930" s="235" t="s">
        <v>2312</v>
      </c>
      <c r="D930" s="235" t="s">
        <v>2313</v>
      </c>
      <c r="E930" s="237">
        <v>822.55</v>
      </c>
    </row>
    <row r="931" spans="1:5" ht="12.75">
      <c r="A931" s="235">
        <v>34640</v>
      </c>
      <c r="B931" s="236" t="s">
        <v>3121</v>
      </c>
      <c r="C931" s="235" t="s">
        <v>2312</v>
      </c>
      <c r="D931" s="235" t="s">
        <v>2313</v>
      </c>
      <c r="E931" s="237">
        <v>923.94</v>
      </c>
    </row>
    <row r="932" spans="1:5" ht="12.75">
      <c r="A932" s="235">
        <v>34637</v>
      </c>
      <c r="B932" s="236" t="s">
        <v>3122</v>
      </c>
      <c r="C932" s="235" t="s">
        <v>2312</v>
      </c>
      <c r="D932" s="235" t="s">
        <v>2313</v>
      </c>
      <c r="E932" s="237">
        <v>232.53</v>
      </c>
    </row>
    <row r="933" spans="1:5" ht="12.75">
      <c r="A933" s="235">
        <v>34638</v>
      </c>
      <c r="B933" s="236" t="s">
        <v>3123</v>
      </c>
      <c r="C933" s="235" t="s">
        <v>2312</v>
      </c>
      <c r="D933" s="235" t="s">
        <v>2313</v>
      </c>
      <c r="E933" s="237">
        <v>398.76</v>
      </c>
    </row>
    <row r="934" spans="1:5" ht="12.75">
      <c r="A934" s="235">
        <v>11868</v>
      </c>
      <c r="B934" s="236" t="s">
        <v>3124</v>
      </c>
      <c r="C934" s="235" t="s">
        <v>2312</v>
      </c>
      <c r="D934" s="235" t="s">
        <v>2316</v>
      </c>
      <c r="E934" s="237">
        <v>419.18</v>
      </c>
    </row>
    <row r="935" spans="1:5" ht="12.75">
      <c r="A935" s="235">
        <v>37106</v>
      </c>
      <c r="B935" s="236" t="s">
        <v>3125</v>
      </c>
      <c r="C935" s="235" t="s">
        <v>2312</v>
      </c>
      <c r="D935" s="235" t="s">
        <v>2316</v>
      </c>
      <c r="E935" s="237">
        <v>4048.81</v>
      </c>
    </row>
    <row r="936" spans="1:5" ht="12.75">
      <c r="A936" s="235">
        <v>11869</v>
      </c>
      <c r="B936" s="236" t="s">
        <v>3126</v>
      </c>
      <c r="C936" s="235" t="s">
        <v>2312</v>
      </c>
      <c r="D936" s="235" t="s">
        <v>2316</v>
      </c>
      <c r="E936" s="237">
        <v>680.11</v>
      </c>
    </row>
    <row r="937" spans="1:5" ht="12.75">
      <c r="A937" s="235">
        <v>37104</v>
      </c>
      <c r="B937" s="236" t="s">
        <v>3127</v>
      </c>
      <c r="C937" s="235" t="s">
        <v>2312</v>
      </c>
      <c r="D937" s="235" t="s">
        <v>2316</v>
      </c>
      <c r="E937" s="237">
        <v>876.71</v>
      </c>
    </row>
    <row r="938" spans="1:5" ht="12.75">
      <c r="A938" s="235">
        <v>37105</v>
      </c>
      <c r="B938" s="236" t="s">
        <v>3128</v>
      </c>
      <c r="C938" s="235" t="s">
        <v>2312</v>
      </c>
      <c r="D938" s="235" t="s">
        <v>2316</v>
      </c>
      <c r="E938" s="237">
        <v>1952.56</v>
      </c>
    </row>
    <row r="939" spans="1:5" ht="12.75">
      <c r="A939" s="235">
        <v>34641</v>
      </c>
      <c r="B939" s="236" t="s">
        <v>24694</v>
      </c>
      <c r="C939" s="235" t="s">
        <v>2312</v>
      </c>
      <c r="D939" s="235" t="s">
        <v>2313</v>
      </c>
      <c r="E939" s="237">
        <v>55.96</v>
      </c>
    </row>
    <row r="940" spans="1:5" ht="12.75">
      <c r="A940" s="235">
        <v>43434</v>
      </c>
      <c r="B940" s="236" t="s">
        <v>25457</v>
      </c>
      <c r="C940" s="235" t="s">
        <v>2312</v>
      </c>
      <c r="D940" s="235" t="s">
        <v>2313</v>
      </c>
      <c r="E940" s="237">
        <v>60.5</v>
      </c>
    </row>
    <row r="941" spans="1:5" ht="12.75">
      <c r="A941" s="235">
        <v>43435</v>
      </c>
      <c r="B941" s="236" t="s">
        <v>25458</v>
      </c>
      <c r="C941" s="235" t="s">
        <v>2312</v>
      </c>
      <c r="D941" s="235" t="s">
        <v>2313</v>
      </c>
      <c r="E941" s="237">
        <v>110.92</v>
      </c>
    </row>
    <row r="942" spans="1:5" ht="12.75">
      <c r="A942" s="235">
        <v>43436</v>
      </c>
      <c r="B942" s="236" t="s">
        <v>25459</v>
      </c>
      <c r="C942" s="235" t="s">
        <v>2312</v>
      </c>
      <c r="D942" s="235" t="s">
        <v>2313</v>
      </c>
      <c r="E942" s="237">
        <v>194.11</v>
      </c>
    </row>
    <row r="943" spans="1:5" ht="12.75">
      <c r="A943" s="235">
        <v>43437</v>
      </c>
      <c r="B943" s="236" t="s">
        <v>25460</v>
      </c>
      <c r="C943" s="235" t="s">
        <v>2312</v>
      </c>
      <c r="D943" s="235" t="s">
        <v>2313</v>
      </c>
      <c r="E943" s="237">
        <v>351.93</v>
      </c>
    </row>
    <row r="944" spans="1:5" ht="12.75">
      <c r="A944" s="235">
        <v>43438</v>
      </c>
      <c r="B944" s="236" t="s">
        <v>25461</v>
      </c>
      <c r="C944" s="235" t="s">
        <v>2312</v>
      </c>
      <c r="D944" s="235" t="s">
        <v>2313</v>
      </c>
      <c r="E944" s="237">
        <v>630.25</v>
      </c>
    </row>
    <row r="945" spans="1:5" ht="12.75">
      <c r="A945" s="235">
        <v>41627</v>
      </c>
      <c r="B945" s="236" t="s">
        <v>25462</v>
      </c>
      <c r="C945" s="235" t="s">
        <v>2312</v>
      </c>
      <c r="D945" s="235" t="s">
        <v>2313</v>
      </c>
      <c r="E945" s="237">
        <v>93.27</v>
      </c>
    </row>
    <row r="946" spans="1:5" ht="12.75">
      <c r="A946" s="235">
        <v>41628</v>
      </c>
      <c r="B946" s="236" t="s">
        <v>25463</v>
      </c>
      <c r="C946" s="235" t="s">
        <v>2312</v>
      </c>
      <c r="D946" s="235" t="s">
        <v>2313</v>
      </c>
      <c r="E946" s="237">
        <v>171.42</v>
      </c>
    </row>
    <row r="947" spans="1:5" ht="12.75">
      <c r="A947" s="235">
        <v>41629</v>
      </c>
      <c r="B947" s="236" t="s">
        <v>25464</v>
      </c>
      <c r="C947" s="235" t="s">
        <v>2312</v>
      </c>
      <c r="D947" s="235" t="s">
        <v>2313</v>
      </c>
      <c r="E947" s="237">
        <v>217.81</v>
      </c>
    </row>
    <row r="948" spans="1:5" ht="12.75">
      <c r="A948" s="235">
        <v>43429</v>
      </c>
      <c r="B948" s="236" t="s">
        <v>25465</v>
      </c>
      <c r="C948" s="235" t="s">
        <v>2312</v>
      </c>
      <c r="D948" s="235" t="s">
        <v>2313</v>
      </c>
      <c r="E948" s="237">
        <v>48.26</v>
      </c>
    </row>
    <row r="949" spans="1:5" ht="12.75">
      <c r="A949" s="235">
        <v>43430</v>
      </c>
      <c r="B949" s="236" t="s">
        <v>25466</v>
      </c>
      <c r="C949" s="235" t="s">
        <v>2312</v>
      </c>
      <c r="D949" s="235" t="s">
        <v>2313</v>
      </c>
      <c r="E949" s="237">
        <v>80.16</v>
      </c>
    </row>
    <row r="950" spans="1:5" ht="12.75">
      <c r="A950" s="235">
        <v>43431</v>
      </c>
      <c r="B950" s="236" t="s">
        <v>25467</v>
      </c>
      <c r="C950" s="235" t="s">
        <v>2312</v>
      </c>
      <c r="D950" s="235" t="s">
        <v>2313</v>
      </c>
      <c r="E950" s="237">
        <v>155.29</v>
      </c>
    </row>
    <row r="951" spans="1:5" ht="12.75">
      <c r="A951" s="235">
        <v>43432</v>
      </c>
      <c r="B951" s="236" t="s">
        <v>25468</v>
      </c>
      <c r="C951" s="235" t="s">
        <v>2312</v>
      </c>
      <c r="D951" s="235" t="s">
        <v>2313</v>
      </c>
      <c r="E951" s="237">
        <v>322.68</v>
      </c>
    </row>
    <row r="952" spans="1:5" ht="12.75">
      <c r="A952" s="235">
        <v>43433</v>
      </c>
      <c r="B952" s="236" t="s">
        <v>25469</v>
      </c>
      <c r="C952" s="235" t="s">
        <v>2312</v>
      </c>
      <c r="D952" s="235" t="s">
        <v>2313</v>
      </c>
      <c r="E952" s="237">
        <v>508.73</v>
      </c>
    </row>
    <row r="953" spans="1:5" ht="12.75">
      <c r="A953" s="235">
        <v>43094</v>
      </c>
      <c r="B953" s="236" t="s">
        <v>3129</v>
      </c>
      <c r="C953" s="235" t="s">
        <v>2312</v>
      </c>
      <c r="D953" s="235" t="s">
        <v>2313</v>
      </c>
      <c r="E953" s="237">
        <v>139.09</v>
      </c>
    </row>
    <row r="954" spans="1:5" ht="12.75">
      <c r="A954" s="235">
        <v>43093</v>
      </c>
      <c r="B954" s="236" t="s">
        <v>3130</v>
      </c>
      <c r="C954" s="235" t="s">
        <v>2312</v>
      </c>
      <c r="D954" s="235" t="s">
        <v>2313</v>
      </c>
      <c r="E954" s="237">
        <v>147.82</v>
      </c>
    </row>
    <row r="955" spans="1:5" ht="12.75">
      <c r="A955" s="235">
        <v>1030</v>
      </c>
      <c r="B955" s="236" t="s">
        <v>3131</v>
      </c>
      <c r="C955" s="235" t="s">
        <v>2312</v>
      </c>
      <c r="D955" s="235" t="s">
        <v>2320</v>
      </c>
      <c r="E955" s="237">
        <v>42.91</v>
      </c>
    </row>
    <row r="956" spans="1:5" ht="12.75">
      <c r="A956" s="235">
        <v>11694</v>
      </c>
      <c r="B956" s="236" t="s">
        <v>3132</v>
      </c>
      <c r="C956" s="235" t="s">
        <v>2312</v>
      </c>
      <c r="D956" s="235" t="s">
        <v>2313</v>
      </c>
      <c r="E956" s="237">
        <v>948.53</v>
      </c>
    </row>
    <row r="957" spans="1:5" ht="12.75">
      <c r="A957" s="235">
        <v>11881</v>
      </c>
      <c r="B957" s="236" t="s">
        <v>24695</v>
      </c>
      <c r="C957" s="235" t="s">
        <v>2312</v>
      </c>
      <c r="D957" s="235" t="s">
        <v>2313</v>
      </c>
      <c r="E957" s="237">
        <v>85.71</v>
      </c>
    </row>
    <row r="958" spans="1:5" ht="12.75">
      <c r="A958" s="235">
        <v>35277</v>
      </c>
      <c r="B958" s="236" t="s">
        <v>3133</v>
      </c>
      <c r="C958" s="235" t="s">
        <v>2312</v>
      </c>
      <c r="D958" s="235" t="s">
        <v>2313</v>
      </c>
      <c r="E958" s="237">
        <v>523.20000000000005</v>
      </c>
    </row>
    <row r="959" spans="1:5" ht="12.75">
      <c r="A959" s="235">
        <v>10521</v>
      </c>
      <c r="B959" s="236" t="s">
        <v>3134</v>
      </c>
      <c r="C959" s="235" t="s">
        <v>2312</v>
      </c>
      <c r="D959" s="235" t="s">
        <v>2313</v>
      </c>
      <c r="E959" s="237">
        <v>281.47000000000003</v>
      </c>
    </row>
    <row r="960" spans="1:5" ht="12.75">
      <c r="A960" s="235">
        <v>10885</v>
      </c>
      <c r="B960" s="236" t="s">
        <v>3135</v>
      </c>
      <c r="C960" s="235" t="s">
        <v>2312</v>
      </c>
      <c r="D960" s="235" t="s">
        <v>2313</v>
      </c>
      <c r="E960" s="237">
        <v>356.03</v>
      </c>
    </row>
    <row r="961" spans="1:5" ht="12.75">
      <c r="A961" s="235">
        <v>20962</v>
      </c>
      <c r="B961" s="236" t="s">
        <v>3136</v>
      </c>
      <c r="C961" s="235" t="s">
        <v>2312</v>
      </c>
      <c r="D961" s="235" t="s">
        <v>2320</v>
      </c>
      <c r="E961" s="237">
        <v>294.88</v>
      </c>
    </row>
    <row r="962" spans="1:5" ht="12.75">
      <c r="A962" s="235">
        <v>20963</v>
      </c>
      <c r="B962" s="236" t="s">
        <v>3137</v>
      </c>
      <c r="C962" s="235" t="s">
        <v>2312</v>
      </c>
      <c r="D962" s="235" t="s">
        <v>2313</v>
      </c>
      <c r="E962" s="237">
        <v>360.22</v>
      </c>
    </row>
    <row r="963" spans="1:5" ht="12.75">
      <c r="A963" s="235">
        <v>2555</v>
      </c>
      <c r="B963" s="236" t="s">
        <v>3138</v>
      </c>
      <c r="C963" s="235" t="s">
        <v>2312</v>
      </c>
      <c r="D963" s="235" t="s">
        <v>2313</v>
      </c>
      <c r="E963" s="237">
        <v>1.96</v>
      </c>
    </row>
    <row r="964" spans="1:5" ht="12.75">
      <c r="A964" s="235">
        <v>2556</v>
      </c>
      <c r="B964" s="236" t="s">
        <v>3139</v>
      </c>
      <c r="C964" s="235" t="s">
        <v>2312</v>
      </c>
      <c r="D964" s="235" t="s">
        <v>2313</v>
      </c>
      <c r="E964" s="237">
        <v>2.0299999999999998</v>
      </c>
    </row>
    <row r="965" spans="1:5" ht="12.75">
      <c r="A965" s="235">
        <v>2557</v>
      </c>
      <c r="B965" s="236" t="s">
        <v>3140</v>
      </c>
      <c r="C965" s="235" t="s">
        <v>2312</v>
      </c>
      <c r="D965" s="235" t="s">
        <v>2313</v>
      </c>
      <c r="E965" s="237">
        <v>4.29</v>
      </c>
    </row>
    <row r="966" spans="1:5" ht="12.75">
      <c r="A966" s="235">
        <v>10569</v>
      </c>
      <c r="B966" s="236" t="s">
        <v>3141</v>
      </c>
      <c r="C966" s="235" t="s">
        <v>2312</v>
      </c>
      <c r="D966" s="235" t="s">
        <v>2313</v>
      </c>
      <c r="E966" s="237">
        <v>4.29</v>
      </c>
    </row>
    <row r="967" spans="1:5" ht="12.75">
      <c r="A967" s="235">
        <v>39810</v>
      </c>
      <c r="B967" s="236" t="s">
        <v>3142</v>
      </c>
      <c r="C967" s="235" t="s">
        <v>2312</v>
      </c>
      <c r="D967" s="235" t="s">
        <v>2313</v>
      </c>
      <c r="E967" s="237">
        <v>18.77</v>
      </c>
    </row>
    <row r="968" spans="1:5" ht="12.75">
      <c r="A968" s="235">
        <v>39811</v>
      </c>
      <c r="B968" s="236" t="s">
        <v>3143</v>
      </c>
      <c r="C968" s="235" t="s">
        <v>2312</v>
      </c>
      <c r="D968" s="235" t="s">
        <v>2313</v>
      </c>
      <c r="E968" s="237">
        <v>22.96</v>
      </c>
    </row>
    <row r="969" spans="1:5" ht="12.75">
      <c r="A969" s="235">
        <v>39812</v>
      </c>
      <c r="B969" s="236" t="s">
        <v>3144</v>
      </c>
      <c r="C969" s="235" t="s">
        <v>2312</v>
      </c>
      <c r="D969" s="235" t="s">
        <v>2313</v>
      </c>
      <c r="E969" s="237">
        <v>37.75</v>
      </c>
    </row>
    <row r="970" spans="1:5" ht="12.75">
      <c r="A970" s="235">
        <v>43096</v>
      </c>
      <c r="B970" s="236" t="s">
        <v>3145</v>
      </c>
      <c r="C970" s="235" t="s">
        <v>2312</v>
      </c>
      <c r="D970" s="235" t="s">
        <v>2313</v>
      </c>
      <c r="E970" s="237">
        <v>125.14</v>
      </c>
    </row>
    <row r="971" spans="1:5" ht="12.75">
      <c r="A971" s="235">
        <v>43102</v>
      </c>
      <c r="B971" s="236" t="s">
        <v>3146</v>
      </c>
      <c r="C971" s="235" t="s">
        <v>2312</v>
      </c>
      <c r="D971" s="235" t="s">
        <v>2313</v>
      </c>
      <c r="E971" s="237">
        <v>76.09</v>
      </c>
    </row>
    <row r="972" spans="1:5" ht="12.75">
      <c r="A972" s="235">
        <v>43103</v>
      </c>
      <c r="B972" s="236" t="s">
        <v>3147</v>
      </c>
      <c r="C972" s="235" t="s">
        <v>2312</v>
      </c>
      <c r="D972" s="235" t="s">
        <v>2313</v>
      </c>
      <c r="E972" s="237">
        <v>112.05</v>
      </c>
    </row>
    <row r="973" spans="1:5" ht="12.75">
      <c r="A973" s="235">
        <v>43098</v>
      </c>
      <c r="B973" s="236" t="s">
        <v>3148</v>
      </c>
      <c r="C973" s="235" t="s">
        <v>2312</v>
      </c>
      <c r="D973" s="235" t="s">
        <v>2313</v>
      </c>
      <c r="E973" s="237">
        <v>42.39</v>
      </c>
    </row>
    <row r="974" spans="1:5" ht="12.75">
      <c r="A974" s="235">
        <v>43097</v>
      </c>
      <c r="B974" s="236" t="s">
        <v>3149</v>
      </c>
      <c r="C974" s="235" t="s">
        <v>2312</v>
      </c>
      <c r="D974" s="235" t="s">
        <v>2313</v>
      </c>
      <c r="E974" s="237">
        <v>25.11</v>
      </c>
    </row>
    <row r="975" spans="1:5" ht="12.75">
      <c r="A975" s="235">
        <v>43104</v>
      </c>
      <c r="B975" s="236" t="s">
        <v>3150</v>
      </c>
      <c r="C975" s="235" t="s">
        <v>2312</v>
      </c>
      <c r="D975" s="235" t="s">
        <v>2313</v>
      </c>
      <c r="E975" s="237">
        <v>297.07</v>
      </c>
    </row>
    <row r="976" spans="1:5" ht="12.75">
      <c r="A976" s="235">
        <v>39771</v>
      </c>
      <c r="B976" s="236" t="s">
        <v>3151</v>
      </c>
      <c r="C976" s="235" t="s">
        <v>2312</v>
      </c>
      <c r="D976" s="235" t="s">
        <v>2313</v>
      </c>
      <c r="E976" s="237">
        <v>41.27</v>
      </c>
    </row>
    <row r="977" spans="1:5" ht="12.75">
      <c r="A977" s="235">
        <v>39772</v>
      </c>
      <c r="B977" s="236" t="s">
        <v>3152</v>
      </c>
      <c r="C977" s="235" t="s">
        <v>2312</v>
      </c>
      <c r="D977" s="235" t="s">
        <v>2313</v>
      </c>
      <c r="E977" s="237">
        <v>81.12</v>
      </c>
    </row>
    <row r="978" spans="1:5" ht="12.75">
      <c r="A978" s="235">
        <v>39773</v>
      </c>
      <c r="B978" s="236" t="s">
        <v>3153</v>
      </c>
      <c r="C978" s="235" t="s">
        <v>2312</v>
      </c>
      <c r="D978" s="235" t="s">
        <v>2313</v>
      </c>
      <c r="E978" s="237">
        <v>130.38</v>
      </c>
    </row>
    <row r="979" spans="1:5" ht="12.75">
      <c r="A979" s="235">
        <v>39774</v>
      </c>
      <c r="B979" s="236" t="s">
        <v>3154</v>
      </c>
      <c r="C979" s="235" t="s">
        <v>2312</v>
      </c>
      <c r="D979" s="235" t="s">
        <v>2313</v>
      </c>
      <c r="E979" s="237">
        <v>195.02</v>
      </c>
    </row>
    <row r="980" spans="1:5" ht="12.75">
      <c r="A980" s="235">
        <v>39775</v>
      </c>
      <c r="B980" s="236" t="s">
        <v>3155</v>
      </c>
      <c r="C980" s="235" t="s">
        <v>2312</v>
      </c>
      <c r="D980" s="235" t="s">
        <v>2313</v>
      </c>
      <c r="E980" s="237">
        <v>260.27999999999997</v>
      </c>
    </row>
    <row r="981" spans="1:5" ht="12.75">
      <c r="A981" s="235">
        <v>39776</v>
      </c>
      <c r="B981" s="236" t="s">
        <v>3156</v>
      </c>
      <c r="C981" s="235" t="s">
        <v>2312</v>
      </c>
      <c r="D981" s="235" t="s">
        <v>2313</v>
      </c>
      <c r="E981" s="237">
        <v>314.55</v>
      </c>
    </row>
    <row r="982" spans="1:5" ht="12.75">
      <c r="A982" s="235">
        <v>39777</v>
      </c>
      <c r="B982" s="236" t="s">
        <v>3157</v>
      </c>
      <c r="C982" s="235" t="s">
        <v>2312</v>
      </c>
      <c r="D982" s="235" t="s">
        <v>2313</v>
      </c>
      <c r="E982" s="237">
        <v>398.69</v>
      </c>
    </row>
    <row r="983" spans="1:5" ht="12.75">
      <c r="A983" s="235">
        <v>20254</v>
      </c>
      <c r="B983" s="236" t="s">
        <v>3158</v>
      </c>
      <c r="C983" s="235" t="s">
        <v>2312</v>
      </c>
      <c r="D983" s="235" t="s">
        <v>2313</v>
      </c>
      <c r="E983" s="237">
        <v>28.94</v>
      </c>
    </row>
    <row r="984" spans="1:5" ht="12.75">
      <c r="A984" s="235">
        <v>20253</v>
      </c>
      <c r="B984" s="236" t="s">
        <v>3159</v>
      </c>
      <c r="C984" s="235" t="s">
        <v>2312</v>
      </c>
      <c r="D984" s="235" t="s">
        <v>2313</v>
      </c>
      <c r="E984" s="237">
        <v>95.02</v>
      </c>
    </row>
    <row r="985" spans="1:5" ht="12.75">
      <c r="A985" s="235">
        <v>11247</v>
      </c>
      <c r="B985" s="236" t="s">
        <v>3160</v>
      </c>
      <c r="C985" s="235" t="s">
        <v>2312</v>
      </c>
      <c r="D985" s="235" t="s">
        <v>2313</v>
      </c>
      <c r="E985" s="237">
        <v>1827.18</v>
      </c>
    </row>
    <row r="986" spans="1:5" ht="12.75">
      <c r="A986" s="235">
        <v>11250</v>
      </c>
      <c r="B986" s="236" t="s">
        <v>3161</v>
      </c>
      <c r="C986" s="235" t="s">
        <v>2312</v>
      </c>
      <c r="D986" s="235" t="s">
        <v>2313</v>
      </c>
      <c r="E986" s="237">
        <v>78.66</v>
      </c>
    </row>
    <row r="987" spans="1:5" ht="12.75">
      <c r="A987" s="235">
        <v>11249</v>
      </c>
      <c r="B987" s="236" t="s">
        <v>3162</v>
      </c>
      <c r="C987" s="235" t="s">
        <v>2312</v>
      </c>
      <c r="D987" s="235" t="s">
        <v>2313</v>
      </c>
      <c r="E987" s="237">
        <v>3569.13</v>
      </c>
    </row>
    <row r="988" spans="1:5" ht="12.75">
      <c r="A988" s="235">
        <v>11251</v>
      </c>
      <c r="B988" s="236" t="s">
        <v>3163</v>
      </c>
      <c r="C988" s="235" t="s">
        <v>2312</v>
      </c>
      <c r="D988" s="235" t="s">
        <v>2313</v>
      </c>
      <c r="E988" s="237">
        <v>174.24</v>
      </c>
    </row>
    <row r="989" spans="1:5" ht="12.75">
      <c r="A989" s="235">
        <v>11253</v>
      </c>
      <c r="B989" s="236" t="s">
        <v>3164</v>
      </c>
      <c r="C989" s="235" t="s">
        <v>2312</v>
      </c>
      <c r="D989" s="235" t="s">
        <v>2313</v>
      </c>
      <c r="E989" s="237">
        <v>288.74</v>
      </c>
    </row>
    <row r="990" spans="1:5" ht="12.75">
      <c r="A990" s="235">
        <v>11255</v>
      </c>
      <c r="B990" s="236" t="s">
        <v>3165</v>
      </c>
      <c r="C990" s="235" t="s">
        <v>2312</v>
      </c>
      <c r="D990" s="235" t="s">
        <v>2313</v>
      </c>
      <c r="E990" s="237">
        <v>431.66</v>
      </c>
    </row>
    <row r="991" spans="1:5" ht="12.75">
      <c r="A991" s="235">
        <v>14055</v>
      </c>
      <c r="B991" s="236" t="s">
        <v>3166</v>
      </c>
      <c r="C991" s="235" t="s">
        <v>2312</v>
      </c>
      <c r="D991" s="235" t="s">
        <v>2313</v>
      </c>
      <c r="E991" s="237">
        <v>868.34</v>
      </c>
    </row>
    <row r="992" spans="1:5" ht="12.75">
      <c r="A992" s="235">
        <v>11256</v>
      </c>
      <c r="B992" s="236" t="s">
        <v>3167</v>
      </c>
      <c r="C992" s="235" t="s">
        <v>2312</v>
      </c>
      <c r="D992" s="235" t="s">
        <v>2313</v>
      </c>
      <c r="E992" s="237">
        <v>540.69000000000005</v>
      </c>
    </row>
    <row r="993" spans="1:5" ht="12.75">
      <c r="A993" s="235">
        <v>1872</v>
      </c>
      <c r="B993" s="236" t="s">
        <v>3168</v>
      </c>
      <c r="C993" s="235" t="s">
        <v>2312</v>
      </c>
      <c r="D993" s="235" t="s">
        <v>2313</v>
      </c>
      <c r="E993" s="237">
        <v>1.72</v>
      </c>
    </row>
    <row r="994" spans="1:5" ht="12.75">
      <c r="A994" s="235">
        <v>1873</v>
      </c>
      <c r="B994" s="236" t="s">
        <v>3169</v>
      </c>
      <c r="C994" s="235" t="s">
        <v>2312</v>
      </c>
      <c r="D994" s="235" t="s">
        <v>2313</v>
      </c>
      <c r="E994" s="237">
        <v>3.42</v>
      </c>
    </row>
    <row r="995" spans="1:5" ht="12.75">
      <c r="A995" s="235">
        <v>39693</v>
      </c>
      <c r="B995" s="236" t="s">
        <v>3170</v>
      </c>
      <c r="C995" s="235" t="s">
        <v>2312</v>
      </c>
      <c r="D995" s="235" t="s">
        <v>2313</v>
      </c>
      <c r="E995" s="237">
        <v>3395.82</v>
      </c>
    </row>
    <row r="996" spans="1:5" ht="12.75">
      <c r="A996" s="235">
        <v>39692</v>
      </c>
      <c r="B996" s="236" t="s">
        <v>3171</v>
      </c>
      <c r="C996" s="235" t="s">
        <v>2312</v>
      </c>
      <c r="D996" s="235" t="s">
        <v>2313</v>
      </c>
      <c r="E996" s="237">
        <v>1086.5899999999999</v>
      </c>
    </row>
    <row r="997" spans="1:5" ht="12.75">
      <c r="A997" s="235">
        <v>34643</v>
      </c>
      <c r="B997" s="236" t="s">
        <v>3172</v>
      </c>
      <c r="C997" s="235" t="s">
        <v>2312</v>
      </c>
      <c r="D997" s="235" t="s">
        <v>2313</v>
      </c>
      <c r="E997" s="237">
        <v>16.93</v>
      </c>
    </row>
    <row r="998" spans="1:5" ht="12.75">
      <c r="A998" s="235">
        <v>1062</v>
      </c>
      <c r="B998" s="236" t="s">
        <v>3173</v>
      </c>
      <c r="C998" s="235" t="s">
        <v>2312</v>
      </c>
      <c r="D998" s="235" t="s">
        <v>2313</v>
      </c>
      <c r="E998" s="237">
        <v>344.36</v>
      </c>
    </row>
    <row r="999" spans="1:5" ht="12.75">
      <c r="A999" s="235">
        <v>39686</v>
      </c>
      <c r="B999" s="236" t="s">
        <v>3174</v>
      </c>
      <c r="C999" s="235" t="s">
        <v>2312</v>
      </c>
      <c r="D999" s="235" t="s">
        <v>2313</v>
      </c>
      <c r="E999" s="237">
        <v>557.59</v>
      </c>
    </row>
    <row r="1000" spans="1:5" ht="12.75">
      <c r="A1000" s="235">
        <v>43095</v>
      </c>
      <c r="B1000" s="236" t="s">
        <v>3175</v>
      </c>
      <c r="C1000" s="235" t="s">
        <v>2312</v>
      </c>
      <c r="D1000" s="235" t="s">
        <v>2313</v>
      </c>
      <c r="E1000" s="237">
        <v>82.46</v>
      </c>
    </row>
    <row r="1001" spans="1:5" ht="12.75">
      <c r="A1001" s="235">
        <v>1871</v>
      </c>
      <c r="B1001" s="236" t="s">
        <v>3176</v>
      </c>
      <c r="C1001" s="235" t="s">
        <v>2312</v>
      </c>
      <c r="D1001" s="235" t="s">
        <v>2313</v>
      </c>
      <c r="E1001" s="237">
        <v>3.08</v>
      </c>
    </row>
    <row r="1002" spans="1:5" ht="12.75">
      <c r="A1002" s="235">
        <v>12001</v>
      </c>
      <c r="B1002" s="236" t="s">
        <v>3177</v>
      </c>
      <c r="C1002" s="235" t="s">
        <v>2312</v>
      </c>
      <c r="D1002" s="235" t="s">
        <v>2313</v>
      </c>
      <c r="E1002" s="237">
        <v>4.45</v>
      </c>
    </row>
    <row r="1003" spans="1:5" ht="12.75">
      <c r="A1003" s="235">
        <v>11882</v>
      </c>
      <c r="B1003" s="236" t="s">
        <v>24696</v>
      </c>
      <c r="C1003" s="235" t="s">
        <v>2312</v>
      </c>
      <c r="D1003" s="235" t="s">
        <v>2313</v>
      </c>
      <c r="E1003" s="237">
        <v>61.51</v>
      </c>
    </row>
    <row r="1004" spans="1:5" ht="12.75">
      <c r="A1004" s="235">
        <v>1068</v>
      </c>
      <c r="B1004" s="236" t="s">
        <v>3178</v>
      </c>
      <c r="C1004" s="235" t="s">
        <v>2312</v>
      </c>
      <c r="D1004" s="235" t="s">
        <v>2313</v>
      </c>
      <c r="E1004" s="237">
        <v>2271.39</v>
      </c>
    </row>
    <row r="1005" spans="1:5" ht="12.75">
      <c r="A1005" s="235">
        <v>39690</v>
      </c>
      <c r="B1005" s="236" t="s">
        <v>3179</v>
      </c>
      <c r="C1005" s="235" t="s">
        <v>2312</v>
      </c>
      <c r="D1005" s="235" t="s">
        <v>2313</v>
      </c>
      <c r="E1005" s="237">
        <v>3810.65</v>
      </c>
    </row>
    <row r="1006" spans="1:5" ht="12.75">
      <c r="A1006" s="235">
        <v>39691</v>
      </c>
      <c r="B1006" s="236" t="s">
        <v>3180</v>
      </c>
      <c r="C1006" s="235" t="s">
        <v>2312</v>
      </c>
      <c r="D1006" s="235" t="s">
        <v>2313</v>
      </c>
      <c r="E1006" s="237">
        <v>4792.7299999999996</v>
      </c>
    </row>
    <row r="1007" spans="1:5" ht="12.75">
      <c r="A1007" s="235">
        <v>39808</v>
      </c>
      <c r="B1007" s="236" t="s">
        <v>24697</v>
      </c>
      <c r="C1007" s="235" t="s">
        <v>2312</v>
      </c>
      <c r="D1007" s="235" t="s">
        <v>2313</v>
      </c>
      <c r="E1007" s="237">
        <v>43.05</v>
      </c>
    </row>
    <row r="1008" spans="1:5" ht="12.75">
      <c r="A1008" s="235">
        <v>39809</v>
      </c>
      <c r="B1008" s="236" t="s">
        <v>24698</v>
      </c>
      <c r="C1008" s="235" t="s">
        <v>2312</v>
      </c>
      <c r="D1008" s="235" t="s">
        <v>2313</v>
      </c>
      <c r="E1008" s="237">
        <v>102.11</v>
      </c>
    </row>
    <row r="1009" spans="1:5" ht="12.75">
      <c r="A1009" s="235">
        <v>43439</v>
      </c>
      <c r="B1009" s="236" t="s">
        <v>24699</v>
      </c>
      <c r="C1009" s="235" t="s">
        <v>2312</v>
      </c>
      <c r="D1009" s="235" t="s">
        <v>2313</v>
      </c>
      <c r="E1009" s="237">
        <v>282.35000000000002</v>
      </c>
    </row>
    <row r="1010" spans="1:5" ht="12.75">
      <c r="A1010" s="235">
        <v>11713</v>
      </c>
      <c r="B1010" s="236" t="s">
        <v>3181</v>
      </c>
      <c r="C1010" s="235" t="s">
        <v>2312</v>
      </c>
      <c r="D1010" s="235" t="s">
        <v>2313</v>
      </c>
      <c r="E1010" s="237">
        <v>36.75</v>
      </c>
    </row>
    <row r="1011" spans="1:5" ht="12.75">
      <c r="A1011" s="235">
        <v>11716</v>
      </c>
      <c r="B1011" s="236" t="s">
        <v>3182</v>
      </c>
      <c r="C1011" s="235" t="s">
        <v>2312</v>
      </c>
      <c r="D1011" s="235" t="s">
        <v>2313</v>
      </c>
      <c r="E1011" s="237">
        <v>15.69</v>
      </c>
    </row>
    <row r="1012" spans="1:5" ht="12.75">
      <c r="A1012" s="235">
        <v>5103</v>
      </c>
      <c r="B1012" s="236" t="s">
        <v>3183</v>
      </c>
      <c r="C1012" s="235" t="s">
        <v>2312</v>
      </c>
      <c r="D1012" s="235" t="s">
        <v>2313</v>
      </c>
      <c r="E1012" s="237">
        <v>15.91</v>
      </c>
    </row>
    <row r="1013" spans="1:5" ht="12.75">
      <c r="A1013" s="235">
        <v>11712</v>
      </c>
      <c r="B1013" s="236" t="s">
        <v>3184</v>
      </c>
      <c r="C1013" s="235" t="s">
        <v>2312</v>
      </c>
      <c r="D1013" s="235" t="s">
        <v>2320</v>
      </c>
      <c r="E1013" s="237">
        <v>37.06</v>
      </c>
    </row>
    <row r="1014" spans="1:5" ht="12.75">
      <c r="A1014" s="235">
        <v>11717</v>
      </c>
      <c r="B1014" s="236" t="s">
        <v>3185</v>
      </c>
      <c r="C1014" s="235" t="s">
        <v>2312</v>
      </c>
      <c r="D1014" s="235" t="s">
        <v>2313</v>
      </c>
      <c r="E1014" s="237">
        <v>40.270000000000003</v>
      </c>
    </row>
    <row r="1015" spans="1:5" ht="12.75">
      <c r="A1015" s="235">
        <v>11714</v>
      </c>
      <c r="B1015" s="236" t="s">
        <v>3186</v>
      </c>
      <c r="C1015" s="235" t="s">
        <v>2312</v>
      </c>
      <c r="D1015" s="235" t="s">
        <v>2313</v>
      </c>
      <c r="E1015" s="237">
        <v>50.1</v>
      </c>
    </row>
    <row r="1016" spans="1:5" ht="12.75">
      <c r="A1016" s="235">
        <v>11715</v>
      </c>
      <c r="B1016" s="236" t="s">
        <v>3187</v>
      </c>
      <c r="C1016" s="235" t="s">
        <v>2312</v>
      </c>
      <c r="D1016" s="235" t="s">
        <v>2313</v>
      </c>
      <c r="E1016" s="237">
        <v>57.65</v>
      </c>
    </row>
    <row r="1017" spans="1:5" ht="12.75">
      <c r="A1017" s="235">
        <v>11880</v>
      </c>
      <c r="B1017" s="236" t="s">
        <v>3188</v>
      </c>
      <c r="C1017" s="235" t="s">
        <v>2312</v>
      </c>
      <c r="D1017" s="235" t="s">
        <v>2313</v>
      </c>
      <c r="E1017" s="237">
        <v>103.63</v>
      </c>
    </row>
    <row r="1018" spans="1:5" ht="12.75">
      <c r="A1018" s="235">
        <v>1106</v>
      </c>
      <c r="B1018" s="236" t="s">
        <v>3189</v>
      </c>
      <c r="C1018" s="235" t="s">
        <v>2328</v>
      </c>
      <c r="D1018" s="235" t="s">
        <v>2320</v>
      </c>
      <c r="E1018" s="237">
        <v>0.9</v>
      </c>
    </row>
    <row r="1019" spans="1:5" ht="12.75">
      <c r="A1019" s="235">
        <v>11161</v>
      </c>
      <c r="B1019" s="236" t="s">
        <v>3190</v>
      </c>
      <c r="C1019" s="235" t="s">
        <v>2328</v>
      </c>
      <c r="D1019" s="235" t="s">
        <v>2313</v>
      </c>
      <c r="E1019" s="237">
        <v>1.5</v>
      </c>
    </row>
    <row r="1020" spans="1:5" ht="12.75">
      <c r="A1020" s="235">
        <v>1107</v>
      </c>
      <c r="B1020" s="236" t="s">
        <v>3191</v>
      </c>
      <c r="C1020" s="235" t="s">
        <v>2328</v>
      </c>
      <c r="D1020" s="235" t="s">
        <v>2313</v>
      </c>
      <c r="E1020" s="237">
        <v>0.76</v>
      </c>
    </row>
    <row r="1021" spans="1:5" ht="12.75">
      <c r="A1021" s="235">
        <v>4758</v>
      </c>
      <c r="B1021" s="236" t="s">
        <v>3192</v>
      </c>
      <c r="C1021" s="235" t="s">
        <v>2317</v>
      </c>
      <c r="D1021" s="235" t="s">
        <v>2313</v>
      </c>
      <c r="E1021" s="237">
        <v>21.52</v>
      </c>
    </row>
    <row r="1022" spans="1:5" ht="12.75">
      <c r="A1022" s="235">
        <v>41080</v>
      </c>
      <c r="B1022" s="236" t="s">
        <v>3193</v>
      </c>
      <c r="C1022" s="235" t="s">
        <v>2485</v>
      </c>
      <c r="D1022" s="235" t="s">
        <v>2313</v>
      </c>
      <c r="E1022" s="237">
        <v>3785.8</v>
      </c>
    </row>
    <row r="1023" spans="1:5" ht="12.75">
      <c r="A1023" s="235">
        <v>25963</v>
      </c>
      <c r="B1023" s="236" t="s">
        <v>3194</v>
      </c>
      <c r="C1023" s="235" t="s">
        <v>2328</v>
      </c>
      <c r="D1023" s="235" t="s">
        <v>2313</v>
      </c>
      <c r="E1023" s="237">
        <v>0.1</v>
      </c>
    </row>
    <row r="1024" spans="1:5" ht="12.75">
      <c r="A1024" s="235">
        <v>4759</v>
      </c>
      <c r="B1024" s="236" t="s">
        <v>3195</v>
      </c>
      <c r="C1024" s="235" t="s">
        <v>2317</v>
      </c>
      <c r="D1024" s="235" t="s">
        <v>2313</v>
      </c>
      <c r="E1024" s="237">
        <v>15.41</v>
      </c>
    </row>
    <row r="1025" spans="1:5" ht="12.75">
      <c r="A1025" s="235">
        <v>41068</v>
      </c>
      <c r="B1025" s="236" t="s">
        <v>3196</v>
      </c>
      <c r="C1025" s="235" t="s">
        <v>2485</v>
      </c>
      <c r="D1025" s="235" t="s">
        <v>2313</v>
      </c>
      <c r="E1025" s="237">
        <v>2710.74</v>
      </c>
    </row>
    <row r="1026" spans="1:5" ht="12.75">
      <c r="A1026" s="235">
        <v>1108</v>
      </c>
      <c r="B1026" s="236" t="s">
        <v>3197</v>
      </c>
      <c r="C1026" s="235" t="s">
        <v>2324</v>
      </c>
      <c r="D1026" s="235" t="s">
        <v>2313</v>
      </c>
      <c r="E1026" s="237">
        <v>37.04</v>
      </c>
    </row>
    <row r="1027" spans="1:5" ht="12.75">
      <c r="A1027" s="235">
        <v>1117</v>
      </c>
      <c r="B1027" s="236" t="s">
        <v>3198</v>
      </c>
      <c r="C1027" s="235" t="s">
        <v>2324</v>
      </c>
      <c r="D1027" s="235" t="s">
        <v>2313</v>
      </c>
      <c r="E1027" s="237">
        <v>37.33</v>
      </c>
    </row>
    <row r="1028" spans="1:5" ht="12.75">
      <c r="A1028" s="235">
        <v>1118</v>
      </c>
      <c r="B1028" s="236" t="s">
        <v>3199</v>
      </c>
      <c r="C1028" s="235" t="s">
        <v>2324</v>
      </c>
      <c r="D1028" s="235" t="s">
        <v>2313</v>
      </c>
      <c r="E1028" s="237">
        <v>44.12</v>
      </c>
    </row>
    <row r="1029" spans="1:5" ht="12.75">
      <c r="A1029" s="235">
        <v>1110</v>
      </c>
      <c r="B1029" s="236" t="s">
        <v>3200</v>
      </c>
      <c r="C1029" s="235" t="s">
        <v>2324</v>
      </c>
      <c r="D1029" s="235" t="s">
        <v>2313</v>
      </c>
      <c r="E1029" s="237">
        <v>44.12</v>
      </c>
    </row>
    <row r="1030" spans="1:5" ht="12.75">
      <c r="A1030" s="235">
        <v>12618</v>
      </c>
      <c r="B1030" s="236" t="s">
        <v>3201</v>
      </c>
      <c r="C1030" s="235" t="s">
        <v>2312</v>
      </c>
      <c r="D1030" s="235" t="s">
        <v>2316</v>
      </c>
      <c r="E1030" s="237">
        <v>44.27</v>
      </c>
    </row>
    <row r="1031" spans="1:5" ht="12.75">
      <c r="A1031" s="235">
        <v>40784</v>
      </c>
      <c r="B1031" s="236" t="s">
        <v>3202</v>
      </c>
      <c r="C1031" s="235" t="s">
        <v>2324</v>
      </c>
      <c r="D1031" s="235" t="s">
        <v>2313</v>
      </c>
      <c r="E1031" s="237">
        <v>121.7</v>
      </c>
    </row>
    <row r="1032" spans="1:5" ht="12.75">
      <c r="A1032" s="235">
        <v>40782</v>
      </c>
      <c r="B1032" s="236" t="s">
        <v>3203</v>
      </c>
      <c r="C1032" s="235" t="s">
        <v>2324</v>
      </c>
      <c r="D1032" s="235" t="s">
        <v>2313</v>
      </c>
      <c r="E1032" s="237">
        <v>47.76</v>
      </c>
    </row>
    <row r="1033" spans="1:5" ht="12.75">
      <c r="A1033" s="235">
        <v>40783</v>
      </c>
      <c r="B1033" s="236" t="s">
        <v>3204</v>
      </c>
      <c r="C1033" s="235" t="s">
        <v>2324</v>
      </c>
      <c r="D1033" s="235" t="s">
        <v>2313</v>
      </c>
      <c r="E1033" s="237">
        <v>62.21</v>
      </c>
    </row>
    <row r="1034" spans="1:5" ht="12.75">
      <c r="A1034" s="235">
        <v>1109</v>
      </c>
      <c r="B1034" s="236" t="s">
        <v>3205</v>
      </c>
      <c r="C1034" s="235" t="s">
        <v>2324</v>
      </c>
      <c r="D1034" s="235" t="s">
        <v>2313</v>
      </c>
      <c r="E1034" s="237">
        <v>37.04</v>
      </c>
    </row>
    <row r="1035" spans="1:5" ht="12.75">
      <c r="A1035" s="235">
        <v>1119</v>
      </c>
      <c r="B1035" s="236" t="s">
        <v>3206</v>
      </c>
      <c r="C1035" s="235" t="s">
        <v>2324</v>
      </c>
      <c r="D1035" s="235" t="s">
        <v>2313</v>
      </c>
      <c r="E1035" s="237">
        <v>23.88</v>
      </c>
    </row>
    <row r="1036" spans="1:5" ht="12.75">
      <c r="A1036" s="235">
        <v>13115</v>
      </c>
      <c r="B1036" s="236" t="s">
        <v>24700</v>
      </c>
      <c r="C1036" s="235" t="s">
        <v>2324</v>
      </c>
      <c r="D1036" s="235" t="s">
        <v>2316</v>
      </c>
      <c r="E1036" s="237">
        <v>14.06</v>
      </c>
    </row>
    <row r="1037" spans="1:5" ht="12.75">
      <c r="A1037" s="235">
        <v>10541</v>
      </c>
      <c r="B1037" s="236" t="s">
        <v>24701</v>
      </c>
      <c r="C1037" s="235" t="s">
        <v>2324</v>
      </c>
      <c r="D1037" s="235" t="s">
        <v>2316</v>
      </c>
      <c r="E1037" s="237">
        <v>17.190000000000001</v>
      </c>
    </row>
    <row r="1038" spans="1:5" ht="12.75">
      <c r="A1038" s="235">
        <v>10542</v>
      </c>
      <c r="B1038" s="236" t="s">
        <v>24702</v>
      </c>
      <c r="C1038" s="235" t="s">
        <v>2324</v>
      </c>
      <c r="D1038" s="235" t="s">
        <v>2316</v>
      </c>
      <c r="E1038" s="237">
        <v>22.47</v>
      </c>
    </row>
    <row r="1039" spans="1:5" ht="12.75">
      <c r="A1039" s="235">
        <v>10543</v>
      </c>
      <c r="B1039" s="236" t="s">
        <v>24703</v>
      </c>
      <c r="C1039" s="235" t="s">
        <v>2324</v>
      </c>
      <c r="D1039" s="235" t="s">
        <v>2316</v>
      </c>
      <c r="E1039" s="237">
        <v>36.47</v>
      </c>
    </row>
    <row r="1040" spans="1:5" ht="12.75">
      <c r="A1040" s="235">
        <v>10544</v>
      </c>
      <c r="B1040" s="236" t="s">
        <v>24704</v>
      </c>
      <c r="C1040" s="235" t="s">
        <v>2324</v>
      </c>
      <c r="D1040" s="235" t="s">
        <v>2316</v>
      </c>
      <c r="E1040" s="237">
        <v>47.17</v>
      </c>
    </row>
    <row r="1041" spans="1:5" ht="12.75">
      <c r="A1041" s="235">
        <v>10545</v>
      </c>
      <c r="B1041" s="236" t="s">
        <v>24705</v>
      </c>
      <c r="C1041" s="235" t="s">
        <v>2324</v>
      </c>
      <c r="D1041" s="235" t="s">
        <v>2316</v>
      </c>
      <c r="E1041" s="237">
        <v>88.15</v>
      </c>
    </row>
    <row r="1042" spans="1:5" ht="12.75">
      <c r="A1042" s="235">
        <v>38365</v>
      </c>
      <c r="B1042" s="236" t="s">
        <v>3207</v>
      </c>
      <c r="C1042" s="235" t="s">
        <v>2315</v>
      </c>
      <c r="D1042" s="235" t="s">
        <v>2313</v>
      </c>
      <c r="E1042" s="237">
        <v>1.6</v>
      </c>
    </row>
    <row r="1043" spans="1:5" ht="12.75">
      <c r="A1043" s="235">
        <v>37745</v>
      </c>
      <c r="B1043" s="236" t="s">
        <v>3208</v>
      </c>
      <c r="C1043" s="235" t="s">
        <v>2312</v>
      </c>
      <c r="D1043" s="235" t="s">
        <v>2316</v>
      </c>
      <c r="E1043" s="237">
        <v>294300</v>
      </c>
    </row>
    <row r="1044" spans="1:5" ht="12.75">
      <c r="A1044" s="235">
        <v>37754</v>
      </c>
      <c r="B1044" s="236" t="s">
        <v>3209</v>
      </c>
      <c r="C1044" s="235" t="s">
        <v>2312</v>
      </c>
      <c r="D1044" s="235" t="s">
        <v>2316</v>
      </c>
      <c r="E1044" s="237">
        <v>307338.59999999998</v>
      </c>
    </row>
    <row r="1045" spans="1:5" ht="12.75">
      <c r="A1045" s="235">
        <v>37748</v>
      </c>
      <c r="B1045" s="236" t="s">
        <v>3210</v>
      </c>
      <c r="C1045" s="235" t="s">
        <v>2312</v>
      </c>
      <c r="D1045" s="235" t="s">
        <v>2316</v>
      </c>
      <c r="E1045" s="237">
        <v>312880.01</v>
      </c>
    </row>
    <row r="1046" spans="1:5" ht="12.75">
      <c r="A1046" s="235">
        <v>37761</v>
      </c>
      <c r="B1046" s="236" t="s">
        <v>3211</v>
      </c>
      <c r="C1046" s="235" t="s">
        <v>2312</v>
      </c>
      <c r="D1046" s="235" t="s">
        <v>2316</v>
      </c>
      <c r="E1046" s="237">
        <v>258909.48</v>
      </c>
    </row>
    <row r="1047" spans="1:5" ht="12.75">
      <c r="A1047" s="235">
        <v>37757</v>
      </c>
      <c r="B1047" s="236" t="s">
        <v>3212</v>
      </c>
      <c r="C1047" s="235" t="s">
        <v>2312</v>
      </c>
      <c r="D1047" s="235" t="s">
        <v>2316</v>
      </c>
      <c r="E1047" s="237">
        <v>360424.35</v>
      </c>
    </row>
    <row r="1048" spans="1:5" ht="12.75">
      <c r="A1048" s="235">
        <v>37759</v>
      </c>
      <c r="B1048" s="236" t="s">
        <v>3213</v>
      </c>
      <c r="C1048" s="235" t="s">
        <v>2312</v>
      </c>
      <c r="D1048" s="235" t="s">
        <v>2316</v>
      </c>
      <c r="E1048" s="237">
        <v>361821.36</v>
      </c>
    </row>
    <row r="1049" spans="1:5" ht="12.75">
      <c r="A1049" s="235">
        <v>37766</v>
      </c>
      <c r="B1049" s="236" t="s">
        <v>3214</v>
      </c>
      <c r="C1049" s="235" t="s">
        <v>2312</v>
      </c>
      <c r="D1049" s="235" t="s">
        <v>2316</v>
      </c>
      <c r="E1049" s="237">
        <v>361821.33</v>
      </c>
    </row>
    <row r="1050" spans="1:5" ht="12.75">
      <c r="A1050" s="235">
        <v>37752</v>
      </c>
      <c r="B1050" s="236" t="s">
        <v>3215</v>
      </c>
      <c r="C1050" s="235" t="s">
        <v>2312</v>
      </c>
      <c r="D1050" s="235" t="s">
        <v>2316</v>
      </c>
      <c r="E1050" s="237">
        <v>328107.24</v>
      </c>
    </row>
    <row r="1051" spans="1:5" ht="12.75">
      <c r="A1051" s="235">
        <v>37760</v>
      </c>
      <c r="B1051" s="236" t="s">
        <v>3216</v>
      </c>
      <c r="C1051" s="235" t="s">
        <v>2312</v>
      </c>
      <c r="D1051" s="235" t="s">
        <v>2316</v>
      </c>
      <c r="E1051" s="237">
        <v>345523.09</v>
      </c>
    </row>
    <row r="1052" spans="1:5" ht="12.75">
      <c r="A1052" s="235">
        <v>37765</v>
      </c>
      <c r="B1052" s="236" t="s">
        <v>3217</v>
      </c>
      <c r="C1052" s="235" t="s">
        <v>2312</v>
      </c>
      <c r="D1052" s="235" t="s">
        <v>2316</v>
      </c>
      <c r="E1052" s="237">
        <v>241214.25</v>
      </c>
    </row>
    <row r="1053" spans="1:5" ht="12.75">
      <c r="A1053" s="235">
        <v>37746</v>
      </c>
      <c r="B1053" s="236" t="s">
        <v>3218</v>
      </c>
      <c r="C1053" s="235" t="s">
        <v>2312</v>
      </c>
      <c r="D1053" s="235" t="s">
        <v>2316</v>
      </c>
      <c r="E1053" s="237">
        <v>264450.88</v>
      </c>
    </row>
    <row r="1054" spans="1:5" ht="12.75">
      <c r="A1054" s="235">
        <v>37750</v>
      </c>
      <c r="B1054" s="236" t="s">
        <v>3219</v>
      </c>
      <c r="C1054" s="235" t="s">
        <v>2312</v>
      </c>
      <c r="D1054" s="235" t="s">
        <v>2316</v>
      </c>
      <c r="E1054" s="237">
        <v>263519.57</v>
      </c>
    </row>
    <row r="1055" spans="1:5" ht="12.75">
      <c r="A1055" s="235">
        <v>37753</v>
      </c>
      <c r="B1055" s="236" t="s">
        <v>3220</v>
      </c>
      <c r="C1055" s="235" t="s">
        <v>2312</v>
      </c>
      <c r="D1055" s="235" t="s">
        <v>2316</v>
      </c>
      <c r="E1055" s="237">
        <v>262588.23</v>
      </c>
    </row>
    <row r="1056" spans="1:5" ht="12.75">
      <c r="A1056" s="235">
        <v>37756</v>
      </c>
      <c r="B1056" s="236" t="s">
        <v>3221</v>
      </c>
      <c r="C1056" s="235" t="s">
        <v>2312</v>
      </c>
      <c r="D1056" s="235" t="s">
        <v>2316</v>
      </c>
      <c r="E1056" s="237">
        <v>258909.48</v>
      </c>
    </row>
    <row r="1057" spans="1:5" ht="12.75">
      <c r="A1057" s="235">
        <v>37755</v>
      </c>
      <c r="B1057" s="236" t="s">
        <v>3222</v>
      </c>
      <c r="C1057" s="235" t="s">
        <v>2312</v>
      </c>
      <c r="D1057" s="235" t="s">
        <v>2316</v>
      </c>
      <c r="E1057" s="237">
        <v>376256.95</v>
      </c>
    </row>
    <row r="1058" spans="1:5" ht="12.75">
      <c r="A1058" s="235">
        <v>37758</v>
      </c>
      <c r="B1058" s="236" t="s">
        <v>3223</v>
      </c>
      <c r="C1058" s="235" t="s">
        <v>2312</v>
      </c>
      <c r="D1058" s="235" t="s">
        <v>2316</v>
      </c>
      <c r="E1058" s="237">
        <v>424686.08000000002</v>
      </c>
    </row>
    <row r="1059" spans="1:5" ht="12.75">
      <c r="A1059" s="235">
        <v>37747</v>
      </c>
      <c r="B1059" s="236" t="s">
        <v>3224</v>
      </c>
      <c r="C1059" s="235" t="s">
        <v>2312</v>
      </c>
      <c r="D1059" s="235" t="s">
        <v>2316</v>
      </c>
      <c r="E1059" s="237">
        <v>382124.32</v>
      </c>
    </row>
    <row r="1060" spans="1:5" ht="12.75">
      <c r="A1060" s="235">
        <v>37767</v>
      </c>
      <c r="B1060" s="236" t="s">
        <v>3225</v>
      </c>
      <c r="C1060" s="235" t="s">
        <v>2312</v>
      </c>
      <c r="D1060" s="235" t="s">
        <v>2316</v>
      </c>
      <c r="E1060" s="237">
        <v>403265.51</v>
      </c>
    </row>
    <row r="1061" spans="1:5" ht="12.75">
      <c r="A1061" s="235">
        <v>37751</v>
      </c>
      <c r="B1061" s="236" t="s">
        <v>3226</v>
      </c>
      <c r="C1061" s="235" t="s">
        <v>2312</v>
      </c>
      <c r="D1061" s="235" t="s">
        <v>2316</v>
      </c>
      <c r="E1061" s="237">
        <v>403265.51</v>
      </c>
    </row>
    <row r="1062" spans="1:5" ht="12.75">
      <c r="A1062" s="235">
        <v>37749</v>
      </c>
      <c r="B1062" s="236" t="s">
        <v>3227</v>
      </c>
      <c r="C1062" s="235" t="s">
        <v>2312</v>
      </c>
      <c r="D1062" s="235" t="s">
        <v>2316</v>
      </c>
      <c r="E1062" s="237">
        <v>398608.86</v>
      </c>
    </row>
    <row r="1063" spans="1:5" ht="12.75">
      <c r="A1063" s="235">
        <v>1159</v>
      </c>
      <c r="B1063" s="236" t="s">
        <v>3228</v>
      </c>
      <c r="C1063" s="235" t="s">
        <v>2312</v>
      </c>
      <c r="D1063" s="235" t="s">
        <v>2320</v>
      </c>
      <c r="E1063" s="237">
        <v>182026</v>
      </c>
    </row>
    <row r="1064" spans="1:5" ht="12.75">
      <c r="A1064" s="235">
        <v>12114</v>
      </c>
      <c r="B1064" s="236" t="s">
        <v>3229</v>
      </c>
      <c r="C1064" s="235" t="s">
        <v>2312</v>
      </c>
      <c r="D1064" s="235" t="s">
        <v>2313</v>
      </c>
      <c r="E1064" s="237">
        <v>153.94999999999999</v>
      </c>
    </row>
    <row r="1065" spans="1:5" ht="12.75">
      <c r="A1065" s="235">
        <v>38106</v>
      </c>
      <c r="B1065" s="236" t="s">
        <v>3230</v>
      </c>
      <c r="C1065" s="235" t="s">
        <v>2312</v>
      </c>
      <c r="D1065" s="235" t="s">
        <v>2313</v>
      </c>
      <c r="E1065" s="237">
        <v>20.92</v>
      </c>
    </row>
    <row r="1066" spans="1:5" ht="12.75">
      <c r="A1066" s="235">
        <v>38085</v>
      </c>
      <c r="B1066" s="236" t="s">
        <v>3231</v>
      </c>
      <c r="C1066" s="235" t="s">
        <v>2312</v>
      </c>
      <c r="D1066" s="235" t="s">
        <v>2313</v>
      </c>
      <c r="E1066" s="237">
        <v>24.71</v>
      </c>
    </row>
    <row r="1067" spans="1:5" ht="12.75">
      <c r="A1067" s="235">
        <v>38599</v>
      </c>
      <c r="B1067" s="236" t="s">
        <v>24343</v>
      </c>
      <c r="C1067" s="235" t="s">
        <v>2312</v>
      </c>
      <c r="D1067" s="235" t="s">
        <v>2313</v>
      </c>
      <c r="E1067" s="237">
        <v>3.69</v>
      </c>
    </row>
    <row r="1068" spans="1:5" ht="12.75">
      <c r="A1068" s="235">
        <v>38596</v>
      </c>
      <c r="B1068" s="236" t="s">
        <v>24344</v>
      </c>
      <c r="C1068" s="235" t="s">
        <v>2312</v>
      </c>
      <c r="D1068" s="235" t="s">
        <v>2313</v>
      </c>
      <c r="E1068" s="237">
        <v>3.06</v>
      </c>
    </row>
    <row r="1069" spans="1:5" ht="12.75">
      <c r="A1069" s="235">
        <v>38600</v>
      </c>
      <c r="B1069" s="236" t="s">
        <v>24345</v>
      </c>
      <c r="C1069" s="235" t="s">
        <v>2312</v>
      </c>
      <c r="D1069" s="235" t="s">
        <v>2313</v>
      </c>
      <c r="E1069" s="237">
        <v>3.91</v>
      </c>
    </row>
    <row r="1070" spans="1:5" ht="12.75">
      <c r="A1070" s="235">
        <v>38597</v>
      </c>
      <c r="B1070" s="236" t="s">
        <v>24346</v>
      </c>
      <c r="C1070" s="235" t="s">
        <v>2312</v>
      </c>
      <c r="D1070" s="235" t="s">
        <v>2313</v>
      </c>
      <c r="E1070" s="237">
        <v>3.08</v>
      </c>
    </row>
    <row r="1071" spans="1:5" ht="12.75">
      <c r="A1071" s="235">
        <v>659</v>
      </c>
      <c r="B1071" s="236" t="s">
        <v>24347</v>
      </c>
      <c r="C1071" s="235" t="s">
        <v>2312</v>
      </c>
      <c r="D1071" s="235" t="s">
        <v>2313</v>
      </c>
      <c r="E1071" s="237">
        <v>1.77</v>
      </c>
    </row>
    <row r="1072" spans="1:5" ht="12.75">
      <c r="A1072" s="235">
        <v>660</v>
      </c>
      <c r="B1072" s="236" t="s">
        <v>24348</v>
      </c>
      <c r="C1072" s="235" t="s">
        <v>2312</v>
      </c>
      <c r="D1072" s="235" t="s">
        <v>2313</v>
      </c>
      <c r="E1072" s="237">
        <v>2.12</v>
      </c>
    </row>
    <row r="1073" spans="1:5" ht="12.75">
      <c r="A1073" s="235">
        <v>658</v>
      </c>
      <c r="B1073" s="236" t="s">
        <v>24349</v>
      </c>
      <c r="C1073" s="235" t="s">
        <v>2312</v>
      </c>
      <c r="D1073" s="235" t="s">
        <v>2313</v>
      </c>
      <c r="E1073" s="237">
        <v>1.2</v>
      </c>
    </row>
    <row r="1074" spans="1:5" ht="12.75">
      <c r="A1074" s="235">
        <v>38548</v>
      </c>
      <c r="B1074" s="236" t="s">
        <v>3232</v>
      </c>
      <c r="C1074" s="235" t="s">
        <v>2312</v>
      </c>
      <c r="D1074" s="235" t="s">
        <v>2313</v>
      </c>
      <c r="E1074" s="237">
        <v>1.23</v>
      </c>
    </row>
    <row r="1075" spans="1:5" ht="12.75">
      <c r="A1075" s="235">
        <v>34649</v>
      </c>
      <c r="B1075" s="236" t="s">
        <v>3233</v>
      </c>
      <c r="C1075" s="235" t="s">
        <v>2312</v>
      </c>
      <c r="D1075" s="235" t="s">
        <v>2313</v>
      </c>
      <c r="E1075" s="237">
        <v>1.66</v>
      </c>
    </row>
    <row r="1076" spans="1:5" ht="12.75">
      <c r="A1076" s="235">
        <v>34655</v>
      </c>
      <c r="B1076" s="236" t="s">
        <v>3234</v>
      </c>
      <c r="C1076" s="235" t="s">
        <v>2312</v>
      </c>
      <c r="D1076" s="235" t="s">
        <v>2313</v>
      </c>
      <c r="E1076" s="237">
        <v>2.2000000000000002</v>
      </c>
    </row>
    <row r="1077" spans="1:5" ht="12.75">
      <c r="A1077" s="235">
        <v>40607</v>
      </c>
      <c r="B1077" s="236" t="s">
        <v>3235</v>
      </c>
      <c r="C1077" s="235" t="s">
        <v>2312</v>
      </c>
      <c r="D1077" s="235" t="s">
        <v>2313</v>
      </c>
      <c r="E1077" s="237">
        <v>4.9000000000000004</v>
      </c>
    </row>
    <row r="1078" spans="1:5" ht="12.75">
      <c r="A1078" s="235">
        <v>569</v>
      </c>
      <c r="B1078" s="236" t="s">
        <v>25470</v>
      </c>
      <c r="C1078" s="235" t="s">
        <v>2328</v>
      </c>
      <c r="D1078" s="235" t="s">
        <v>2313</v>
      </c>
      <c r="E1078" s="237">
        <v>9.89</v>
      </c>
    </row>
    <row r="1079" spans="1:5" ht="12.75">
      <c r="A1079" s="235">
        <v>567</v>
      </c>
      <c r="B1079" s="236" t="s">
        <v>25471</v>
      </c>
      <c r="C1079" s="235" t="s">
        <v>2324</v>
      </c>
      <c r="D1079" s="235" t="s">
        <v>2313</v>
      </c>
      <c r="E1079" s="237">
        <v>14.46</v>
      </c>
    </row>
    <row r="1080" spans="1:5" ht="12.75">
      <c r="A1080" s="235">
        <v>574</v>
      </c>
      <c r="B1080" s="236" t="s">
        <v>25472</v>
      </c>
      <c r="C1080" s="235" t="s">
        <v>2324</v>
      </c>
      <c r="D1080" s="235" t="s">
        <v>2313</v>
      </c>
      <c r="E1080" s="237">
        <v>38.01</v>
      </c>
    </row>
    <row r="1081" spans="1:5" ht="12.75">
      <c r="A1081" s="235">
        <v>568</v>
      </c>
      <c r="B1081" s="236" t="s">
        <v>25473</v>
      </c>
      <c r="C1081" s="235" t="s">
        <v>2324</v>
      </c>
      <c r="D1081" s="235" t="s">
        <v>2313</v>
      </c>
      <c r="E1081" s="237">
        <v>80.09</v>
      </c>
    </row>
    <row r="1082" spans="1:5" ht="12.75">
      <c r="A1082" s="235">
        <v>585</v>
      </c>
      <c r="B1082" s="236" t="s">
        <v>3236</v>
      </c>
      <c r="C1082" s="235" t="s">
        <v>2328</v>
      </c>
      <c r="D1082" s="235" t="s">
        <v>2316</v>
      </c>
      <c r="E1082" s="237">
        <v>28.93</v>
      </c>
    </row>
    <row r="1083" spans="1:5" ht="12.75">
      <c r="A1083" s="235">
        <v>4777</v>
      </c>
      <c r="B1083" s="236" t="s">
        <v>3237</v>
      </c>
      <c r="C1083" s="235" t="s">
        <v>2328</v>
      </c>
      <c r="D1083" s="235" t="s">
        <v>2313</v>
      </c>
      <c r="E1083" s="237">
        <v>10.83</v>
      </c>
    </row>
    <row r="1084" spans="1:5" ht="12.75">
      <c r="A1084" s="235">
        <v>587</v>
      </c>
      <c r="B1084" s="236" t="s">
        <v>3238</v>
      </c>
      <c r="C1084" s="235" t="s">
        <v>2328</v>
      </c>
      <c r="D1084" s="235" t="s">
        <v>2316</v>
      </c>
      <c r="E1084" s="237">
        <v>31</v>
      </c>
    </row>
    <row r="1085" spans="1:5" ht="12.75">
      <c r="A1085" s="235">
        <v>590</v>
      </c>
      <c r="B1085" s="236" t="s">
        <v>3239</v>
      </c>
      <c r="C1085" s="235" t="s">
        <v>2328</v>
      </c>
      <c r="D1085" s="235" t="s">
        <v>2316</v>
      </c>
      <c r="E1085" s="237">
        <v>29.96</v>
      </c>
    </row>
    <row r="1086" spans="1:5" ht="12.75">
      <c r="A1086" s="235">
        <v>592</v>
      </c>
      <c r="B1086" s="236" t="s">
        <v>3240</v>
      </c>
      <c r="C1086" s="235" t="s">
        <v>2328</v>
      </c>
      <c r="D1086" s="235" t="s">
        <v>2316</v>
      </c>
      <c r="E1086" s="237">
        <v>31</v>
      </c>
    </row>
    <row r="1087" spans="1:5" ht="12.75">
      <c r="A1087" s="235">
        <v>586</v>
      </c>
      <c r="B1087" s="236" t="s">
        <v>3241</v>
      </c>
      <c r="C1087" s="235" t="s">
        <v>2324</v>
      </c>
      <c r="D1087" s="235" t="s">
        <v>2316</v>
      </c>
      <c r="E1087" s="237">
        <v>18.22</v>
      </c>
    </row>
    <row r="1088" spans="1:5" ht="12.75">
      <c r="A1088" s="235">
        <v>591</v>
      </c>
      <c r="B1088" s="236" t="s">
        <v>3242</v>
      </c>
      <c r="C1088" s="235" t="s">
        <v>2328</v>
      </c>
      <c r="D1088" s="235" t="s">
        <v>2316</v>
      </c>
      <c r="E1088" s="237">
        <v>28.93</v>
      </c>
    </row>
    <row r="1089" spans="1:5" ht="12.75">
      <c r="A1089" s="235">
        <v>588</v>
      </c>
      <c r="B1089" s="236" t="s">
        <v>3243</v>
      </c>
      <c r="C1089" s="235" t="s">
        <v>2324</v>
      </c>
      <c r="D1089" s="235" t="s">
        <v>2316</v>
      </c>
      <c r="E1089" s="237">
        <v>28.83</v>
      </c>
    </row>
    <row r="1090" spans="1:5" ht="12.75">
      <c r="A1090" s="235">
        <v>589</v>
      </c>
      <c r="B1090" s="236" t="s">
        <v>3244</v>
      </c>
      <c r="C1090" s="235" t="s">
        <v>2324</v>
      </c>
      <c r="D1090" s="235" t="s">
        <v>2316</v>
      </c>
      <c r="E1090" s="237">
        <v>48.73</v>
      </c>
    </row>
    <row r="1091" spans="1:5" ht="12.75">
      <c r="A1091" s="235">
        <v>584</v>
      </c>
      <c r="B1091" s="236" t="s">
        <v>3245</v>
      </c>
      <c r="C1091" s="235" t="s">
        <v>2324</v>
      </c>
      <c r="D1091" s="235" t="s">
        <v>2316</v>
      </c>
      <c r="E1091" s="237">
        <v>30.79</v>
      </c>
    </row>
    <row r="1092" spans="1:5" ht="12.75">
      <c r="A1092" s="235">
        <v>1165</v>
      </c>
      <c r="B1092" s="236" t="s">
        <v>3246</v>
      </c>
      <c r="C1092" s="235" t="s">
        <v>2312</v>
      </c>
      <c r="D1092" s="235" t="s">
        <v>2313</v>
      </c>
      <c r="E1092" s="237">
        <v>14.67</v>
      </c>
    </row>
    <row r="1093" spans="1:5" ht="12.75">
      <c r="A1093" s="235">
        <v>1164</v>
      </c>
      <c r="B1093" s="236" t="s">
        <v>3247</v>
      </c>
      <c r="C1093" s="235" t="s">
        <v>2312</v>
      </c>
      <c r="D1093" s="235" t="s">
        <v>2313</v>
      </c>
      <c r="E1093" s="237">
        <v>11.88</v>
      </c>
    </row>
    <row r="1094" spans="1:5" ht="12.75">
      <c r="A1094" s="235">
        <v>1162</v>
      </c>
      <c r="B1094" s="236" t="s">
        <v>3248</v>
      </c>
      <c r="C1094" s="235" t="s">
        <v>2312</v>
      </c>
      <c r="D1094" s="235" t="s">
        <v>2313</v>
      </c>
      <c r="E1094" s="237">
        <v>4.13</v>
      </c>
    </row>
    <row r="1095" spans="1:5" ht="12.75">
      <c r="A1095" s="235">
        <v>12395</v>
      </c>
      <c r="B1095" s="236" t="s">
        <v>3249</v>
      </c>
      <c r="C1095" s="235" t="s">
        <v>2312</v>
      </c>
      <c r="D1095" s="235" t="s">
        <v>2313</v>
      </c>
      <c r="E1095" s="237">
        <v>4.01</v>
      </c>
    </row>
    <row r="1096" spans="1:5" ht="12.75">
      <c r="A1096" s="235">
        <v>1170</v>
      </c>
      <c r="B1096" s="236" t="s">
        <v>3250</v>
      </c>
      <c r="C1096" s="235" t="s">
        <v>2312</v>
      </c>
      <c r="D1096" s="235" t="s">
        <v>2313</v>
      </c>
      <c r="E1096" s="237">
        <v>7.78</v>
      </c>
    </row>
    <row r="1097" spans="1:5" ht="12.75">
      <c r="A1097" s="235">
        <v>1169</v>
      </c>
      <c r="B1097" s="236" t="s">
        <v>3251</v>
      </c>
      <c r="C1097" s="235" t="s">
        <v>2312</v>
      </c>
      <c r="D1097" s="235" t="s">
        <v>2313</v>
      </c>
      <c r="E1097" s="237">
        <v>38.22</v>
      </c>
    </row>
    <row r="1098" spans="1:5" ht="12.75">
      <c r="A1098" s="235">
        <v>1166</v>
      </c>
      <c r="B1098" s="236" t="s">
        <v>3252</v>
      </c>
      <c r="C1098" s="235" t="s">
        <v>2312</v>
      </c>
      <c r="D1098" s="235" t="s">
        <v>2313</v>
      </c>
      <c r="E1098" s="237">
        <v>21.19</v>
      </c>
    </row>
    <row r="1099" spans="1:5" ht="12.75">
      <c r="A1099" s="235">
        <v>1163</v>
      </c>
      <c r="B1099" s="236" t="s">
        <v>3253</v>
      </c>
      <c r="C1099" s="235" t="s">
        <v>2312</v>
      </c>
      <c r="D1099" s="235" t="s">
        <v>2313</v>
      </c>
      <c r="E1099" s="237">
        <v>5.34</v>
      </c>
    </row>
    <row r="1100" spans="1:5" ht="12.75">
      <c r="A1100" s="235">
        <v>12396</v>
      </c>
      <c r="B1100" s="236" t="s">
        <v>3254</v>
      </c>
      <c r="C1100" s="235" t="s">
        <v>2312</v>
      </c>
      <c r="D1100" s="235" t="s">
        <v>2313</v>
      </c>
      <c r="E1100" s="237">
        <v>4.01</v>
      </c>
    </row>
    <row r="1101" spans="1:5" ht="12.75">
      <c r="A1101" s="235">
        <v>1168</v>
      </c>
      <c r="B1101" s="236" t="s">
        <v>3255</v>
      </c>
      <c r="C1101" s="235" t="s">
        <v>2312</v>
      </c>
      <c r="D1101" s="235" t="s">
        <v>2313</v>
      </c>
      <c r="E1101" s="237">
        <v>54.48</v>
      </c>
    </row>
    <row r="1102" spans="1:5" ht="12.75">
      <c r="A1102" s="235">
        <v>1167</v>
      </c>
      <c r="B1102" s="236" t="s">
        <v>3256</v>
      </c>
      <c r="C1102" s="235" t="s">
        <v>2312</v>
      </c>
      <c r="D1102" s="235" t="s">
        <v>2313</v>
      </c>
      <c r="E1102" s="237">
        <v>91.13</v>
      </c>
    </row>
    <row r="1103" spans="1:5" ht="12.75">
      <c r="A1103" s="235">
        <v>36331</v>
      </c>
      <c r="B1103" s="236" t="s">
        <v>3257</v>
      </c>
      <c r="C1103" s="235" t="s">
        <v>2312</v>
      </c>
      <c r="D1103" s="235" t="s">
        <v>2316</v>
      </c>
      <c r="E1103" s="237">
        <v>1.71</v>
      </c>
    </row>
    <row r="1104" spans="1:5" ht="12.75">
      <c r="A1104" s="235">
        <v>36346</v>
      </c>
      <c r="B1104" s="236" t="s">
        <v>3258</v>
      </c>
      <c r="C1104" s="235" t="s">
        <v>2312</v>
      </c>
      <c r="D1104" s="235" t="s">
        <v>2316</v>
      </c>
      <c r="E1104" s="237">
        <v>2.93</v>
      </c>
    </row>
    <row r="1105" spans="1:5" ht="12.75">
      <c r="A1105" s="235">
        <v>1210</v>
      </c>
      <c r="B1105" s="236" t="s">
        <v>3259</v>
      </c>
      <c r="C1105" s="235" t="s">
        <v>2312</v>
      </c>
      <c r="D1105" s="235" t="s">
        <v>2313</v>
      </c>
      <c r="E1105" s="237">
        <v>15.09</v>
      </c>
    </row>
    <row r="1106" spans="1:5" ht="12.75">
      <c r="A1106" s="235">
        <v>1203</v>
      </c>
      <c r="B1106" s="236" t="s">
        <v>3260</v>
      </c>
      <c r="C1106" s="235" t="s">
        <v>2312</v>
      </c>
      <c r="D1106" s="235" t="s">
        <v>2313</v>
      </c>
      <c r="E1106" s="237">
        <v>14.63</v>
      </c>
    </row>
    <row r="1107" spans="1:5" ht="12.75">
      <c r="A1107" s="235">
        <v>1197</v>
      </c>
      <c r="B1107" s="236" t="s">
        <v>3261</v>
      </c>
      <c r="C1107" s="235" t="s">
        <v>2312</v>
      </c>
      <c r="D1107" s="235" t="s">
        <v>2313</v>
      </c>
      <c r="E1107" s="237">
        <v>1.87</v>
      </c>
    </row>
    <row r="1108" spans="1:5" ht="12.75">
      <c r="A1108" s="235">
        <v>1202</v>
      </c>
      <c r="B1108" s="236" t="s">
        <v>3262</v>
      </c>
      <c r="C1108" s="235" t="s">
        <v>2312</v>
      </c>
      <c r="D1108" s="235" t="s">
        <v>2313</v>
      </c>
      <c r="E1108" s="237">
        <v>5.03</v>
      </c>
    </row>
    <row r="1109" spans="1:5" ht="12.75">
      <c r="A1109" s="235">
        <v>1188</v>
      </c>
      <c r="B1109" s="236" t="s">
        <v>3263</v>
      </c>
      <c r="C1109" s="235" t="s">
        <v>2312</v>
      </c>
      <c r="D1109" s="235" t="s">
        <v>2313</v>
      </c>
      <c r="E1109" s="237">
        <v>29.74</v>
      </c>
    </row>
    <row r="1110" spans="1:5" ht="12.75">
      <c r="A1110" s="235">
        <v>1211</v>
      </c>
      <c r="B1110" s="236" t="s">
        <v>3264</v>
      </c>
      <c r="C1110" s="235" t="s">
        <v>2312</v>
      </c>
      <c r="D1110" s="235" t="s">
        <v>2313</v>
      </c>
      <c r="E1110" s="237">
        <v>15.35</v>
      </c>
    </row>
    <row r="1111" spans="1:5" ht="12.75">
      <c r="A1111" s="235">
        <v>1198</v>
      </c>
      <c r="B1111" s="236" t="s">
        <v>3265</v>
      </c>
      <c r="C1111" s="235" t="s">
        <v>2312</v>
      </c>
      <c r="D1111" s="235" t="s">
        <v>2313</v>
      </c>
      <c r="E1111" s="237">
        <v>2.77</v>
      </c>
    </row>
    <row r="1112" spans="1:5" ht="12.75">
      <c r="A1112" s="235">
        <v>1199</v>
      </c>
      <c r="B1112" s="236" t="s">
        <v>3266</v>
      </c>
      <c r="C1112" s="235" t="s">
        <v>2312</v>
      </c>
      <c r="D1112" s="235" t="s">
        <v>2313</v>
      </c>
      <c r="E1112" s="237">
        <v>38.840000000000003</v>
      </c>
    </row>
    <row r="1113" spans="1:5" ht="12.75">
      <c r="A1113" s="235">
        <v>20088</v>
      </c>
      <c r="B1113" s="236" t="s">
        <v>26300</v>
      </c>
      <c r="C1113" s="235" t="s">
        <v>2312</v>
      </c>
      <c r="D1113" s="235" t="s">
        <v>2313</v>
      </c>
      <c r="E1113" s="237">
        <v>17.260000000000002</v>
      </c>
    </row>
    <row r="1114" spans="1:5" ht="12.75">
      <c r="A1114" s="235">
        <v>20089</v>
      </c>
      <c r="B1114" s="236" t="s">
        <v>26301</v>
      </c>
      <c r="C1114" s="235" t="s">
        <v>2312</v>
      </c>
      <c r="D1114" s="235" t="s">
        <v>2313</v>
      </c>
      <c r="E1114" s="237">
        <v>82.27</v>
      </c>
    </row>
    <row r="1115" spans="1:5" ht="12.75">
      <c r="A1115" s="235">
        <v>20087</v>
      </c>
      <c r="B1115" s="236" t="s">
        <v>26302</v>
      </c>
      <c r="C1115" s="235" t="s">
        <v>2312</v>
      </c>
      <c r="D1115" s="235" t="s">
        <v>2313</v>
      </c>
      <c r="E1115" s="237">
        <v>12.43</v>
      </c>
    </row>
    <row r="1116" spans="1:5" ht="12.75">
      <c r="A1116" s="235">
        <v>1200</v>
      </c>
      <c r="B1116" s="236" t="s">
        <v>3267</v>
      </c>
      <c r="C1116" s="235" t="s">
        <v>2312</v>
      </c>
      <c r="D1116" s="235" t="s">
        <v>2313</v>
      </c>
      <c r="E1116" s="237">
        <v>10.09</v>
      </c>
    </row>
    <row r="1117" spans="1:5" ht="12.75">
      <c r="A1117" s="235">
        <v>12909</v>
      </c>
      <c r="B1117" s="236" t="s">
        <v>3268</v>
      </c>
      <c r="C1117" s="235" t="s">
        <v>2312</v>
      </c>
      <c r="D1117" s="235" t="s">
        <v>2313</v>
      </c>
      <c r="E1117" s="237">
        <v>4.58</v>
      </c>
    </row>
    <row r="1118" spans="1:5" ht="12.75">
      <c r="A1118" s="235">
        <v>12910</v>
      </c>
      <c r="B1118" s="236" t="s">
        <v>3269</v>
      </c>
      <c r="C1118" s="235" t="s">
        <v>2312</v>
      </c>
      <c r="D1118" s="235" t="s">
        <v>2313</v>
      </c>
      <c r="E1118" s="237">
        <v>7.64</v>
      </c>
    </row>
    <row r="1119" spans="1:5" ht="12.75">
      <c r="A1119" s="235">
        <v>1184</v>
      </c>
      <c r="B1119" s="236" t="s">
        <v>3270</v>
      </c>
      <c r="C1119" s="235" t="s">
        <v>2312</v>
      </c>
      <c r="D1119" s="235" t="s">
        <v>2313</v>
      </c>
      <c r="E1119" s="237">
        <v>95.5</v>
      </c>
    </row>
    <row r="1120" spans="1:5" ht="12.75">
      <c r="A1120" s="235">
        <v>1191</v>
      </c>
      <c r="B1120" s="236" t="s">
        <v>3271</v>
      </c>
      <c r="C1120" s="235" t="s">
        <v>2312</v>
      </c>
      <c r="D1120" s="235" t="s">
        <v>2313</v>
      </c>
      <c r="E1120" s="237">
        <v>1.36</v>
      </c>
    </row>
    <row r="1121" spans="1:5" ht="12.75">
      <c r="A1121" s="235">
        <v>1185</v>
      </c>
      <c r="B1121" s="236" t="s">
        <v>3272</v>
      </c>
      <c r="C1121" s="235" t="s">
        <v>2312</v>
      </c>
      <c r="D1121" s="235" t="s">
        <v>2313</v>
      </c>
      <c r="E1121" s="237">
        <v>1.55</v>
      </c>
    </row>
    <row r="1122" spans="1:5" ht="12.75">
      <c r="A1122" s="235">
        <v>1189</v>
      </c>
      <c r="B1122" s="236" t="s">
        <v>3273</v>
      </c>
      <c r="C1122" s="235" t="s">
        <v>2312</v>
      </c>
      <c r="D1122" s="235" t="s">
        <v>2313</v>
      </c>
      <c r="E1122" s="237">
        <v>2.69</v>
      </c>
    </row>
    <row r="1123" spans="1:5" ht="12.75">
      <c r="A1123" s="235">
        <v>1193</v>
      </c>
      <c r="B1123" s="236" t="s">
        <v>3274</v>
      </c>
      <c r="C1123" s="235" t="s">
        <v>2312</v>
      </c>
      <c r="D1123" s="235" t="s">
        <v>2313</v>
      </c>
      <c r="E1123" s="237">
        <v>5.17</v>
      </c>
    </row>
    <row r="1124" spans="1:5" ht="12.75">
      <c r="A1124" s="235">
        <v>1194</v>
      </c>
      <c r="B1124" s="236" t="s">
        <v>3275</v>
      </c>
      <c r="C1124" s="235" t="s">
        <v>2312</v>
      </c>
      <c r="D1124" s="235" t="s">
        <v>2313</v>
      </c>
      <c r="E1124" s="237">
        <v>9.7899999999999991</v>
      </c>
    </row>
    <row r="1125" spans="1:5" ht="12.75">
      <c r="A1125" s="235">
        <v>1195</v>
      </c>
      <c r="B1125" s="236" t="s">
        <v>3276</v>
      </c>
      <c r="C1125" s="235" t="s">
        <v>2312</v>
      </c>
      <c r="D1125" s="235" t="s">
        <v>2313</v>
      </c>
      <c r="E1125" s="237">
        <v>14.73</v>
      </c>
    </row>
    <row r="1126" spans="1:5" ht="12.75">
      <c r="A1126" s="235">
        <v>1204</v>
      </c>
      <c r="B1126" s="236" t="s">
        <v>3277</v>
      </c>
      <c r="C1126" s="235" t="s">
        <v>2312</v>
      </c>
      <c r="D1126" s="235" t="s">
        <v>2313</v>
      </c>
      <c r="E1126" s="237">
        <v>26.79</v>
      </c>
    </row>
    <row r="1127" spans="1:5" ht="12.75">
      <c r="A1127" s="235">
        <v>1205</v>
      </c>
      <c r="B1127" s="236" t="s">
        <v>3278</v>
      </c>
      <c r="C1127" s="235" t="s">
        <v>2312</v>
      </c>
      <c r="D1127" s="235" t="s">
        <v>2313</v>
      </c>
      <c r="E1127" s="237">
        <v>63.54</v>
      </c>
    </row>
    <row r="1128" spans="1:5" ht="12.75">
      <c r="A1128" s="235">
        <v>1207</v>
      </c>
      <c r="B1128" s="236" t="s">
        <v>3279</v>
      </c>
      <c r="C1128" s="235" t="s">
        <v>2312</v>
      </c>
      <c r="D1128" s="235" t="s">
        <v>2316</v>
      </c>
      <c r="E1128" s="237">
        <v>32.229999999999997</v>
      </c>
    </row>
    <row r="1129" spans="1:5" ht="12.75">
      <c r="A1129" s="235">
        <v>1206</v>
      </c>
      <c r="B1129" s="236" t="s">
        <v>3280</v>
      </c>
      <c r="C1129" s="235" t="s">
        <v>2312</v>
      </c>
      <c r="D1129" s="235" t="s">
        <v>2316</v>
      </c>
      <c r="E1129" s="237">
        <v>8.08</v>
      </c>
    </row>
    <row r="1130" spans="1:5" ht="12.75">
      <c r="A1130" s="235">
        <v>1183</v>
      </c>
      <c r="B1130" s="236" t="s">
        <v>3281</v>
      </c>
      <c r="C1130" s="235" t="s">
        <v>2312</v>
      </c>
      <c r="D1130" s="235" t="s">
        <v>2316</v>
      </c>
      <c r="E1130" s="237">
        <v>21.04</v>
      </c>
    </row>
    <row r="1131" spans="1:5" ht="12.75">
      <c r="A1131" s="235">
        <v>42685</v>
      </c>
      <c r="B1131" s="236" t="s">
        <v>3282</v>
      </c>
      <c r="C1131" s="235" t="s">
        <v>2312</v>
      </c>
      <c r="D1131" s="235" t="s">
        <v>2316</v>
      </c>
      <c r="E1131" s="237">
        <v>76.33</v>
      </c>
    </row>
    <row r="1132" spans="1:5" ht="12.75">
      <c r="A1132" s="235">
        <v>42686</v>
      </c>
      <c r="B1132" s="236" t="s">
        <v>3283</v>
      </c>
      <c r="C1132" s="235" t="s">
        <v>2312</v>
      </c>
      <c r="D1132" s="235" t="s">
        <v>2316</v>
      </c>
      <c r="E1132" s="237">
        <v>118.83</v>
      </c>
    </row>
    <row r="1133" spans="1:5" ht="12.75">
      <c r="A1133" s="235">
        <v>12894</v>
      </c>
      <c r="B1133" s="236" t="s">
        <v>3284</v>
      </c>
      <c r="C1133" s="235" t="s">
        <v>2312</v>
      </c>
      <c r="D1133" s="235" t="s">
        <v>2313</v>
      </c>
      <c r="E1133" s="237">
        <v>16.510000000000002</v>
      </c>
    </row>
    <row r="1134" spans="1:5" ht="12.75">
      <c r="A1134" s="235">
        <v>12895</v>
      </c>
      <c r="B1134" s="236" t="s">
        <v>3285</v>
      </c>
      <c r="C1134" s="235" t="s">
        <v>2312</v>
      </c>
      <c r="D1134" s="235" t="s">
        <v>2320</v>
      </c>
      <c r="E1134" s="237">
        <v>12.7</v>
      </c>
    </row>
    <row r="1135" spans="1:5" ht="12.75">
      <c r="A1135" s="235">
        <v>1631</v>
      </c>
      <c r="B1135" s="236" t="s">
        <v>3286</v>
      </c>
      <c r="C1135" s="235" t="s">
        <v>2312</v>
      </c>
      <c r="D1135" s="235" t="s">
        <v>2313</v>
      </c>
      <c r="E1135" s="237">
        <v>227.81</v>
      </c>
    </row>
    <row r="1136" spans="1:5" ht="12.75">
      <c r="A1136" s="235">
        <v>1633</v>
      </c>
      <c r="B1136" s="236" t="s">
        <v>3287</v>
      </c>
      <c r="C1136" s="235" t="s">
        <v>2312</v>
      </c>
      <c r="D1136" s="235" t="s">
        <v>2313</v>
      </c>
      <c r="E1136" s="237">
        <v>387.06</v>
      </c>
    </row>
    <row r="1137" spans="1:5" ht="12.75">
      <c r="A1137" s="235">
        <v>10818</v>
      </c>
      <c r="B1137" s="236" t="s">
        <v>3288</v>
      </c>
      <c r="C1137" s="235" t="s">
        <v>2328</v>
      </c>
      <c r="D1137" s="235" t="s">
        <v>2313</v>
      </c>
      <c r="E1137" s="237">
        <v>27.92</v>
      </c>
    </row>
    <row r="1138" spans="1:5" ht="12.75">
      <c r="A1138" s="235">
        <v>39359</v>
      </c>
      <c r="B1138" s="236" t="s">
        <v>3289</v>
      </c>
      <c r="C1138" s="235" t="s">
        <v>2312</v>
      </c>
      <c r="D1138" s="235" t="s">
        <v>2316</v>
      </c>
      <c r="E1138" s="237">
        <v>31.56</v>
      </c>
    </row>
    <row r="1139" spans="1:5" ht="12.75">
      <c r="A1139" s="235">
        <v>39360</v>
      </c>
      <c r="B1139" s="236" t="s">
        <v>3290</v>
      </c>
      <c r="C1139" s="235" t="s">
        <v>2312</v>
      </c>
      <c r="D1139" s="235" t="s">
        <v>2316</v>
      </c>
      <c r="E1139" s="237">
        <v>28.68</v>
      </c>
    </row>
    <row r="1140" spans="1:5" ht="12.75">
      <c r="A1140" s="235">
        <v>10710</v>
      </c>
      <c r="B1140" s="236" t="s">
        <v>3291</v>
      </c>
      <c r="C1140" s="235" t="s">
        <v>2315</v>
      </c>
      <c r="D1140" s="235" t="s">
        <v>2316</v>
      </c>
      <c r="E1140" s="237">
        <v>125.8</v>
      </c>
    </row>
    <row r="1141" spans="1:5" ht="12.75">
      <c r="A1141" s="235">
        <v>10709</v>
      </c>
      <c r="B1141" s="236" t="s">
        <v>3292</v>
      </c>
      <c r="C1141" s="235" t="s">
        <v>2315</v>
      </c>
      <c r="D1141" s="235" t="s">
        <v>2316</v>
      </c>
      <c r="E1141" s="237">
        <v>154.55000000000001</v>
      </c>
    </row>
    <row r="1142" spans="1:5" ht="12.75">
      <c r="A1142" s="235">
        <v>39636</v>
      </c>
      <c r="B1142" s="236" t="s">
        <v>3293</v>
      </c>
      <c r="C1142" s="235" t="s">
        <v>2315</v>
      </c>
      <c r="D1142" s="235" t="s">
        <v>2316</v>
      </c>
      <c r="E1142" s="237">
        <v>157.82</v>
      </c>
    </row>
    <row r="1143" spans="1:5" ht="12.75">
      <c r="A1143" s="235">
        <v>10708</v>
      </c>
      <c r="B1143" s="236" t="s">
        <v>3294</v>
      </c>
      <c r="C1143" s="235" t="s">
        <v>2315</v>
      </c>
      <c r="D1143" s="235" t="s">
        <v>2316</v>
      </c>
      <c r="E1143" s="237">
        <v>48.7</v>
      </c>
    </row>
    <row r="1144" spans="1:5" ht="12.75">
      <c r="A1144" s="235">
        <v>39635</v>
      </c>
      <c r="B1144" s="236" t="s">
        <v>3295</v>
      </c>
      <c r="C1144" s="235" t="s">
        <v>2315</v>
      </c>
      <c r="D1144" s="235" t="s">
        <v>2316</v>
      </c>
      <c r="E1144" s="237">
        <v>82.91</v>
      </c>
    </row>
    <row r="1145" spans="1:5" ht="12.75">
      <c r="A1145" s="235">
        <v>6117</v>
      </c>
      <c r="B1145" s="236" t="s">
        <v>3296</v>
      </c>
      <c r="C1145" s="235" t="s">
        <v>2317</v>
      </c>
      <c r="D1145" s="235" t="s">
        <v>2313</v>
      </c>
      <c r="E1145" s="237">
        <v>13.92</v>
      </c>
    </row>
    <row r="1146" spans="1:5" ht="12.75">
      <c r="A1146" s="235">
        <v>40913</v>
      </c>
      <c r="B1146" s="236" t="s">
        <v>3297</v>
      </c>
      <c r="C1146" s="235" t="s">
        <v>2485</v>
      </c>
      <c r="D1146" s="235" t="s">
        <v>2313</v>
      </c>
      <c r="E1146" s="237">
        <v>2448.29</v>
      </c>
    </row>
    <row r="1147" spans="1:5" ht="12.75">
      <c r="A1147" s="235">
        <v>1214</v>
      </c>
      <c r="B1147" s="236" t="s">
        <v>3298</v>
      </c>
      <c r="C1147" s="235" t="s">
        <v>2317</v>
      </c>
      <c r="D1147" s="235" t="s">
        <v>2313</v>
      </c>
      <c r="E1147" s="237">
        <v>14.82</v>
      </c>
    </row>
    <row r="1148" spans="1:5" ht="12.75">
      <c r="A1148" s="235">
        <v>40915</v>
      </c>
      <c r="B1148" s="236" t="s">
        <v>3299</v>
      </c>
      <c r="C1148" s="235" t="s">
        <v>2485</v>
      </c>
      <c r="D1148" s="235" t="s">
        <v>2313</v>
      </c>
      <c r="E1148" s="237">
        <v>2609.02</v>
      </c>
    </row>
    <row r="1149" spans="1:5" ht="12.75">
      <c r="A1149" s="235">
        <v>1213</v>
      </c>
      <c r="B1149" s="236" t="s">
        <v>3300</v>
      </c>
      <c r="C1149" s="235" t="s">
        <v>2317</v>
      </c>
      <c r="D1149" s="235" t="s">
        <v>2320</v>
      </c>
      <c r="E1149" s="237">
        <v>17.68</v>
      </c>
    </row>
    <row r="1150" spans="1:5" ht="12.75">
      <c r="A1150" s="235">
        <v>40914</v>
      </c>
      <c r="B1150" s="236" t="s">
        <v>3301</v>
      </c>
      <c r="C1150" s="235" t="s">
        <v>2485</v>
      </c>
      <c r="D1150" s="235" t="s">
        <v>2313</v>
      </c>
      <c r="E1150" s="237">
        <v>3107.54</v>
      </c>
    </row>
    <row r="1151" spans="1:5" ht="12.75">
      <c r="A1151" s="235">
        <v>5091</v>
      </c>
      <c r="B1151" s="236" t="s">
        <v>3302</v>
      </c>
      <c r="C1151" s="235" t="s">
        <v>2312</v>
      </c>
      <c r="D1151" s="235" t="s">
        <v>2313</v>
      </c>
      <c r="E1151" s="237">
        <v>14.64</v>
      </c>
    </row>
    <row r="1152" spans="1:5" ht="12.75">
      <c r="A1152" s="235">
        <v>14615</v>
      </c>
      <c r="B1152" s="236" t="s">
        <v>3303</v>
      </c>
      <c r="C1152" s="235" t="s">
        <v>2312</v>
      </c>
      <c r="D1152" s="235" t="s">
        <v>2316</v>
      </c>
      <c r="E1152" s="237">
        <v>3675.16</v>
      </c>
    </row>
    <row r="1153" spans="1:5" ht="12.75">
      <c r="A1153" s="235">
        <v>2711</v>
      </c>
      <c r="B1153" s="236" t="s">
        <v>3304</v>
      </c>
      <c r="C1153" s="235" t="s">
        <v>2312</v>
      </c>
      <c r="D1153" s="235" t="s">
        <v>2320</v>
      </c>
      <c r="E1153" s="237">
        <v>162.9</v>
      </c>
    </row>
    <row r="1154" spans="1:5" ht="12.75">
      <c r="A1154" s="235">
        <v>37727</v>
      </c>
      <c r="B1154" s="236" t="s">
        <v>3305</v>
      </c>
      <c r="C1154" s="235" t="s">
        <v>2312</v>
      </c>
      <c r="D1154" s="235" t="s">
        <v>2320</v>
      </c>
      <c r="E1154" s="237">
        <v>9000</v>
      </c>
    </row>
    <row r="1155" spans="1:5" ht="12.75">
      <c r="A1155" s="235">
        <v>37728</v>
      </c>
      <c r="B1155" s="236" t="s">
        <v>3306</v>
      </c>
      <c r="C1155" s="235" t="s">
        <v>2312</v>
      </c>
      <c r="D1155" s="235" t="s">
        <v>2313</v>
      </c>
      <c r="E1155" s="237">
        <v>12209.79</v>
      </c>
    </row>
    <row r="1156" spans="1:5" ht="12.75">
      <c r="A1156" s="235">
        <v>37729</v>
      </c>
      <c r="B1156" s="236" t="s">
        <v>3307</v>
      </c>
      <c r="C1156" s="235" t="s">
        <v>2312</v>
      </c>
      <c r="D1156" s="235" t="s">
        <v>2313</v>
      </c>
      <c r="E1156" s="237">
        <v>13216.78</v>
      </c>
    </row>
    <row r="1157" spans="1:5" ht="12.75">
      <c r="A1157" s="235">
        <v>37730</v>
      </c>
      <c r="B1157" s="236" t="s">
        <v>3308</v>
      </c>
      <c r="C1157" s="235" t="s">
        <v>2312</v>
      </c>
      <c r="D1157" s="235" t="s">
        <v>2313</v>
      </c>
      <c r="E1157" s="237">
        <v>14223.77</v>
      </c>
    </row>
    <row r="1158" spans="1:5" ht="12.75">
      <c r="A1158" s="235">
        <v>37731</v>
      </c>
      <c r="B1158" s="236" t="s">
        <v>3309</v>
      </c>
      <c r="C1158" s="235" t="s">
        <v>2312</v>
      </c>
      <c r="D1158" s="235" t="s">
        <v>2313</v>
      </c>
      <c r="E1158" s="237">
        <v>15230.76</v>
      </c>
    </row>
    <row r="1159" spans="1:5" ht="12.75">
      <c r="A1159" s="235">
        <v>37732</v>
      </c>
      <c r="B1159" s="236" t="s">
        <v>3310</v>
      </c>
      <c r="C1159" s="235" t="s">
        <v>2312</v>
      </c>
      <c r="D1159" s="235" t="s">
        <v>2313</v>
      </c>
      <c r="E1159" s="237">
        <v>17370.62</v>
      </c>
    </row>
    <row r="1160" spans="1:5" ht="12.75">
      <c r="A1160" s="235">
        <v>42250</v>
      </c>
      <c r="B1160" s="236" t="s">
        <v>3311</v>
      </c>
      <c r="C1160" s="235" t="s">
        <v>3312</v>
      </c>
      <c r="D1160" s="235" t="s">
        <v>2313</v>
      </c>
      <c r="E1160" s="237">
        <v>1884.26</v>
      </c>
    </row>
    <row r="1161" spans="1:5" ht="12.75">
      <c r="A1161" s="235">
        <v>42256</v>
      </c>
      <c r="B1161" s="236" t="s">
        <v>3313</v>
      </c>
      <c r="C1161" s="235" t="s">
        <v>2328</v>
      </c>
      <c r="D1161" s="235" t="s">
        <v>2313</v>
      </c>
      <c r="E1161" s="237">
        <v>5.3</v>
      </c>
    </row>
    <row r="1162" spans="1:5" ht="12.75">
      <c r="A1162" s="235">
        <v>4743</v>
      </c>
      <c r="B1162" s="236" t="s">
        <v>3314</v>
      </c>
      <c r="C1162" s="235" t="s">
        <v>2482</v>
      </c>
      <c r="D1162" s="235" t="s">
        <v>2313</v>
      </c>
      <c r="E1162" s="237">
        <v>40.880000000000003</v>
      </c>
    </row>
    <row r="1163" spans="1:5" ht="12.75">
      <c r="A1163" s="235">
        <v>4744</v>
      </c>
      <c r="B1163" s="236" t="s">
        <v>3315</v>
      </c>
      <c r="C1163" s="235" t="s">
        <v>2482</v>
      </c>
      <c r="D1163" s="235" t="s">
        <v>2313</v>
      </c>
      <c r="E1163" s="237">
        <v>65.41</v>
      </c>
    </row>
    <row r="1164" spans="1:5" ht="12.75">
      <c r="A1164" s="235">
        <v>4745</v>
      </c>
      <c r="B1164" s="236" t="s">
        <v>3316</v>
      </c>
      <c r="C1164" s="235" t="s">
        <v>2482</v>
      </c>
      <c r="D1164" s="235" t="s">
        <v>2313</v>
      </c>
      <c r="E1164" s="237">
        <v>78.45</v>
      </c>
    </row>
    <row r="1165" spans="1:5" ht="12.75">
      <c r="A1165" s="235">
        <v>36496</v>
      </c>
      <c r="B1165" s="236" t="s">
        <v>3317</v>
      </c>
      <c r="C1165" s="235" t="s">
        <v>2312</v>
      </c>
      <c r="D1165" s="235" t="s">
        <v>2316</v>
      </c>
      <c r="E1165" s="237">
        <v>9331.17</v>
      </c>
    </row>
    <row r="1166" spans="1:5" ht="12.75">
      <c r="A1166" s="235">
        <v>10630</v>
      </c>
      <c r="B1166" s="236" t="s">
        <v>3318</v>
      </c>
      <c r="C1166" s="235" t="s">
        <v>2312</v>
      </c>
      <c r="D1166" s="235" t="s">
        <v>2316</v>
      </c>
      <c r="E1166" s="237">
        <v>507439.71</v>
      </c>
    </row>
    <row r="1167" spans="1:5" ht="12.75">
      <c r="A1167" s="235">
        <v>37762</v>
      </c>
      <c r="B1167" s="236" t="s">
        <v>3319</v>
      </c>
      <c r="C1167" s="235" t="s">
        <v>2312</v>
      </c>
      <c r="D1167" s="235" t="s">
        <v>2316</v>
      </c>
      <c r="E1167" s="237">
        <v>435200.12</v>
      </c>
    </row>
    <row r="1168" spans="1:5" ht="12.75">
      <c r="A1168" s="235">
        <v>37763</v>
      </c>
      <c r="B1168" s="236" t="s">
        <v>3320</v>
      </c>
      <c r="C1168" s="235" t="s">
        <v>2312</v>
      </c>
      <c r="D1168" s="235" t="s">
        <v>2316</v>
      </c>
      <c r="E1168" s="237">
        <v>440485.87</v>
      </c>
    </row>
    <row r="1169" spans="1:5" ht="12.75">
      <c r="A1169" s="235">
        <v>41992</v>
      </c>
      <c r="B1169" s="236" t="s">
        <v>3321</v>
      </c>
      <c r="C1169" s="235" t="s">
        <v>2312</v>
      </c>
      <c r="D1169" s="235" t="s">
        <v>2316</v>
      </c>
      <c r="E1169" s="237">
        <v>500744.41</v>
      </c>
    </row>
    <row r="1170" spans="1:5" ht="12.75">
      <c r="A1170" s="235">
        <v>13215</v>
      </c>
      <c r="B1170" s="236" t="s">
        <v>3322</v>
      </c>
      <c r="C1170" s="235" t="s">
        <v>2312</v>
      </c>
      <c r="D1170" s="235" t="s">
        <v>2316</v>
      </c>
      <c r="E1170" s="237">
        <v>614037.32999999996</v>
      </c>
    </row>
    <row r="1171" spans="1:5" ht="12.75">
      <c r="A1171" s="235">
        <v>4235</v>
      </c>
      <c r="B1171" s="236" t="s">
        <v>3323</v>
      </c>
      <c r="C1171" s="235" t="s">
        <v>2317</v>
      </c>
      <c r="D1171" s="235" t="s">
        <v>2313</v>
      </c>
      <c r="E1171" s="237">
        <v>13.74</v>
      </c>
    </row>
    <row r="1172" spans="1:5" ht="12.75">
      <c r="A1172" s="235">
        <v>40976</v>
      </c>
      <c r="B1172" s="236" t="s">
        <v>3324</v>
      </c>
      <c r="C1172" s="235" t="s">
        <v>2485</v>
      </c>
      <c r="D1172" s="235" t="s">
        <v>2313</v>
      </c>
      <c r="E1172" s="237">
        <v>2418.83</v>
      </c>
    </row>
    <row r="1173" spans="1:5" ht="12.75">
      <c r="A1173" s="235">
        <v>39013</v>
      </c>
      <c r="B1173" s="236" t="s">
        <v>3325</v>
      </c>
      <c r="C1173" s="235" t="s">
        <v>2312</v>
      </c>
      <c r="D1173" s="235" t="s">
        <v>2313</v>
      </c>
      <c r="E1173" s="237">
        <v>1.24</v>
      </c>
    </row>
    <row r="1174" spans="1:5" ht="12.75">
      <c r="A1174" s="235">
        <v>43091</v>
      </c>
      <c r="B1174" s="236" t="s">
        <v>3326</v>
      </c>
      <c r="C1174" s="235" t="s">
        <v>2312</v>
      </c>
      <c r="D1174" s="235" t="s">
        <v>2313</v>
      </c>
      <c r="E1174" s="237">
        <v>3444.36</v>
      </c>
    </row>
    <row r="1175" spans="1:5" ht="12.75">
      <c r="A1175" s="235">
        <v>43092</v>
      </c>
      <c r="B1175" s="236" t="s">
        <v>3327</v>
      </c>
      <c r="C1175" s="235" t="s">
        <v>2312</v>
      </c>
      <c r="D1175" s="235" t="s">
        <v>2313</v>
      </c>
      <c r="E1175" s="237">
        <v>4592.4799999999996</v>
      </c>
    </row>
    <row r="1176" spans="1:5" ht="12.75">
      <c r="A1176" s="235">
        <v>43089</v>
      </c>
      <c r="B1176" s="236" t="s">
        <v>3328</v>
      </c>
      <c r="C1176" s="235" t="s">
        <v>2312</v>
      </c>
      <c r="D1176" s="235" t="s">
        <v>2313</v>
      </c>
      <c r="E1176" s="237">
        <v>800.37</v>
      </c>
    </row>
    <row r="1177" spans="1:5" ht="12.75">
      <c r="A1177" s="235">
        <v>43090</v>
      </c>
      <c r="B1177" s="236" t="s">
        <v>3329</v>
      </c>
      <c r="C1177" s="235" t="s">
        <v>2312</v>
      </c>
      <c r="D1177" s="235" t="s">
        <v>2313</v>
      </c>
      <c r="E1177" s="237">
        <v>1766.33</v>
      </c>
    </row>
    <row r="1178" spans="1:5" ht="12.75">
      <c r="A1178" s="235">
        <v>41967</v>
      </c>
      <c r="B1178" s="236" t="s">
        <v>3330</v>
      </c>
      <c r="C1178" s="235" t="s">
        <v>2377</v>
      </c>
      <c r="D1178" s="235" t="s">
        <v>2313</v>
      </c>
      <c r="E1178" s="237">
        <v>7.86</v>
      </c>
    </row>
    <row r="1179" spans="1:5" ht="12.75">
      <c r="A1179" s="235">
        <v>12760</v>
      </c>
      <c r="B1179" s="236" t="s">
        <v>3331</v>
      </c>
      <c r="C1179" s="235" t="s">
        <v>2315</v>
      </c>
      <c r="D1179" s="235" t="s">
        <v>2313</v>
      </c>
      <c r="E1179" s="237">
        <v>1279</v>
      </c>
    </row>
    <row r="1180" spans="1:5" ht="12.75">
      <c r="A1180" s="235">
        <v>12759</v>
      </c>
      <c r="B1180" s="236" t="s">
        <v>3332</v>
      </c>
      <c r="C1180" s="235" t="s">
        <v>2315</v>
      </c>
      <c r="D1180" s="235" t="s">
        <v>2313</v>
      </c>
      <c r="E1180" s="237">
        <v>852.66</v>
      </c>
    </row>
    <row r="1181" spans="1:5" ht="12.75">
      <c r="A1181" s="235">
        <v>43105</v>
      </c>
      <c r="B1181" s="236" t="s">
        <v>3333</v>
      </c>
      <c r="C1181" s="235" t="s">
        <v>2328</v>
      </c>
      <c r="D1181" s="235" t="s">
        <v>2313</v>
      </c>
      <c r="E1181" s="237">
        <v>48.17</v>
      </c>
    </row>
    <row r="1182" spans="1:5" ht="12.75">
      <c r="A1182" s="235">
        <v>40424</v>
      </c>
      <c r="B1182" s="236" t="s">
        <v>3334</v>
      </c>
      <c r="C1182" s="235" t="s">
        <v>2328</v>
      </c>
      <c r="D1182" s="235" t="s">
        <v>2313</v>
      </c>
      <c r="E1182" s="237">
        <v>12.24</v>
      </c>
    </row>
    <row r="1183" spans="1:5" ht="12.75">
      <c r="A1183" s="235">
        <v>1325</v>
      </c>
      <c r="B1183" s="236" t="s">
        <v>3335</v>
      </c>
      <c r="C1183" s="235" t="s">
        <v>2328</v>
      </c>
      <c r="D1183" s="235" t="s">
        <v>2313</v>
      </c>
      <c r="E1183" s="237">
        <v>13.4</v>
      </c>
    </row>
    <row r="1184" spans="1:5" ht="12.75">
      <c r="A1184" s="235">
        <v>1327</v>
      </c>
      <c r="B1184" s="236" t="s">
        <v>3336</v>
      </c>
      <c r="C1184" s="235" t="s">
        <v>2328</v>
      </c>
      <c r="D1184" s="235" t="s">
        <v>2313</v>
      </c>
      <c r="E1184" s="237">
        <v>14.27</v>
      </c>
    </row>
    <row r="1185" spans="1:5" ht="12.75">
      <c r="A1185" s="235">
        <v>1328</v>
      </c>
      <c r="B1185" s="236" t="s">
        <v>3337</v>
      </c>
      <c r="C1185" s="235" t="s">
        <v>2328</v>
      </c>
      <c r="D1185" s="235" t="s">
        <v>2313</v>
      </c>
      <c r="E1185" s="237">
        <v>13.44</v>
      </c>
    </row>
    <row r="1186" spans="1:5" ht="12.75">
      <c r="A1186" s="235">
        <v>1321</v>
      </c>
      <c r="B1186" s="236" t="s">
        <v>3338</v>
      </c>
      <c r="C1186" s="235" t="s">
        <v>2328</v>
      </c>
      <c r="D1186" s="235" t="s">
        <v>2313</v>
      </c>
      <c r="E1186" s="237">
        <v>12.44</v>
      </c>
    </row>
    <row r="1187" spans="1:5" ht="12.75">
      <c r="A1187" s="235">
        <v>1318</v>
      </c>
      <c r="B1187" s="236" t="s">
        <v>3339</v>
      </c>
      <c r="C1187" s="235" t="s">
        <v>2328</v>
      </c>
      <c r="D1187" s="235" t="s">
        <v>2313</v>
      </c>
      <c r="E1187" s="237">
        <v>12.45</v>
      </c>
    </row>
    <row r="1188" spans="1:5" ht="12.75">
      <c r="A1188" s="235">
        <v>1322</v>
      </c>
      <c r="B1188" s="236" t="s">
        <v>3340</v>
      </c>
      <c r="C1188" s="235" t="s">
        <v>2328</v>
      </c>
      <c r="D1188" s="235" t="s">
        <v>2313</v>
      </c>
      <c r="E1188" s="237">
        <v>13.15</v>
      </c>
    </row>
    <row r="1189" spans="1:5" ht="12.75">
      <c r="A1189" s="235">
        <v>1323</v>
      </c>
      <c r="B1189" s="236" t="s">
        <v>3341</v>
      </c>
      <c r="C1189" s="235" t="s">
        <v>2328</v>
      </c>
      <c r="D1189" s="235" t="s">
        <v>2313</v>
      </c>
      <c r="E1189" s="237">
        <v>13.15</v>
      </c>
    </row>
    <row r="1190" spans="1:5" ht="12.75">
      <c r="A1190" s="235">
        <v>1319</v>
      </c>
      <c r="B1190" s="236" t="s">
        <v>3342</v>
      </c>
      <c r="C1190" s="235" t="s">
        <v>2328</v>
      </c>
      <c r="D1190" s="235" t="s">
        <v>2313</v>
      </c>
      <c r="E1190" s="237">
        <v>11.08</v>
      </c>
    </row>
    <row r="1191" spans="1:5" ht="12.75">
      <c r="A1191" s="235">
        <v>11026</v>
      </c>
      <c r="B1191" s="236" t="s">
        <v>3343</v>
      </c>
      <c r="C1191" s="235" t="s">
        <v>2328</v>
      </c>
      <c r="D1191" s="235" t="s">
        <v>2313</v>
      </c>
      <c r="E1191" s="237">
        <v>15.25</v>
      </c>
    </row>
    <row r="1192" spans="1:5" ht="12.75">
      <c r="A1192" s="235">
        <v>11027</v>
      </c>
      <c r="B1192" s="236" t="s">
        <v>3344</v>
      </c>
      <c r="C1192" s="235" t="s">
        <v>2328</v>
      </c>
      <c r="D1192" s="235" t="s">
        <v>2313</v>
      </c>
      <c r="E1192" s="237">
        <v>15.87</v>
      </c>
    </row>
    <row r="1193" spans="1:5" ht="12.75">
      <c r="A1193" s="235">
        <v>11046</v>
      </c>
      <c r="B1193" s="236" t="s">
        <v>3345</v>
      </c>
      <c r="C1193" s="235" t="s">
        <v>2328</v>
      </c>
      <c r="D1193" s="235" t="s">
        <v>2313</v>
      </c>
      <c r="E1193" s="237">
        <v>15.2</v>
      </c>
    </row>
    <row r="1194" spans="1:5" ht="12.75">
      <c r="A1194" s="235">
        <v>11047</v>
      </c>
      <c r="B1194" s="236" t="s">
        <v>3346</v>
      </c>
      <c r="C1194" s="235" t="s">
        <v>2328</v>
      </c>
      <c r="D1194" s="235" t="s">
        <v>2313</v>
      </c>
      <c r="E1194" s="237">
        <v>16.57</v>
      </c>
    </row>
    <row r="1195" spans="1:5" ht="12.75">
      <c r="A1195" s="235">
        <v>43668</v>
      </c>
      <c r="B1195" s="236" t="s">
        <v>3347</v>
      </c>
      <c r="C1195" s="235" t="s">
        <v>2328</v>
      </c>
      <c r="D1195" s="235" t="s">
        <v>2313</v>
      </c>
      <c r="E1195" s="237">
        <v>14.62</v>
      </c>
    </row>
    <row r="1196" spans="1:5" ht="12.75">
      <c r="A1196" s="235">
        <v>11049</v>
      </c>
      <c r="B1196" s="236" t="s">
        <v>3348</v>
      </c>
      <c r="C1196" s="235" t="s">
        <v>2328</v>
      </c>
      <c r="D1196" s="235" t="s">
        <v>2320</v>
      </c>
      <c r="E1196" s="237">
        <v>15.84</v>
      </c>
    </row>
    <row r="1197" spans="1:5" ht="12.75">
      <c r="A1197" s="235">
        <v>43106</v>
      </c>
      <c r="B1197" s="236" t="s">
        <v>3349</v>
      </c>
      <c r="C1197" s="235" t="s">
        <v>2328</v>
      </c>
      <c r="D1197" s="235" t="s">
        <v>2313</v>
      </c>
      <c r="E1197" s="237">
        <v>15.94</v>
      </c>
    </row>
    <row r="1198" spans="1:5" ht="12.75">
      <c r="A1198" s="235">
        <v>11051</v>
      </c>
      <c r="B1198" s="236" t="s">
        <v>3350</v>
      </c>
      <c r="C1198" s="235" t="s">
        <v>2328</v>
      </c>
      <c r="D1198" s="235" t="s">
        <v>2313</v>
      </c>
      <c r="E1198" s="237">
        <v>16.63</v>
      </c>
    </row>
    <row r="1199" spans="1:5" ht="12.75">
      <c r="A1199" s="235">
        <v>11061</v>
      </c>
      <c r="B1199" s="236" t="s">
        <v>3351</v>
      </c>
      <c r="C1199" s="235" t="s">
        <v>2328</v>
      </c>
      <c r="D1199" s="235" t="s">
        <v>2313</v>
      </c>
      <c r="E1199" s="237">
        <v>19.95</v>
      </c>
    </row>
    <row r="1200" spans="1:5" ht="12.75">
      <c r="A1200" s="235">
        <v>43667</v>
      </c>
      <c r="B1200" s="236" t="s">
        <v>3352</v>
      </c>
      <c r="C1200" s="235" t="s">
        <v>2328</v>
      </c>
      <c r="D1200" s="235" t="s">
        <v>2313</v>
      </c>
      <c r="E1200" s="237">
        <v>14.5</v>
      </c>
    </row>
    <row r="1201" spans="1:5" ht="12.75">
      <c r="A1201" s="235">
        <v>1333</v>
      </c>
      <c r="B1201" s="236" t="s">
        <v>3353</v>
      </c>
      <c r="C1201" s="235" t="s">
        <v>2328</v>
      </c>
      <c r="D1201" s="235" t="s">
        <v>2313</v>
      </c>
      <c r="E1201" s="237">
        <v>12.08</v>
      </c>
    </row>
    <row r="1202" spans="1:5" ht="12.75">
      <c r="A1202" s="235">
        <v>1330</v>
      </c>
      <c r="B1202" s="236" t="s">
        <v>3354</v>
      </c>
      <c r="C1202" s="235" t="s">
        <v>2328</v>
      </c>
      <c r="D1202" s="235" t="s">
        <v>2313</v>
      </c>
      <c r="E1202" s="237">
        <v>11.97</v>
      </c>
    </row>
    <row r="1203" spans="1:5" ht="12.75">
      <c r="A1203" s="235">
        <v>10957</v>
      </c>
      <c r="B1203" s="236" t="s">
        <v>3355</v>
      </c>
      <c r="C1203" s="235" t="s">
        <v>2328</v>
      </c>
      <c r="D1203" s="235" t="s">
        <v>2313</v>
      </c>
      <c r="E1203" s="237">
        <v>13.8</v>
      </c>
    </row>
    <row r="1204" spans="1:5" ht="12.75">
      <c r="A1204" s="235">
        <v>1332</v>
      </c>
      <c r="B1204" s="236" t="s">
        <v>3356</v>
      </c>
      <c r="C1204" s="235" t="s">
        <v>2328</v>
      </c>
      <c r="D1204" s="235" t="s">
        <v>2313</v>
      </c>
      <c r="E1204" s="237">
        <v>12.27</v>
      </c>
    </row>
    <row r="1205" spans="1:5" ht="12.75">
      <c r="A1205" s="235">
        <v>1334</v>
      </c>
      <c r="B1205" s="236" t="s">
        <v>3357</v>
      </c>
      <c r="C1205" s="235" t="s">
        <v>2328</v>
      </c>
      <c r="D1205" s="235" t="s">
        <v>2313</v>
      </c>
      <c r="E1205" s="237">
        <v>13.61</v>
      </c>
    </row>
    <row r="1206" spans="1:5" ht="12.75">
      <c r="A1206" s="235">
        <v>1335</v>
      </c>
      <c r="B1206" s="236" t="s">
        <v>3358</v>
      </c>
      <c r="C1206" s="235" t="s">
        <v>2328</v>
      </c>
      <c r="D1206" s="235" t="s">
        <v>2313</v>
      </c>
      <c r="E1206" s="237">
        <v>14.06</v>
      </c>
    </row>
    <row r="1207" spans="1:5" ht="12.75">
      <c r="A1207" s="235">
        <v>40425</v>
      </c>
      <c r="B1207" s="236" t="s">
        <v>3359</v>
      </c>
      <c r="C1207" s="235" t="s">
        <v>2328</v>
      </c>
      <c r="D1207" s="235" t="s">
        <v>2313</v>
      </c>
      <c r="E1207" s="237">
        <v>12.03</v>
      </c>
    </row>
    <row r="1208" spans="1:5" ht="12.75">
      <c r="A1208" s="235">
        <v>1337</v>
      </c>
      <c r="B1208" s="236" t="s">
        <v>3360</v>
      </c>
      <c r="C1208" s="235" t="s">
        <v>2328</v>
      </c>
      <c r="D1208" s="235" t="s">
        <v>2313</v>
      </c>
      <c r="E1208" s="237">
        <v>13.8</v>
      </c>
    </row>
    <row r="1209" spans="1:5" ht="12.75">
      <c r="A1209" s="235">
        <v>1338</v>
      </c>
      <c r="B1209" s="236" t="s">
        <v>3361</v>
      </c>
      <c r="C1209" s="235" t="s">
        <v>2315</v>
      </c>
      <c r="D1209" s="235" t="s">
        <v>2320</v>
      </c>
      <c r="E1209" s="237">
        <v>35.200000000000003</v>
      </c>
    </row>
    <row r="1210" spans="1:5" ht="12.75">
      <c r="A1210" s="235">
        <v>1340</v>
      </c>
      <c r="B1210" s="236" t="s">
        <v>3362</v>
      </c>
      <c r="C1210" s="235" t="s">
        <v>2315</v>
      </c>
      <c r="D1210" s="235" t="s">
        <v>2313</v>
      </c>
      <c r="E1210" s="237">
        <v>40.69</v>
      </c>
    </row>
    <row r="1211" spans="1:5" ht="12.75">
      <c r="A1211" s="235">
        <v>1341</v>
      </c>
      <c r="B1211" s="236" t="s">
        <v>3363</v>
      </c>
      <c r="C1211" s="235" t="s">
        <v>2315</v>
      </c>
      <c r="D1211" s="235" t="s">
        <v>2313</v>
      </c>
      <c r="E1211" s="237">
        <v>39.19</v>
      </c>
    </row>
    <row r="1212" spans="1:5" ht="12.75">
      <c r="A1212" s="235">
        <v>11134</v>
      </c>
      <c r="B1212" s="236" t="s">
        <v>3364</v>
      </c>
      <c r="C1212" s="235" t="s">
        <v>2315</v>
      </c>
      <c r="D1212" s="235" t="s">
        <v>2320</v>
      </c>
      <c r="E1212" s="237">
        <v>34.36</v>
      </c>
    </row>
    <row r="1213" spans="1:5" ht="12.75">
      <c r="A1213" s="235">
        <v>11135</v>
      </c>
      <c r="B1213" s="236" t="s">
        <v>3365</v>
      </c>
      <c r="C1213" s="235" t="s">
        <v>2315</v>
      </c>
      <c r="D1213" s="235" t="s">
        <v>2313</v>
      </c>
      <c r="E1213" s="237">
        <v>41.88</v>
      </c>
    </row>
    <row r="1214" spans="1:5" ht="12.75">
      <c r="A1214" s="235">
        <v>11136</v>
      </c>
      <c r="B1214" s="236" t="s">
        <v>3366</v>
      </c>
      <c r="C1214" s="235" t="s">
        <v>2315</v>
      </c>
      <c r="D1214" s="235" t="s">
        <v>2313</v>
      </c>
      <c r="E1214" s="237">
        <v>45.3</v>
      </c>
    </row>
    <row r="1215" spans="1:5" ht="12.75">
      <c r="A1215" s="235">
        <v>34743</v>
      </c>
      <c r="B1215" s="236" t="s">
        <v>3367</v>
      </c>
      <c r="C1215" s="235" t="s">
        <v>2315</v>
      </c>
      <c r="D1215" s="235" t="s">
        <v>2313</v>
      </c>
      <c r="E1215" s="237">
        <v>57.67</v>
      </c>
    </row>
    <row r="1216" spans="1:5" ht="12.75">
      <c r="A1216" s="235">
        <v>11137</v>
      </c>
      <c r="B1216" s="236" t="s">
        <v>3368</v>
      </c>
      <c r="C1216" s="235" t="s">
        <v>2315</v>
      </c>
      <c r="D1216" s="235" t="s">
        <v>2313</v>
      </c>
      <c r="E1216" s="237">
        <v>64.319999999999993</v>
      </c>
    </row>
    <row r="1217" spans="1:5" ht="12.75">
      <c r="A1217" s="235">
        <v>34745</v>
      </c>
      <c r="B1217" s="236" t="s">
        <v>3369</v>
      </c>
      <c r="C1217" s="235" t="s">
        <v>2315</v>
      </c>
      <c r="D1217" s="235" t="s">
        <v>2313</v>
      </c>
      <c r="E1217" s="237">
        <v>73.3</v>
      </c>
    </row>
    <row r="1218" spans="1:5" ht="12.75">
      <c r="A1218" s="235">
        <v>34746</v>
      </c>
      <c r="B1218" s="236" t="s">
        <v>3370</v>
      </c>
      <c r="C1218" s="235" t="s">
        <v>2315</v>
      </c>
      <c r="D1218" s="235" t="s">
        <v>2313</v>
      </c>
      <c r="E1218" s="237">
        <v>18.87</v>
      </c>
    </row>
    <row r="1219" spans="1:5" ht="12.75">
      <c r="A1219" s="235">
        <v>1360</v>
      </c>
      <c r="B1219" s="236" t="s">
        <v>3371</v>
      </c>
      <c r="C1219" s="235" t="s">
        <v>2315</v>
      </c>
      <c r="D1219" s="235" t="s">
        <v>2313</v>
      </c>
      <c r="E1219" s="237">
        <v>23.31</v>
      </c>
    </row>
    <row r="1220" spans="1:5" ht="12.75">
      <c r="A1220" s="235">
        <v>1346</v>
      </c>
      <c r="B1220" s="236" t="s">
        <v>3372</v>
      </c>
      <c r="C1220" s="235" t="s">
        <v>2315</v>
      </c>
      <c r="D1220" s="235" t="s">
        <v>2313</v>
      </c>
      <c r="E1220" s="237">
        <v>35.270000000000003</v>
      </c>
    </row>
    <row r="1221" spans="1:5" ht="12.75">
      <c r="A1221" s="235">
        <v>1345</v>
      </c>
      <c r="B1221" s="236" t="s">
        <v>3373</v>
      </c>
      <c r="C1221" s="235" t="s">
        <v>2315</v>
      </c>
      <c r="D1221" s="235" t="s">
        <v>2313</v>
      </c>
      <c r="E1221" s="237">
        <v>57.15</v>
      </c>
    </row>
    <row r="1222" spans="1:5" ht="12.75">
      <c r="A1222" s="235">
        <v>1347</v>
      </c>
      <c r="B1222" s="236" t="s">
        <v>3374</v>
      </c>
      <c r="C1222" s="235" t="s">
        <v>2315</v>
      </c>
      <c r="D1222" s="235" t="s">
        <v>2320</v>
      </c>
      <c r="E1222" s="237">
        <v>42.15</v>
      </c>
    </row>
    <row r="1223" spans="1:5" ht="12.75">
      <c r="A1223" s="235">
        <v>1355</v>
      </c>
      <c r="B1223" s="236" t="s">
        <v>3375</v>
      </c>
      <c r="C1223" s="235" t="s">
        <v>2315</v>
      </c>
      <c r="D1223" s="235" t="s">
        <v>2313</v>
      </c>
      <c r="E1223" s="237">
        <v>24.33</v>
      </c>
    </row>
    <row r="1224" spans="1:5" ht="12.75">
      <c r="A1224" s="235">
        <v>1358</v>
      </c>
      <c r="B1224" s="236" t="s">
        <v>3376</v>
      </c>
      <c r="C1224" s="235" t="s">
        <v>2315</v>
      </c>
      <c r="D1224" s="235" t="s">
        <v>2313</v>
      </c>
      <c r="E1224" s="237">
        <v>28.18</v>
      </c>
    </row>
    <row r="1225" spans="1:5" ht="12.75">
      <c r="A1225" s="235">
        <v>34659</v>
      </c>
      <c r="B1225" s="236" t="s">
        <v>3377</v>
      </c>
      <c r="C1225" s="235" t="s">
        <v>2315</v>
      </c>
      <c r="D1225" s="235" t="s">
        <v>2316</v>
      </c>
      <c r="E1225" s="237">
        <v>38.42</v>
      </c>
    </row>
    <row r="1226" spans="1:5" ht="12.75">
      <c r="A1226" s="235">
        <v>34514</v>
      </c>
      <c r="B1226" s="236" t="s">
        <v>3378</v>
      </c>
      <c r="C1226" s="235" t="s">
        <v>2315</v>
      </c>
      <c r="D1226" s="235" t="s">
        <v>2316</v>
      </c>
      <c r="E1226" s="237">
        <v>42.56</v>
      </c>
    </row>
    <row r="1227" spans="1:5" ht="12.75">
      <c r="A1227" s="235">
        <v>34660</v>
      </c>
      <c r="B1227" s="236" t="s">
        <v>3379</v>
      </c>
      <c r="C1227" s="235" t="s">
        <v>2315</v>
      </c>
      <c r="D1227" s="235" t="s">
        <v>2316</v>
      </c>
      <c r="E1227" s="237">
        <v>54.01</v>
      </c>
    </row>
    <row r="1228" spans="1:5" ht="12.75">
      <c r="A1228" s="235">
        <v>34661</v>
      </c>
      <c r="B1228" s="236" t="s">
        <v>3380</v>
      </c>
      <c r="C1228" s="235" t="s">
        <v>2315</v>
      </c>
      <c r="D1228" s="235" t="s">
        <v>2316</v>
      </c>
      <c r="E1228" s="237">
        <v>77.569999999999993</v>
      </c>
    </row>
    <row r="1229" spans="1:5" ht="12.75">
      <c r="A1229" s="235">
        <v>34667</v>
      </c>
      <c r="B1229" s="236" t="s">
        <v>3381</v>
      </c>
      <c r="C1229" s="235" t="s">
        <v>2315</v>
      </c>
      <c r="D1229" s="235" t="s">
        <v>2316</v>
      </c>
      <c r="E1229" s="237">
        <v>28.09</v>
      </c>
    </row>
    <row r="1230" spans="1:5" ht="12.75">
      <c r="A1230" s="235">
        <v>34668</v>
      </c>
      <c r="B1230" s="236" t="s">
        <v>3382</v>
      </c>
      <c r="C1230" s="235" t="s">
        <v>2315</v>
      </c>
      <c r="D1230" s="235" t="s">
        <v>2316</v>
      </c>
      <c r="E1230" s="237">
        <v>36.71</v>
      </c>
    </row>
    <row r="1231" spans="1:5" ht="12.75">
      <c r="A1231" s="235">
        <v>34741</v>
      </c>
      <c r="B1231" s="236" t="s">
        <v>3383</v>
      </c>
      <c r="C1231" s="235" t="s">
        <v>2315</v>
      </c>
      <c r="D1231" s="235" t="s">
        <v>2316</v>
      </c>
      <c r="E1231" s="237">
        <v>40.39</v>
      </c>
    </row>
    <row r="1232" spans="1:5" ht="12.75">
      <c r="A1232" s="235">
        <v>34664</v>
      </c>
      <c r="B1232" s="236" t="s">
        <v>3384</v>
      </c>
      <c r="C1232" s="235" t="s">
        <v>2315</v>
      </c>
      <c r="D1232" s="235" t="s">
        <v>2316</v>
      </c>
      <c r="E1232" s="237">
        <v>44.08</v>
      </c>
    </row>
    <row r="1233" spans="1:5" ht="12.75">
      <c r="A1233" s="235">
        <v>34665</v>
      </c>
      <c r="B1233" s="236" t="s">
        <v>3385</v>
      </c>
      <c r="C1233" s="235" t="s">
        <v>2315</v>
      </c>
      <c r="D1233" s="235" t="s">
        <v>2316</v>
      </c>
      <c r="E1233" s="237">
        <v>54.72</v>
      </c>
    </row>
    <row r="1234" spans="1:5" ht="12.75">
      <c r="A1234" s="235">
        <v>34666</v>
      </c>
      <c r="B1234" s="236" t="s">
        <v>3386</v>
      </c>
      <c r="C1234" s="235" t="s">
        <v>2315</v>
      </c>
      <c r="D1234" s="235" t="s">
        <v>2316</v>
      </c>
      <c r="E1234" s="237">
        <v>82.65</v>
      </c>
    </row>
    <row r="1235" spans="1:5" ht="12.75">
      <c r="A1235" s="235">
        <v>34669</v>
      </c>
      <c r="B1235" s="236" t="s">
        <v>3387</v>
      </c>
      <c r="C1235" s="235" t="s">
        <v>2315</v>
      </c>
      <c r="D1235" s="235" t="s">
        <v>2316</v>
      </c>
      <c r="E1235" s="237">
        <v>30.3</v>
      </c>
    </row>
    <row r="1236" spans="1:5" ht="12.75">
      <c r="A1236" s="235">
        <v>34670</v>
      </c>
      <c r="B1236" s="236" t="s">
        <v>3388</v>
      </c>
      <c r="C1236" s="235" t="s">
        <v>2315</v>
      </c>
      <c r="D1236" s="235" t="s">
        <v>2316</v>
      </c>
      <c r="E1236" s="237">
        <v>37.06</v>
      </c>
    </row>
    <row r="1237" spans="1:5" ht="12.75">
      <c r="A1237" s="235">
        <v>34671</v>
      </c>
      <c r="B1237" s="236" t="s">
        <v>3389</v>
      </c>
      <c r="C1237" s="235" t="s">
        <v>2315</v>
      </c>
      <c r="D1237" s="235" t="s">
        <v>2316</v>
      </c>
      <c r="E1237" s="237">
        <v>30.94</v>
      </c>
    </row>
    <row r="1238" spans="1:5" ht="12.75">
      <c r="A1238" s="235">
        <v>34672</v>
      </c>
      <c r="B1238" s="236" t="s">
        <v>3390</v>
      </c>
      <c r="C1238" s="235" t="s">
        <v>2315</v>
      </c>
      <c r="D1238" s="235" t="s">
        <v>2316</v>
      </c>
      <c r="E1238" s="237">
        <v>32.619999999999997</v>
      </c>
    </row>
    <row r="1239" spans="1:5" ht="12.75">
      <c r="A1239" s="235">
        <v>34673</v>
      </c>
      <c r="B1239" s="236" t="s">
        <v>3391</v>
      </c>
      <c r="C1239" s="235" t="s">
        <v>2315</v>
      </c>
      <c r="D1239" s="235" t="s">
        <v>2316</v>
      </c>
      <c r="E1239" s="237">
        <v>39.81</v>
      </c>
    </row>
    <row r="1240" spans="1:5" ht="12.75">
      <c r="A1240" s="235">
        <v>34674</v>
      </c>
      <c r="B1240" s="236" t="s">
        <v>3392</v>
      </c>
      <c r="C1240" s="235" t="s">
        <v>2315</v>
      </c>
      <c r="D1240" s="235" t="s">
        <v>2316</v>
      </c>
      <c r="E1240" s="237">
        <v>52.92</v>
      </c>
    </row>
    <row r="1241" spans="1:5" ht="12.75">
      <c r="A1241" s="235">
        <v>34675</v>
      </c>
      <c r="B1241" s="236" t="s">
        <v>3393</v>
      </c>
      <c r="C1241" s="235" t="s">
        <v>2315</v>
      </c>
      <c r="D1241" s="235" t="s">
        <v>2316</v>
      </c>
      <c r="E1241" s="237">
        <v>64.52</v>
      </c>
    </row>
    <row r="1242" spans="1:5" ht="12.75">
      <c r="A1242" s="235">
        <v>34676</v>
      </c>
      <c r="B1242" s="236" t="s">
        <v>3394</v>
      </c>
      <c r="C1242" s="235" t="s">
        <v>2315</v>
      </c>
      <c r="D1242" s="235" t="s">
        <v>2316</v>
      </c>
      <c r="E1242" s="237">
        <v>18.57</v>
      </c>
    </row>
    <row r="1243" spans="1:5" ht="12.75">
      <c r="A1243" s="235">
        <v>34677</v>
      </c>
      <c r="B1243" s="236" t="s">
        <v>3395</v>
      </c>
      <c r="C1243" s="235" t="s">
        <v>2315</v>
      </c>
      <c r="D1243" s="235" t="s">
        <v>2316</v>
      </c>
      <c r="E1243" s="237">
        <v>24.97</v>
      </c>
    </row>
    <row r="1244" spans="1:5" ht="12.75">
      <c r="A1244" s="235">
        <v>43126</v>
      </c>
      <c r="B1244" s="236" t="s">
        <v>3396</v>
      </c>
      <c r="C1244" s="235" t="s">
        <v>2315</v>
      </c>
      <c r="D1244" s="235" t="s">
        <v>2316</v>
      </c>
      <c r="E1244" s="237">
        <v>129.24</v>
      </c>
    </row>
    <row r="1245" spans="1:5" ht="12.75">
      <c r="A1245" s="235">
        <v>43124</v>
      </c>
      <c r="B1245" s="236" t="s">
        <v>3397</v>
      </c>
      <c r="C1245" s="235" t="s">
        <v>2315</v>
      </c>
      <c r="D1245" s="235" t="s">
        <v>2316</v>
      </c>
      <c r="E1245" s="237">
        <v>150.91</v>
      </c>
    </row>
    <row r="1246" spans="1:5" ht="12.75">
      <c r="A1246" s="235">
        <v>43125</v>
      </c>
      <c r="B1246" s="236" t="s">
        <v>3398</v>
      </c>
      <c r="C1246" s="235" t="s">
        <v>2315</v>
      </c>
      <c r="D1246" s="235" t="s">
        <v>2316</v>
      </c>
      <c r="E1246" s="237">
        <v>195.71</v>
      </c>
    </row>
    <row r="1247" spans="1:5" ht="12.75">
      <c r="A1247" s="235">
        <v>40623</v>
      </c>
      <c r="B1247" s="236" t="s">
        <v>3399</v>
      </c>
      <c r="C1247" s="235" t="s">
        <v>2735</v>
      </c>
      <c r="D1247" s="235" t="s">
        <v>2313</v>
      </c>
      <c r="E1247" s="237">
        <v>134.35</v>
      </c>
    </row>
    <row r="1248" spans="1:5" ht="12.75">
      <c r="A1248" s="235">
        <v>43701</v>
      </c>
      <c r="B1248" s="236" t="s">
        <v>24350</v>
      </c>
      <c r="C1248" s="235" t="s">
        <v>2328</v>
      </c>
      <c r="D1248" s="235" t="s">
        <v>2320</v>
      </c>
      <c r="E1248" s="237">
        <v>51.33</v>
      </c>
    </row>
    <row r="1249" spans="1:5" ht="12.75">
      <c r="A1249" s="235">
        <v>12083</v>
      </c>
      <c r="B1249" s="236" t="s">
        <v>3400</v>
      </c>
      <c r="C1249" s="235" t="s">
        <v>2312</v>
      </c>
      <c r="D1249" s="235" t="s">
        <v>2316</v>
      </c>
      <c r="E1249" s="237">
        <v>694.92</v>
      </c>
    </row>
    <row r="1250" spans="1:5" ht="12.75">
      <c r="A1250" s="235">
        <v>12081</v>
      </c>
      <c r="B1250" s="236" t="s">
        <v>3401</v>
      </c>
      <c r="C1250" s="235" t="s">
        <v>2312</v>
      </c>
      <c r="D1250" s="235" t="s">
        <v>2316</v>
      </c>
      <c r="E1250" s="237">
        <v>235</v>
      </c>
    </row>
    <row r="1251" spans="1:5" ht="12.75">
      <c r="A1251" s="235">
        <v>12082</v>
      </c>
      <c r="B1251" s="236" t="s">
        <v>3402</v>
      </c>
      <c r="C1251" s="235" t="s">
        <v>2312</v>
      </c>
      <c r="D1251" s="235" t="s">
        <v>2316</v>
      </c>
      <c r="E1251" s="237">
        <v>369.33</v>
      </c>
    </row>
    <row r="1252" spans="1:5" ht="12.75">
      <c r="A1252" s="235">
        <v>13354</v>
      </c>
      <c r="B1252" s="236" t="s">
        <v>3403</v>
      </c>
      <c r="C1252" s="235" t="s">
        <v>2312</v>
      </c>
      <c r="D1252" s="235" t="s">
        <v>2316</v>
      </c>
      <c r="E1252" s="237">
        <v>551.6</v>
      </c>
    </row>
    <row r="1253" spans="1:5" ht="12.75">
      <c r="A1253" s="235">
        <v>14057</v>
      </c>
      <c r="B1253" s="236" t="s">
        <v>3404</v>
      </c>
      <c r="C1253" s="235" t="s">
        <v>2312</v>
      </c>
      <c r="D1253" s="235" t="s">
        <v>2316</v>
      </c>
      <c r="E1253" s="237">
        <v>307.97000000000003</v>
      </c>
    </row>
    <row r="1254" spans="1:5" ht="12.75">
      <c r="A1254" s="235">
        <v>14058</v>
      </c>
      <c r="B1254" s="236" t="s">
        <v>3405</v>
      </c>
      <c r="C1254" s="235" t="s">
        <v>2312</v>
      </c>
      <c r="D1254" s="235" t="s">
        <v>2316</v>
      </c>
      <c r="E1254" s="237">
        <v>485.81</v>
      </c>
    </row>
    <row r="1255" spans="1:5" ht="12.75">
      <c r="A1255" s="235">
        <v>20971</v>
      </c>
      <c r="B1255" s="236" t="s">
        <v>3406</v>
      </c>
      <c r="C1255" s="235" t="s">
        <v>2312</v>
      </c>
      <c r="D1255" s="235" t="s">
        <v>2313</v>
      </c>
      <c r="E1255" s="237">
        <v>13.33</v>
      </c>
    </row>
    <row r="1256" spans="1:5" ht="12.75">
      <c r="A1256" s="235">
        <v>5047</v>
      </c>
      <c r="B1256" s="236" t="s">
        <v>3407</v>
      </c>
      <c r="C1256" s="235" t="s">
        <v>2312</v>
      </c>
      <c r="D1256" s="235" t="s">
        <v>2316</v>
      </c>
      <c r="E1256" s="237">
        <v>330.99</v>
      </c>
    </row>
    <row r="1257" spans="1:5" ht="12.75">
      <c r="A1257" s="235">
        <v>13369</v>
      </c>
      <c r="B1257" s="236" t="s">
        <v>3408</v>
      </c>
      <c r="C1257" s="235" t="s">
        <v>2312</v>
      </c>
      <c r="D1257" s="235" t="s">
        <v>2316</v>
      </c>
      <c r="E1257" s="237">
        <v>359.04</v>
      </c>
    </row>
    <row r="1258" spans="1:5" ht="12.75">
      <c r="A1258" s="235">
        <v>13370</v>
      </c>
      <c r="B1258" s="236" t="s">
        <v>3409</v>
      </c>
      <c r="C1258" s="235" t="s">
        <v>2312</v>
      </c>
      <c r="D1258" s="235" t="s">
        <v>2316</v>
      </c>
      <c r="E1258" s="237">
        <v>497.71</v>
      </c>
    </row>
    <row r="1259" spans="1:5" ht="12.75">
      <c r="A1259" s="235">
        <v>13279</v>
      </c>
      <c r="B1259" s="236" t="s">
        <v>3410</v>
      </c>
      <c r="C1259" s="235" t="s">
        <v>2328</v>
      </c>
      <c r="D1259" s="235" t="s">
        <v>2316</v>
      </c>
      <c r="E1259" s="237">
        <v>10.039999999999999</v>
      </c>
    </row>
    <row r="1260" spans="1:5" ht="12.75">
      <c r="A1260" s="235">
        <v>11977</v>
      </c>
      <c r="B1260" s="236" t="s">
        <v>3411</v>
      </c>
      <c r="C1260" s="235" t="s">
        <v>2312</v>
      </c>
      <c r="D1260" s="235" t="s">
        <v>2316</v>
      </c>
      <c r="E1260" s="237">
        <v>5.2</v>
      </c>
    </row>
    <row r="1261" spans="1:5" ht="12.75">
      <c r="A1261" s="235">
        <v>11975</v>
      </c>
      <c r="B1261" s="236" t="s">
        <v>3412</v>
      </c>
      <c r="C1261" s="235" t="s">
        <v>2312</v>
      </c>
      <c r="D1261" s="235" t="s">
        <v>2316</v>
      </c>
      <c r="E1261" s="237">
        <v>11.4</v>
      </c>
    </row>
    <row r="1262" spans="1:5" ht="12.75">
      <c r="A1262" s="235">
        <v>39746</v>
      </c>
      <c r="B1262" s="236" t="s">
        <v>3413</v>
      </c>
      <c r="C1262" s="235" t="s">
        <v>2312</v>
      </c>
      <c r="D1262" s="235" t="s">
        <v>2316</v>
      </c>
      <c r="E1262" s="237">
        <v>126.89</v>
      </c>
    </row>
    <row r="1263" spans="1:5" ht="12.75">
      <c r="A1263" s="235">
        <v>11976</v>
      </c>
      <c r="B1263" s="236" t="s">
        <v>3414</v>
      </c>
      <c r="C1263" s="235" t="s">
        <v>2312</v>
      </c>
      <c r="D1263" s="235" t="s">
        <v>2316</v>
      </c>
      <c r="E1263" s="237">
        <v>0.57999999999999996</v>
      </c>
    </row>
    <row r="1264" spans="1:5" ht="12.75">
      <c r="A1264" s="235">
        <v>1368</v>
      </c>
      <c r="B1264" s="236" t="s">
        <v>3415</v>
      </c>
      <c r="C1264" s="235" t="s">
        <v>2312</v>
      </c>
      <c r="D1264" s="235" t="s">
        <v>2320</v>
      </c>
      <c r="E1264" s="237">
        <v>66.400000000000006</v>
      </c>
    </row>
    <row r="1265" spans="1:5" ht="12.75">
      <c r="A1265" s="235">
        <v>1367</v>
      </c>
      <c r="B1265" s="236" t="s">
        <v>3416</v>
      </c>
      <c r="C1265" s="235" t="s">
        <v>2312</v>
      </c>
      <c r="D1265" s="235" t="s">
        <v>2313</v>
      </c>
      <c r="E1265" s="237">
        <v>214.78</v>
      </c>
    </row>
    <row r="1266" spans="1:5" ht="12.75">
      <c r="A1266" s="235">
        <v>7608</v>
      </c>
      <c r="B1266" s="236" t="s">
        <v>3417</v>
      </c>
      <c r="C1266" s="235" t="s">
        <v>2312</v>
      </c>
      <c r="D1266" s="235" t="s">
        <v>2313</v>
      </c>
      <c r="E1266" s="237">
        <v>6.37</v>
      </c>
    </row>
    <row r="1267" spans="1:5" ht="12.75">
      <c r="A1267" s="235">
        <v>41900</v>
      </c>
      <c r="B1267" s="236" t="s">
        <v>3418</v>
      </c>
      <c r="C1267" s="235" t="s">
        <v>2328</v>
      </c>
      <c r="D1267" s="235" t="s">
        <v>2320</v>
      </c>
      <c r="E1267" s="237">
        <v>3.09</v>
      </c>
    </row>
    <row r="1268" spans="1:5" ht="12.75">
      <c r="A1268" s="235">
        <v>41899</v>
      </c>
      <c r="B1268" s="236" t="s">
        <v>3419</v>
      </c>
      <c r="C1268" s="235" t="s">
        <v>3312</v>
      </c>
      <c r="D1268" s="235" t="s">
        <v>2320</v>
      </c>
      <c r="E1268" s="237">
        <v>2971.86</v>
      </c>
    </row>
    <row r="1269" spans="1:5" ht="12.75">
      <c r="A1269" s="235">
        <v>1380</v>
      </c>
      <c r="B1269" s="236" t="s">
        <v>3420</v>
      </c>
      <c r="C1269" s="235" t="s">
        <v>2328</v>
      </c>
      <c r="D1269" s="235" t="s">
        <v>2313</v>
      </c>
      <c r="E1269" s="237">
        <v>3.16</v>
      </c>
    </row>
    <row r="1270" spans="1:5" ht="12.75">
      <c r="A1270" s="235">
        <v>1375</v>
      </c>
      <c r="B1270" s="236" t="s">
        <v>3421</v>
      </c>
      <c r="C1270" s="235" t="s">
        <v>2328</v>
      </c>
      <c r="D1270" s="235" t="s">
        <v>2313</v>
      </c>
      <c r="E1270" s="237">
        <v>12.79</v>
      </c>
    </row>
    <row r="1271" spans="1:5" ht="12.75">
      <c r="A1271" s="235">
        <v>1379</v>
      </c>
      <c r="B1271" s="236" t="s">
        <v>3422</v>
      </c>
      <c r="C1271" s="235" t="s">
        <v>2328</v>
      </c>
      <c r="D1271" s="235" t="s">
        <v>2313</v>
      </c>
      <c r="E1271" s="237">
        <v>0.54</v>
      </c>
    </row>
    <row r="1272" spans="1:5" ht="12.75">
      <c r="A1272" s="235">
        <v>10511</v>
      </c>
      <c r="B1272" s="236" t="s">
        <v>3423</v>
      </c>
      <c r="C1272" s="235" t="s">
        <v>3424</v>
      </c>
      <c r="D1272" s="235" t="s">
        <v>2320</v>
      </c>
      <c r="E1272" s="237">
        <v>27</v>
      </c>
    </row>
    <row r="1273" spans="1:5" ht="12.75">
      <c r="A1273" s="235">
        <v>13284</v>
      </c>
      <c r="B1273" s="236" t="s">
        <v>3425</v>
      </c>
      <c r="C1273" s="235" t="s">
        <v>2328</v>
      </c>
      <c r="D1273" s="235" t="s">
        <v>2313</v>
      </c>
      <c r="E1273" s="237">
        <v>0.45</v>
      </c>
    </row>
    <row r="1274" spans="1:5" ht="12.75">
      <c r="A1274" s="235">
        <v>25974</v>
      </c>
      <c r="B1274" s="236" t="s">
        <v>3426</v>
      </c>
      <c r="C1274" s="235" t="s">
        <v>2328</v>
      </c>
      <c r="D1274" s="235" t="s">
        <v>2313</v>
      </c>
      <c r="E1274" s="237">
        <v>1.81</v>
      </c>
    </row>
    <row r="1275" spans="1:5" ht="12.75">
      <c r="A1275" s="235">
        <v>1382</v>
      </c>
      <c r="B1275" s="236" t="s">
        <v>3427</v>
      </c>
      <c r="C1275" s="235" t="s">
        <v>3424</v>
      </c>
      <c r="D1275" s="235" t="s">
        <v>2313</v>
      </c>
      <c r="E1275" s="237">
        <v>26.01</v>
      </c>
    </row>
    <row r="1276" spans="1:5" ht="12.75">
      <c r="A1276" s="235">
        <v>34753</v>
      </c>
      <c r="B1276" s="236" t="s">
        <v>3428</v>
      </c>
      <c r="C1276" s="235" t="s">
        <v>2328</v>
      </c>
      <c r="D1276" s="235" t="s">
        <v>2313</v>
      </c>
      <c r="E1276" s="237">
        <v>0.52</v>
      </c>
    </row>
    <row r="1277" spans="1:5" ht="12.75">
      <c r="A1277" s="235">
        <v>420</v>
      </c>
      <c r="B1277" s="236" t="s">
        <v>3429</v>
      </c>
      <c r="C1277" s="235" t="s">
        <v>2312</v>
      </c>
      <c r="D1277" s="235" t="s">
        <v>2313</v>
      </c>
      <c r="E1277" s="237">
        <v>22.28</v>
      </c>
    </row>
    <row r="1278" spans="1:5" ht="12.75">
      <c r="A1278" s="235">
        <v>12327</v>
      </c>
      <c r="B1278" s="236" t="s">
        <v>3430</v>
      </c>
      <c r="C1278" s="235" t="s">
        <v>2312</v>
      </c>
      <c r="D1278" s="235" t="s">
        <v>2313</v>
      </c>
      <c r="E1278" s="237">
        <v>26.54</v>
      </c>
    </row>
    <row r="1279" spans="1:5" ht="12.75">
      <c r="A1279" s="235">
        <v>36148</v>
      </c>
      <c r="B1279" s="236" t="s">
        <v>3431</v>
      </c>
      <c r="C1279" s="235" t="s">
        <v>2312</v>
      </c>
      <c r="D1279" s="235" t="s">
        <v>2313</v>
      </c>
      <c r="E1279" s="237">
        <v>60.96</v>
      </c>
    </row>
    <row r="1280" spans="1:5" ht="12.75">
      <c r="A1280" s="235">
        <v>12329</v>
      </c>
      <c r="B1280" s="236" t="s">
        <v>3432</v>
      </c>
      <c r="C1280" s="235" t="s">
        <v>2328</v>
      </c>
      <c r="D1280" s="235" t="s">
        <v>2313</v>
      </c>
      <c r="E1280" s="237">
        <v>121.07</v>
      </c>
    </row>
    <row r="1281" spans="1:5" ht="12.75">
      <c r="A1281" s="235">
        <v>1339</v>
      </c>
      <c r="B1281" s="236" t="s">
        <v>3433</v>
      </c>
      <c r="C1281" s="235" t="s">
        <v>2328</v>
      </c>
      <c r="D1281" s="235" t="s">
        <v>2313</v>
      </c>
      <c r="E1281" s="237">
        <v>35.29</v>
      </c>
    </row>
    <row r="1282" spans="1:5" ht="12.75">
      <c r="A1282" s="235">
        <v>11849</v>
      </c>
      <c r="B1282" s="236" t="s">
        <v>3434</v>
      </c>
      <c r="C1282" s="235" t="s">
        <v>2377</v>
      </c>
      <c r="D1282" s="235" t="s">
        <v>2313</v>
      </c>
      <c r="E1282" s="237">
        <v>19.68</v>
      </c>
    </row>
    <row r="1283" spans="1:5" ht="12.75">
      <c r="A1283" s="235">
        <v>37418</v>
      </c>
      <c r="B1283" s="236" t="s">
        <v>3435</v>
      </c>
      <c r="C1283" s="235" t="s">
        <v>2312</v>
      </c>
      <c r="D1283" s="235" t="s">
        <v>2316</v>
      </c>
      <c r="E1283" s="237">
        <v>15.12</v>
      </c>
    </row>
    <row r="1284" spans="1:5" ht="12.75">
      <c r="A1284" s="235">
        <v>37419</v>
      </c>
      <c r="B1284" s="236" t="s">
        <v>3436</v>
      </c>
      <c r="C1284" s="235" t="s">
        <v>2312</v>
      </c>
      <c r="D1284" s="235" t="s">
        <v>2316</v>
      </c>
      <c r="E1284" s="237">
        <v>15.53</v>
      </c>
    </row>
    <row r="1285" spans="1:5" ht="12.75">
      <c r="A1285" s="235">
        <v>1427</v>
      </c>
      <c r="B1285" s="236" t="s">
        <v>3437</v>
      </c>
      <c r="C1285" s="235" t="s">
        <v>2312</v>
      </c>
      <c r="D1285" s="235" t="s">
        <v>2316</v>
      </c>
      <c r="E1285" s="237">
        <v>18.95</v>
      </c>
    </row>
    <row r="1286" spans="1:5" ht="12.75">
      <c r="A1286" s="235">
        <v>1402</v>
      </c>
      <c r="B1286" s="236" t="s">
        <v>3438</v>
      </c>
      <c r="C1286" s="235" t="s">
        <v>2312</v>
      </c>
      <c r="D1286" s="235" t="s">
        <v>2316</v>
      </c>
      <c r="E1286" s="237">
        <v>6.56</v>
      </c>
    </row>
    <row r="1287" spans="1:5" ht="12.75">
      <c r="A1287" s="235">
        <v>1420</v>
      </c>
      <c r="B1287" s="236" t="s">
        <v>3439</v>
      </c>
      <c r="C1287" s="235" t="s">
        <v>2312</v>
      </c>
      <c r="D1287" s="235" t="s">
        <v>2316</v>
      </c>
      <c r="E1287" s="237">
        <v>8.43</v>
      </c>
    </row>
    <row r="1288" spans="1:5" ht="12.75">
      <c r="A1288" s="235">
        <v>1419</v>
      </c>
      <c r="B1288" s="236" t="s">
        <v>3440</v>
      </c>
      <c r="C1288" s="235" t="s">
        <v>2312</v>
      </c>
      <c r="D1288" s="235" t="s">
        <v>2316</v>
      </c>
      <c r="E1288" s="237">
        <v>10.19</v>
      </c>
    </row>
    <row r="1289" spans="1:5" ht="12.75">
      <c r="A1289" s="235">
        <v>1414</v>
      </c>
      <c r="B1289" s="236" t="s">
        <v>3441</v>
      </c>
      <c r="C1289" s="235" t="s">
        <v>2312</v>
      </c>
      <c r="D1289" s="235" t="s">
        <v>2316</v>
      </c>
      <c r="E1289" s="237">
        <v>9.9700000000000006</v>
      </c>
    </row>
    <row r="1290" spans="1:5" ht="12.75">
      <c r="A1290" s="235">
        <v>1413</v>
      </c>
      <c r="B1290" s="236" t="s">
        <v>3442</v>
      </c>
      <c r="C1290" s="235" t="s">
        <v>2312</v>
      </c>
      <c r="D1290" s="235" t="s">
        <v>2316</v>
      </c>
      <c r="E1290" s="237">
        <v>14.72</v>
      </c>
    </row>
    <row r="1291" spans="1:5" ht="12.75">
      <c r="A1291" s="235">
        <v>1412</v>
      </c>
      <c r="B1291" s="236" t="s">
        <v>3443</v>
      </c>
      <c r="C1291" s="235" t="s">
        <v>2312</v>
      </c>
      <c r="D1291" s="235" t="s">
        <v>2316</v>
      </c>
      <c r="E1291" s="237">
        <v>12.47</v>
      </c>
    </row>
    <row r="1292" spans="1:5" ht="12.75">
      <c r="A1292" s="235">
        <v>1411</v>
      </c>
      <c r="B1292" s="236" t="s">
        <v>3444</v>
      </c>
      <c r="C1292" s="235" t="s">
        <v>2312</v>
      </c>
      <c r="D1292" s="235" t="s">
        <v>2316</v>
      </c>
      <c r="E1292" s="237">
        <v>22.69</v>
      </c>
    </row>
    <row r="1293" spans="1:5" ht="12.75">
      <c r="A1293" s="235">
        <v>1406</v>
      </c>
      <c r="B1293" s="236" t="s">
        <v>3445</v>
      </c>
      <c r="C1293" s="235" t="s">
        <v>2312</v>
      </c>
      <c r="D1293" s="235" t="s">
        <v>2316</v>
      </c>
      <c r="E1293" s="237">
        <v>15.05</v>
      </c>
    </row>
    <row r="1294" spans="1:5" ht="12.75">
      <c r="A1294" s="235">
        <v>1407</v>
      </c>
      <c r="B1294" s="236" t="s">
        <v>3446</v>
      </c>
      <c r="C1294" s="235" t="s">
        <v>2312</v>
      </c>
      <c r="D1294" s="235" t="s">
        <v>2316</v>
      </c>
      <c r="E1294" s="237">
        <v>18.77</v>
      </c>
    </row>
    <row r="1295" spans="1:5" ht="12.75">
      <c r="A1295" s="235">
        <v>1404</v>
      </c>
      <c r="B1295" s="236" t="s">
        <v>3447</v>
      </c>
      <c r="C1295" s="235" t="s">
        <v>2312</v>
      </c>
      <c r="D1295" s="235" t="s">
        <v>2316</v>
      </c>
      <c r="E1295" s="237">
        <v>19.95</v>
      </c>
    </row>
    <row r="1296" spans="1:5" ht="12.75">
      <c r="A1296" s="235">
        <v>11281</v>
      </c>
      <c r="B1296" s="236" t="s">
        <v>3448</v>
      </c>
      <c r="C1296" s="235" t="s">
        <v>2312</v>
      </c>
      <c r="D1296" s="235" t="s">
        <v>2316</v>
      </c>
      <c r="E1296" s="237">
        <v>10685</v>
      </c>
    </row>
    <row r="1297" spans="1:5" ht="12.75">
      <c r="A1297" s="235">
        <v>1442</v>
      </c>
      <c r="B1297" s="236" t="s">
        <v>3449</v>
      </c>
      <c r="C1297" s="235" t="s">
        <v>2312</v>
      </c>
      <c r="D1297" s="235" t="s">
        <v>2316</v>
      </c>
      <c r="E1297" s="237">
        <v>8969.9699999999993</v>
      </c>
    </row>
    <row r="1298" spans="1:5" ht="12.75">
      <c r="A1298" s="235">
        <v>13457</v>
      </c>
      <c r="B1298" s="236" t="s">
        <v>3450</v>
      </c>
      <c r="C1298" s="235" t="s">
        <v>2312</v>
      </c>
      <c r="D1298" s="235" t="s">
        <v>2316</v>
      </c>
      <c r="E1298" s="237">
        <v>7742.75</v>
      </c>
    </row>
    <row r="1299" spans="1:5" ht="12.75">
      <c r="A1299" s="235">
        <v>40699</v>
      </c>
      <c r="B1299" s="236" t="s">
        <v>3451</v>
      </c>
      <c r="C1299" s="235" t="s">
        <v>2312</v>
      </c>
      <c r="D1299" s="235" t="s">
        <v>2316</v>
      </c>
      <c r="E1299" s="237">
        <v>5985.44</v>
      </c>
    </row>
    <row r="1300" spans="1:5" ht="12.75">
      <c r="A1300" s="235">
        <v>40701</v>
      </c>
      <c r="B1300" s="236" t="s">
        <v>3452</v>
      </c>
      <c r="C1300" s="235" t="s">
        <v>2312</v>
      </c>
      <c r="D1300" s="235" t="s">
        <v>2316</v>
      </c>
      <c r="E1300" s="237">
        <v>105830.81</v>
      </c>
    </row>
    <row r="1301" spans="1:5" ht="12.75">
      <c r="A1301" s="235">
        <v>40700</v>
      </c>
      <c r="B1301" s="236" t="s">
        <v>3453</v>
      </c>
      <c r="C1301" s="235" t="s">
        <v>2312</v>
      </c>
      <c r="D1301" s="235" t="s">
        <v>2316</v>
      </c>
      <c r="E1301" s="237">
        <v>13933.32</v>
      </c>
    </row>
    <row r="1302" spans="1:5" ht="12.75">
      <c r="A1302" s="235">
        <v>13458</v>
      </c>
      <c r="B1302" s="236" t="s">
        <v>3454</v>
      </c>
      <c r="C1302" s="235" t="s">
        <v>2312</v>
      </c>
      <c r="D1302" s="235" t="s">
        <v>2316</v>
      </c>
      <c r="E1302" s="237">
        <v>13240.1</v>
      </c>
    </row>
    <row r="1303" spans="1:5" ht="12.75">
      <c r="A1303" s="235">
        <v>36524</v>
      </c>
      <c r="B1303" s="236" t="s">
        <v>3455</v>
      </c>
      <c r="C1303" s="235" t="s">
        <v>2312</v>
      </c>
      <c r="D1303" s="235" t="s">
        <v>2316</v>
      </c>
      <c r="E1303" s="237">
        <v>108690.68</v>
      </c>
    </row>
    <row r="1304" spans="1:5" ht="12.75">
      <c r="A1304" s="235">
        <v>36526</v>
      </c>
      <c r="B1304" s="236" t="s">
        <v>3456</v>
      </c>
      <c r="C1304" s="235" t="s">
        <v>2312</v>
      </c>
      <c r="D1304" s="235" t="s">
        <v>2316</v>
      </c>
      <c r="E1304" s="237">
        <v>87587.37</v>
      </c>
    </row>
    <row r="1305" spans="1:5" ht="12.75">
      <c r="A1305" s="235">
        <v>36523</v>
      </c>
      <c r="B1305" s="236" t="s">
        <v>3457</v>
      </c>
      <c r="C1305" s="235" t="s">
        <v>2312</v>
      </c>
      <c r="D1305" s="235" t="s">
        <v>2316</v>
      </c>
      <c r="E1305" s="237">
        <v>187512.75</v>
      </c>
    </row>
    <row r="1306" spans="1:5" ht="12.75">
      <c r="A1306" s="235">
        <v>36527</v>
      </c>
      <c r="B1306" s="236" t="s">
        <v>3458</v>
      </c>
      <c r="C1306" s="235" t="s">
        <v>2312</v>
      </c>
      <c r="D1306" s="235" t="s">
        <v>2316</v>
      </c>
      <c r="E1306" s="237">
        <v>203677.47</v>
      </c>
    </row>
    <row r="1307" spans="1:5" ht="12.75">
      <c r="A1307" s="235">
        <v>13803</v>
      </c>
      <c r="B1307" s="236" t="s">
        <v>3459</v>
      </c>
      <c r="C1307" s="235" t="s">
        <v>2312</v>
      </c>
      <c r="D1307" s="235" t="s">
        <v>2316</v>
      </c>
      <c r="E1307" s="237">
        <v>73648</v>
      </c>
    </row>
    <row r="1308" spans="1:5" ht="12.75">
      <c r="A1308" s="235">
        <v>38642</v>
      </c>
      <c r="B1308" s="236" t="s">
        <v>3460</v>
      </c>
      <c r="C1308" s="235" t="s">
        <v>2312</v>
      </c>
      <c r="D1308" s="235" t="s">
        <v>2316</v>
      </c>
      <c r="E1308" s="237">
        <v>47421.34</v>
      </c>
    </row>
    <row r="1309" spans="1:5" ht="12.75">
      <c r="A1309" s="235">
        <v>36522</v>
      </c>
      <c r="B1309" s="236" t="s">
        <v>3461</v>
      </c>
      <c r="C1309" s="235" t="s">
        <v>2312</v>
      </c>
      <c r="D1309" s="235" t="s">
        <v>2316</v>
      </c>
      <c r="E1309" s="237">
        <v>55150.45</v>
      </c>
    </row>
    <row r="1310" spans="1:5" ht="12.75">
      <c r="A1310" s="235">
        <v>36525</v>
      </c>
      <c r="B1310" s="236" t="s">
        <v>3462</v>
      </c>
      <c r="C1310" s="235" t="s">
        <v>2312</v>
      </c>
      <c r="D1310" s="235" t="s">
        <v>2316</v>
      </c>
      <c r="E1310" s="237">
        <v>73859.34</v>
      </c>
    </row>
    <row r="1311" spans="1:5" ht="12.75">
      <c r="A1311" s="235">
        <v>41991</v>
      </c>
      <c r="B1311" s="236" t="s">
        <v>3463</v>
      </c>
      <c r="C1311" s="235" t="s">
        <v>2312</v>
      </c>
      <c r="D1311" s="235" t="s">
        <v>2316</v>
      </c>
      <c r="E1311" s="237">
        <v>2729.21</v>
      </c>
    </row>
    <row r="1312" spans="1:5" ht="12.75">
      <c r="A1312" s="235">
        <v>34348</v>
      </c>
      <c r="B1312" s="236" t="s">
        <v>3464</v>
      </c>
      <c r="C1312" s="235" t="s">
        <v>2324</v>
      </c>
      <c r="D1312" s="235" t="s">
        <v>2313</v>
      </c>
      <c r="E1312" s="237">
        <v>24.73</v>
      </c>
    </row>
    <row r="1313" spans="1:5" ht="12.75">
      <c r="A1313" s="235">
        <v>34347</v>
      </c>
      <c r="B1313" s="236" t="s">
        <v>3465</v>
      </c>
      <c r="C1313" s="235" t="s">
        <v>2324</v>
      </c>
      <c r="D1313" s="235" t="s">
        <v>2313</v>
      </c>
      <c r="E1313" s="237">
        <v>17.68</v>
      </c>
    </row>
    <row r="1314" spans="1:5" ht="12.75">
      <c r="A1314" s="235">
        <v>11146</v>
      </c>
      <c r="B1314" s="236" t="s">
        <v>3466</v>
      </c>
      <c r="C1314" s="235" t="s">
        <v>2482</v>
      </c>
      <c r="D1314" s="235" t="s">
        <v>2313</v>
      </c>
      <c r="E1314" s="237">
        <v>370.01</v>
      </c>
    </row>
    <row r="1315" spans="1:5" ht="12.75">
      <c r="A1315" s="235">
        <v>11147</v>
      </c>
      <c r="B1315" s="236" t="s">
        <v>3467</v>
      </c>
      <c r="C1315" s="235" t="s">
        <v>2482</v>
      </c>
      <c r="D1315" s="235" t="s">
        <v>2313</v>
      </c>
      <c r="E1315" s="237">
        <v>384.49</v>
      </c>
    </row>
    <row r="1316" spans="1:5" ht="12.75">
      <c r="A1316" s="235">
        <v>34872</v>
      </c>
      <c r="B1316" s="236" t="s">
        <v>3468</v>
      </c>
      <c r="C1316" s="235" t="s">
        <v>2482</v>
      </c>
      <c r="D1316" s="235" t="s">
        <v>2313</v>
      </c>
      <c r="E1316" s="237">
        <v>388.8</v>
      </c>
    </row>
    <row r="1317" spans="1:5" ht="12.75">
      <c r="A1317" s="235">
        <v>34491</v>
      </c>
      <c r="B1317" s="236" t="s">
        <v>3469</v>
      </c>
      <c r="C1317" s="235" t="s">
        <v>2482</v>
      </c>
      <c r="D1317" s="235" t="s">
        <v>2313</v>
      </c>
      <c r="E1317" s="237">
        <v>400.07</v>
      </c>
    </row>
    <row r="1318" spans="1:5" ht="12.75">
      <c r="A1318" s="235">
        <v>34770</v>
      </c>
      <c r="B1318" s="236" t="s">
        <v>3470</v>
      </c>
      <c r="C1318" s="235" t="s">
        <v>3312</v>
      </c>
      <c r="D1318" s="235" t="s">
        <v>2316</v>
      </c>
      <c r="E1318" s="237">
        <v>328.59</v>
      </c>
    </row>
    <row r="1319" spans="1:5" ht="12.75">
      <c r="A1319" s="235">
        <v>1518</v>
      </c>
      <c r="B1319" s="236" t="s">
        <v>3471</v>
      </c>
      <c r="C1319" s="235" t="s">
        <v>3312</v>
      </c>
      <c r="D1319" s="235" t="s">
        <v>2316</v>
      </c>
      <c r="E1319" s="237">
        <v>335</v>
      </c>
    </row>
    <row r="1320" spans="1:5" ht="12.75">
      <c r="A1320" s="235">
        <v>41965</v>
      </c>
      <c r="B1320" s="236" t="s">
        <v>3472</v>
      </c>
      <c r="C1320" s="235" t="s">
        <v>3312</v>
      </c>
      <c r="D1320" s="235" t="s">
        <v>2316</v>
      </c>
      <c r="E1320" s="237">
        <v>324.55</v>
      </c>
    </row>
    <row r="1321" spans="1:5" ht="12.75">
      <c r="A1321" s="235">
        <v>34492</v>
      </c>
      <c r="B1321" s="236" t="s">
        <v>3473</v>
      </c>
      <c r="C1321" s="235" t="s">
        <v>2482</v>
      </c>
      <c r="D1321" s="235" t="s">
        <v>2313</v>
      </c>
      <c r="E1321" s="237">
        <v>328.82</v>
      </c>
    </row>
    <row r="1322" spans="1:5" ht="12.75">
      <c r="A1322" s="235">
        <v>1524</v>
      </c>
      <c r="B1322" s="236" t="s">
        <v>3474</v>
      </c>
      <c r="C1322" s="235" t="s">
        <v>2482</v>
      </c>
      <c r="D1322" s="235" t="s">
        <v>2320</v>
      </c>
      <c r="E1322" s="237">
        <v>355</v>
      </c>
    </row>
    <row r="1323" spans="1:5" ht="12.75">
      <c r="A1323" s="235">
        <v>38404</v>
      </c>
      <c r="B1323" s="236" t="s">
        <v>3475</v>
      </c>
      <c r="C1323" s="235" t="s">
        <v>2482</v>
      </c>
      <c r="D1323" s="235" t="s">
        <v>2313</v>
      </c>
      <c r="E1323" s="237">
        <v>340.6</v>
      </c>
    </row>
    <row r="1324" spans="1:5" ht="12.75">
      <c r="A1324" s="235">
        <v>39849</v>
      </c>
      <c r="B1324" s="236" t="s">
        <v>3476</v>
      </c>
      <c r="C1324" s="235" t="s">
        <v>2482</v>
      </c>
      <c r="D1324" s="235" t="s">
        <v>2313</v>
      </c>
      <c r="E1324" s="237">
        <v>390.33</v>
      </c>
    </row>
    <row r="1325" spans="1:5" ht="12.75">
      <c r="A1325" s="235">
        <v>38464</v>
      </c>
      <c r="B1325" s="236" t="s">
        <v>3477</v>
      </c>
      <c r="C1325" s="235" t="s">
        <v>2482</v>
      </c>
      <c r="D1325" s="235" t="s">
        <v>2313</v>
      </c>
      <c r="E1325" s="237">
        <v>395.99</v>
      </c>
    </row>
    <row r="1326" spans="1:5" ht="12.75">
      <c r="A1326" s="235">
        <v>34493</v>
      </c>
      <c r="B1326" s="236" t="s">
        <v>3478</v>
      </c>
      <c r="C1326" s="235" t="s">
        <v>2482</v>
      </c>
      <c r="D1326" s="235" t="s">
        <v>2313</v>
      </c>
      <c r="E1326" s="237">
        <v>338.09</v>
      </c>
    </row>
    <row r="1327" spans="1:5" ht="12.75">
      <c r="A1327" s="235">
        <v>1527</v>
      </c>
      <c r="B1327" s="236" t="s">
        <v>3479</v>
      </c>
      <c r="C1327" s="235" t="s">
        <v>2482</v>
      </c>
      <c r="D1327" s="235" t="s">
        <v>2313</v>
      </c>
      <c r="E1327" s="237">
        <v>366.26</v>
      </c>
    </row>
    <row r="1328" spans="1:5" ht="12.75">
      <c r="A1328" s="235">
        <v>38405</v>
      </c>
      <c r="B1328" s="236" t="s">
        <v>3480</v>
      </c>
      <c r="C1328" s="235" t="s">
        <v>2482</v>
      </c>
      <c r="D1328" s="235" t="s">
        <v>2313</v>
      </c>
      <c r="E1328" s="237">
        <v>351.1</v>
      </c>
    </row>
    <row r="1329" spans="1:5" ht="12.75">
      <c r="A1329" s="235">
        <v>38408</v>
      </c>
      <c r="B1329" s="236" t="s">
        <v>3481</v>
      </c>
      <c r="C1329" s="235" t="s">
        <v>2482</v>
      </c>
      <c r="D1329" s="235" t="s">
        <v>2313</v>
      </c>
      <c r="E1329" s="237">
        <v>388.64</v>
      </c>
    </row>
    <row r="1330" spans="1:5" ht="12.75">
      <c r="A1330" s="235">
        <v>34494</v>
      </c>
      <c r="B1330" s="236" t="s">
        <v>3482</v>
      </c>
      <c r="C1330" s="235" t="s">
        <v>2482</v>
      </c>
      <c r="D1330" s="235" t="s">
        <v>2313</v>
      </c>
      <c r="E1330" s="237">
        <v>349.36</v>
      </c>
    </row>
    <row r="1331" spans="1:5" ht="12.75">
      <c r="A1331" s="235">
        <v>1525</v>
      </c>
      <c r="B1331" s="236" t="s">
        <v>3483</v>
      </c>
      <c r="C1331" s="235" t="s">
        <v>2482</v>
      </c>
      <c r="D1331" s="235" t="s">
        <v>2313</v>
      </c>
      <c r="E1331" s="237">
        <v>377.53</v>
      </c>
    </row>
    <row r="1332" spans="1:5" ht="12.75">
      <c r="A1332" s="235">
        <v>38406</v>
      </c>
      <c r="B1332" s="236" t="s">
        <v>3484</v>
      </c>
      <c r="C1332" s="235" t="s">
        <v>2482</v>
      </c>
      <c r="D1332" s="235" t="s">
        <v>2313</v>
      </c>
      <c r="E1332" s="237">
        <v>370.74</v>
      </c>
    </row>
    <row r="1333" spans="1:5" ht="12.75">
      <c r="A1333" s="235">
        <v>38409</v>
      </c>
      <c r="B1333" s="236" t="s">
        <v>3485</v>
      </c>
      <c r="C1333" s="235" t="s">
        <v>2482</v>
      </c>
      <c r="D1333" s="235" t="s">
        <v>2313</v>
      </c>
      <c r="E1333" s="237">
        <v>391.28</v>
      </c>
    </row>
    <row r="1334" spans="1:5" ht="12.75">
      <c r="A1334" s="235">
        <v>43360</v>
      </c>
      <c r="B1334" s="236" t="s">
        <v>24351</v>
      </c>
      <c r="C1334" s="235" t="s">
        <v>2482</v>
      </c>
      <c r="D1334" s="235" t="s">
        <v>2313</v>
      </c>
      <c r="E1334" s="237">
        <v>408</v>
      </c>
    </row>
    <row r="1335" spans="1:5" ht="12.75">
      <c r="A1335" s="235">
        <v>34495</v>
      </c>
      <c r="B1335" s="236" t="s">
        <v>3486</v>
      </c>
      <c r="C1335" s="235" t="s">
        <v>2482</v>
      </c>
      <c r="D1335" s="235" t="s">
        <v>2313</v>
      </c>
      <c r="E1335" s="237">
        <v>360.63</v>
      </c>
    </row>
    <row r="1336" spans="1:5" ht="12.75">
      <c r="A1336" s="235">
        <v>11145</v>
      </c>
      <c r="B1336" s="236" t="s">
        <v>3487</v>
      </c>
      <c r="C1336" s="235" t="s">
        <v>2482</v>
      </c>
      <c r="D1336" s="235" t="s">
        <v>2313</v>
      </c>
      <c r="E1336" s="237">
        <v>388.8</v>
      </c>
    </row>
    <row r="1337" spans="1:5" ht="12.75">
      <c r="A1337" s="235">
        <v>34496</v>
      </c>
      <c r="B1337" s="236" t="s">
        <v>3488</v>
      </c>
      <c r="C1337" s="235" t="s">
        <v>2482</v>
      </c>
      <c r="D1337" s="235" t="s">
        <v>2313</v>
      </c>
      <c r="E1337" s="237">
        <v>376.2</v>
      </c>
    </row>
    <row r="1338" spans="1:5" ht="12.75">
      <c r="A1338" s="235">
        <v>34479</v>
      </c>
      <c r="B1338" s="236" t="s">
        <v>3489</v>
      </c>
      <c r="C1338" s="235" t="s">
        <v>2482</v>
      </c>
      <c r="D1338" s="235" t="s">
        <v>2313</v>
      </c>
      <c r="E1338" s="237">
        <v>400.07</v>
      </c>
    </row>
    <row r="1339" spans="1:5" ht="12.75">
      <c r="A1339" s="235">
        <v>34481</v>
      </c>
      <c r="B1339" s="236" t="s">
        <v>3490</v>
      </c>
      <c r="C1339" s="235" t="s">
        <v>2482</v>
      </c>
      <c r="D1339" s="235" t="s">
        <v>2313</v>
      </c>
      <c r="E1339" s="237">
        <v>418.03</v>
      </c>
    </row>
    <row r="1340" spans="1:5" ht="12.75">
      <c r="A1340" s="235">
        <v>34483</v>
      </c>
      <c r="B1340" s="236" t="s">
        <v>3491</v>
      </c>
      <c r="C1340" s="235" t="s">
        <v>2482</v>
      </c>
      <c r="D1340" s="235" t="s">
        <v>2313</v>
      </c>
      <c r="E1340" s="237">
        <v>446.64</v>
      </c>
    </row>
    <row r="1341" spans="1:5" ht="12.75">
      <c r="A1341" s="235">
        <v>34485</v>
      </c>
      <c r="B1341" s="236" t="s">
        <v>3492</v>
      </c>
      <c r="C1341" s="235" t="s">
        <v>2482</v>
      </c>
      <c r="D1341" s="235" t="s">
        <v>2313</v>
      </c>
      <c r="E1341" s="237">
        <v>477.63</v>
      </c>
    </row>
    <row r="1342" spans="1:5" ht="12.75">
      <c r="A1342" s="235">
        <v>14041</v>
      </c>
      <c r="B1342" s="236" t="s">
        <v>3493</v>
      </c>
      <c r="C1342" s="235" t="s">
        <v>2482</v>
      </c>
      <c r="D1342" s="235" t="s">
        <v>2313</v>
      </c>
      <c r="E1342" s="237">
        <v>310.48</v>
      </c>
    </row>
    <row r="1343" spans="1:5" ht="12.75">
      <c r="A1343" s="235">
        <v>1523</v>
      </c>
      <c r="B1343" s="236" t="s">
        <v>3494</v>
      </c>
      <c r="C1343" s="235" t="s">
        <v>2482</v>
      </c>
      <c r="D1343" s="235" t="s">
        <v>2313</v>
      </c>
      <c r="E1343" s="237">
        <v>315.55</v>
      </c>
    </row>
    <row r="1344" spans="1:5" ht="12.75">
      <c r="A1344" s="235">
        <v>14052</v>
      </c>
      <c r="B1344" s="236" t="s">
        <v>3495</v>
      </c>
      <c r="C1344" s="235" t="s">
        <v>2312</v>
      </c>
      <c r="D1344" s="235" t="s">
        <v>2313</v>
      </c>
      <c r="E1344" s="237">
        <v>9.48</v>
      </c>
    </row>
    <row r="1345" spans="1:5" ht="12.75">
      <c r="A1345" s="235">
        <v>14054</v>
      </c>
      <c r="B1345" s="236" t="s">
        <v>3496</v>
      </c>
      <c r="C1345" s="235" t="s">
        <v>2312</v>
      </c>
      <c r="D1345" s="235" t="s">
        <v>2313</v>
      </c>
      <c r="E1345" s="237">
        <v>12.32</v>
      </c>
    </row>
    <row r="1346" spans="1:5" ht="12.75">
      <c r="A1346" s="235">
        <v>14053</v>
      </c>
      <c r="B1346" s="236" t="s">
        <v>3497</v>
      </c>
      <c r="C1346" s="235" t="s">
        <v>2312</v>
      </c>
      <c r="D1346" s="235" t="s">
        <v>2313</v>
      </c>
      <c r="E1346" s="237">
        <v>9.6199999999999992</v>
      </c>
    </row>
    <row r="1347" spans="1:5" ht="12.75">
      <c r="A1347" s="235">
        <v>2558</v>
      </c>
      <c r="B1347" s="236" t="s">
        <v>3498</v>
      </c>
      <c r="C1347" s="235" t="s">
        <v>2312</v>
      </c>
      <c r="D1347" s="235" t="s">
        <v>2313</v>
      </c>
      <c r="E1347" s="237">
        <v>7.24</v>
      </c>
    </row>
    <row r="1348" spans="1:5" ht="12.75">
      <c r="A1348" s="235">
        <v>2560</v>
      </c>
      <c r="B1348" s="236" t="s">
        <v>3499</v>
      </c>
      <c r="C1348" s="235" t="s">
        <v>2312</v>
      </c>
      <c r="D1348" s="235" t="s">
        <v>2313</v>
      </c>
      <c r="E1348" s="237">
        <v>12.75</v>
      </c>
    </row>
    <row r="1349" spans="1:5" ht="12.75">
      <c r="A1349" s="235">
        <v>2559</v>
      </c>
      <c r="B1349" s="236" t="s">
        <v>3500</v>
      </c>
      <c r="C1349" s="235" t="s">
        <v>2312</v>
      </c>
      <c r="D1349" s="235" t="s">
        <v>2320</v>
      </c>
      <c r="E1349" s="237">
        <v>10.199999999999999</v>
      </c>
    </row>
    <row r="1350" spans="1:5" ht="12.75">
      <c r="A1350" s="235">
        <v>2592</v>
      </c>
      <c r="B1350" s="236" t="s">
        <v>3501</v>
      </c>
      <c r="C1350" s="235" t="s">
        <v>2312</v>
      </c>
      <c r="D1350" s="235" t="s">
        <v>2313</v>
      </c>
      <c r="E1350" s="237">
        <v>169.09</v>
      </c>
    </row>
    <row r="1351" spans="1:5" ht="12.75">
      <c r="A1351" s="235">
        <v>2566</v>
      </c>
      <c r="B1351" s="236" t="s">
        <v>3502</v>
      </c>
      <c r="C1351" s="235" t="s">
        <v>2312</v>
      </c>
      <c r="D1351" s="235" t="s">
        <v>2313</v>
      </c>
      <c r="E1351" s="237">
        <v>17.010000000000002</v>
      </c>
    </row>
    <row r="1352" spans="1:5" ht="12.75">
      <c r="A1352" s="235">
        <v>2589</v>
      </c>
      <c r="B1352" s="236" t="s">
        <v>3503</v>
      </c>
      <c r="C1352" s="235" t="s">
        <v>2312</v>
      </c>
      <c r="D1352" s="235" t="s">
        <v>2313</v>
      </c>
      <c r="E1352" s="237">
        <v>22.62</v>
      </c>
    </row>
    <row r="1353" spans="1:5" ht="12.75">
      <c r="A1353" s="235">
        <v>2591</v>
      </c>
      <c r="B1353" s="236" t="s">
        <v>3504</v>
      </c>
      <c r="C1353" s="235" t="s">
        <v>2312</v>
      </c>
      <c r="D1353" s="235" t="s">
        <v>2313</v>
      </c>
      <c r="E1353" s="237">
        <v>8.25</v>
      </c>
    </row>
    <row r="1354" spans="1:5" ht="12.75">
      <c r="A1354" s="235">
        <v>2590</v>
      </c>
      <c r="B1354" s="236" t="s">
        <v>3505</v>
      </c>
      <c r="C1354" s="235" t="s">
        <v>2312</v>
      </c>
      <c r="D1354" s="235" t="s">
        <v>2313</v>
      </c>
      <c r="E1354" s="237">
        <v>13.88</v>
      </c>
    </row>
    <row r="1355" spans="1:5" ht="12.75">
      <c r="A1355" s="235">
        <v>2567</v>
      </c>
      <c r="B1355" s="236" t="s">
        <v>3506</v>
      </c>
      <c r="C1355" s="235" t="s">
        <v>2312</v>
      </c>
      <c r="D1355" s="235" t="s">
        <v>2313</v>
      </c>
      <c r="E1355" s="237">
        <v>33.17</v>
      </c>
    </row>
    <row r="1356" spans="1:5" ht="12.75">
      <c r="A1356" s="235">
        <v>2565</v>
      </c>
      <c r="B1356" s="236" t="s">
        <v>3507</v>
      </c>
      <c r="C1356" s="235" t="s">
        <v>2312</v>
      </c>
      <c r="D1356" s="235" t="s">
        <v>2313</v>
      </c>
      <c r="E1356" s="237">
        <v>8.26</v>
      </c>
    </row>
    <row r="1357" spans="1:5" ht="12.75">
      <c r="A1357" s="235">
        <v>2568</v>
      </c>
      <c r="B1357" s="236" t="s">
        <v>3508</v>
      </c>
      <c r="C1357" s="235" t="s">
        <v>2312</v>
      </c>
      <c r="D1357" s="235" t="s">
        <v>2313</v>
      </c>
      <c r="E1357" s="237">
        <v>92.12</v>
      </c>
    </row>
    <row r="1358" spans="1:5" ht="12.75">
      <c r="A1358" s="235">
        <v>2594</v>
      </c>
      <c r="B1358" s="236" t="s">
        <v>3509</v>
      </c>
      <c r="C1358" s="235" t="s">
        <v>2312</v>
      </c>
      <c r="D1358" s="235" t="s">
        <v>2313</v>
      </c>
      <c r="E1358" s="237">
        <v>153.47</v>
      </c>
    </row>
    <row r="1359" spans="1:5" ht="12.75">
      <c r="A1359" s="235">
        <v>2587</v>
      </c>
      <c r="B1359" s="236" t="s">
        <v>3510</v>
      </c>
      <c r="C1359" s="235" t="s">
        <v>2312</v>
      </c>
      <c r="D1359" s="235" t="s">
        <v>2313</v>
      </c>
      <c r="E1359" s="237">
        <v>26.15</v>
      </c>
    </row>
    <row r="1360" spans="1:5" ht="12.75">
      <c r="A1360" s="235">
        <v>2588</v>
      </c>
      <c r="B1360" s="236" t="s">
        <v>3511</v>
      </c>
      <c r="C1360" s="235" t="s">
        <v>2312</v>
      </c>
      <c r="D1360" s="235" t="s">
        <v>2313</v>
      </c>
      <c r="E1360" s="237">
        <v>20.77</v>
      </c>
    </row>
    <row r="1361" spans="1:5" ht="12.75">
      <c r="A1361" s="235">
        <v>2569</v>
      </c>
      <c r="B1361" s="236" t="s">
        <v>3512</v>
      </c>
      <c r="C1361" s="235" t="s">
        <v>2312</v>
      </c>
      <c r="D1361" s="235" t="s">
        <v>2313</v>
      </c>
      <c r="E1361" s="237">
        <v>8</v>
      </c>
    </row>
    <row r="1362" spans="1:5" ht="12.75">
      <c r="A1362" s="235">
        <v>2570</v>
      </c>
      <c r="B1362" s="236" t="s">
        <v>3513</v>
      </c>
      <c r="C1362" s="235" t="s">
        <v>2312</v>
      </c>
      <c r="D1362" s="235" t="s">
        <v>2313</v>
      </c>
      <c r="E1362" s="237">
        <v>13.42</v>
      </c>
    </row>
    <row r="1363" spans="1:5" ht="12.75">
      <c r="A1363" s="235">
        <v>2571</v>
      </c>
      <c r="B1363" s="236" t="s">
        <v>3514</v>
      </c>
      <c r="C1363" s="235" t="s">
        <v>2312</v>
      </c>
      <c r="D1363" s="235" t="s">
        <v>2313</v>
      </c>
      <c r="E1363" s="237">
        <v>39.840000000000003</v>
      </c>
    </row>
    <row r="1364" spans="1:5" ht="12.75">
      <c r="A1364" s="235">
        <v>2593</v>
      </c>
      <c r="B1364" s="236" t="s">
        <v>3515</v>
      </c>
      <c r="C1364" s="235" t="s">
        <v>2312</v>
      </c>
      <c r="D1364" s="235" t="s">
        <v>2313</v>
      </c>
      <c r="E1364" s="237">
        <v>8.5299999999999994</v>
      </c>
    </row>
    <row r="1365" spans="1:5" ht="12.75">
      <c r="A1365" s="235">
        <v>2572</v>
      </c>
      <c r="B1365" s="236" t="s">
        <v>3516</v>
      </c>
      <c r="C1365" s="235" t="s">
        <v>2312</v>
      </c>
      <c r="D1365" s="235" t="s">
        <v>2313</v>
      </c>
      <c r="E1365" s="237">
        <v>117.81</v>
      </c>
    </row>
    <row r="1366" spans="1:5" ht="12.75">
      <c r="A1366" s="235">
        <v>2595</v>
      </c>
      <c r="B1366" s="236" t="s">
        <v>3517</v>
      </c>
      <c r="C1366" s="235" t="s">
        <v>2312</v>
      </c>
      <c r="D1366" s="235" t="s">
        <v>2313</v>
      </c>
      <c r="E1366" s="237">
        <v>183.81</v>
      </c>
    </row>
    <row r="1367" spans="1:5" ht="12.75">
      <c r="A1367" s="235">
        <v>2576</v>
      </c>
      <c r="B1367" s="236" t="s">
        <v>3518</v>
      </c>
      <c r="C1367" s="235" t="s">
        <v>2312</v>
      </c>
      <c r="D1367" s="235" t="s">
        <v>2313</v>
      </c>
      <c r="E1367" s="237">
        <v>31.33</v>
      </c>
    </row>
    <row r="1368" spans="1:5" ht="12.75">
      <c r="A1368" s="235">
        <v>2575</v>
      </c>
      <c r="B1368" s="236" t="s">
        <v>3519</v>
      </c>
      <c r="C1368" s="235" t="s">
        <v>2312</v>
      </c>
      <c r="D1368" s="235" t="s">
        <v>2313</v>
      </c>
      <c r="E1368" s="237">
        <v>23.55</v>
      </c>
    </row>
    <row r="1369" spans="1:5" ht="12.75">
      <c r="A1369" s="235">
        <v>2573</v>
      </c>
      <c r="B1369" s="236" t="s">
        <v>3520</v>
      </c>
      <c r="C1369" s="235" t="s">
        <v>2312</v>
      </c>
      <c r="D1369" s="235" t="s">
        <v>2313</v>
      </c>
      <c r="E1369" s="237">
        <v>9.7799999999999994</v>
      </c>
    </row>
    <row r="1370" spans="1:5" ht="12.75">
      <c r="A1370" s="235">
        <v>2586</v>
      </c>
      <c r="B1370" s="236" t="s">
        <v>3521</v>
      </c>
      <c r="C1370" s="235" t="s">
        <v>2312</v>
      </c>
      <c r="D1370" s="235" t="s">
        <v>2313</v>
      </c>
      <c r="E1370" s="237">
        <v>15.85</v>
      </c>
    </row>
    <row r="1371" spans="1:5" ht="12.75">
      <c r="A1371" s="235">
        <v>2577</v>
      </c>
      <c r="B1371" s="236" t="s">
        <v>3522</v>
      </c>
      <c r="C1371" s="235" t="s">
        <v>2312</v>
      </c>
      <c r="D1371" s="235" t="s">
        <v>2313</v>
      </c>
      <c r="E1371" s="237">
        <v>42.46</v>
      </c>
    </row>
    <row r="1372" spans="1:5" ht="12.75">
      <c r="A1372" s="235">
        <v>2574</v>
      </c>
      <c r="B1372" s="236" t="s">
        <v>3523</v>
      </c>
      <c r="C1372" s="235" t="s">
        <v>2312</v>
      </c>
      <c r="D1372" s="235" t="s">
        <v>2313</v>
      </c>
      <c r="E1372" s="237">
        <v>9.84</v>
      </c>
    </row>
    <row r="1373" spans="1:5" ht="12.75">
      <c r="A1373" s="235">
        <v>2578</v>
      </c>
      <c r="B1373" s="236" t="s">
        <v>3524</v>
      </c>
      <c r="C1373" s="235" t="s">
        <v>2312</v>
      </c>
      <c r="D1373" s="235" t="s">
        <v>2313</v>
      </c>
      <c r="E1373" s="237">
        <v>132.56</v>
      </c>
    </row>
    <row r="1374" spans="1:5" ht="12.75">
      <c r="A1374" s="235">
        <v>2585</v>
      </c>
      <c r="B1374" s="236" t="s">
        <v>3525</v>
      </c>
      <c r="C1374" s="235" t="s">
        <v>2312</v>
      </c>
      <c r="D1374" s="235" t="s">
        <v>2313</v>
      </c>
      <c r="E1374" s="237">
        <v>181.9</v>
      </c>
    </row>
    <row r="1375" spans="1:5" ht="12.75">
      <c r="A1375" s="235">
        <v>12008</v>
      </c>
      <c r="B1375" s="236" t="s">
        <v>3526</v>
      </c>
      <c r="C1375" s="235" t="s">
        <v>2312</v>
      </c>
      <c r="D1375" s="235" t="s">
        <v>2313</v>
      </c>
      <c r="E1375" s="237">
        <v>97.6</v>
      </c>
    </row>
    <row r="1376" spans="1:5" ht="12.75">
      <c r="A1376" s="235">
        <v>2582</v>
      </c>
      <c r="B1376" s="236" t="s">
        <v>3527</v>
      </c>
      <c r="C1376" s="235" t="s">
        <v>2312</v>
      </c>
      <c r="D1376" s="235" t="s">
        <v>2313</v>
      </c>
      <c r="E1376" s="237">
        <v>29.06</v>
      </c>
    </row>
    <row r="1377" spans="1:5" ht="12.75">
      <c r="A1377" s="235">
        <v>2597</v>
      </c>
      <c r="B1377" s="236" t="s">
        <v>3528</v>
      </c>
      <c r="C1377" s="235" t="s">
        <v>2312</v>
      </c>
      <c r="D1377" s="235" t="s">
        <v>2313</v>
      </c>
      <c r="E1377" s="237">
        <v>24.91</v>
      </c>
    </row>
    <row r="1378" spans="1:5" ht="12.75">
      <c r="A1378" s="235">
        <v>2579</v>
      </c>
      <c r="B1378" s="236" t="s">
        <v>3529</v>
      </c>
      <c r="C1378" s="235" t="s">
        <v>2312</v>
      </c>
      <c r="D1378" s="235" t="s">
        <v>2313</v>
      </c>
      <c r="E1378" s="237">
        <v>11.86</v>
      </c>
    </row>
    <row r="1379" spans="1:5" ht="12.75">
      <c r="A1379" s="235">
        <v>2581</v>
      </c>
      <c r="B1379" s="236" t="s">
        <v>3530</v>
      </c>
      <c r="C1379" s="235" t="s">
        <v>2312</v>
      </c>
      <c r="D1379" s="235" t="s">
        <v>2313</v>
      </c>
      <c r="E1379" s="237">
        <v>15.17</v>
      </c>
    </row>
    <row r="1380" spans="1:5" ht="12.75">
      <c r="A1380" s="235">
        <v>2596</v>
      </c>
      <c r="B1380" s="236" t="s">
        <v>3531</v>
      </c>
      <c r="C1380" s="235" t="s">
        <v>2312</v>
      </c>
      <c r="D1380" s="235" t="s">
        <v>2313</v>
      </c>
      <c r="E1380" s="237">
        <v>44.88</v>
      </c>
    </row>
    <row r="1381" spans="1:5" ht="12.75">
      <c r="A1381" s="235">
        <v>2580</v>
      </c>
      <c r="B1381" s="236" t="s">
        <v>3532</v>
      </c>
      <c r="C1381" s="235" t="s">
        <v>2312</v>
      </c>
      <c r="D1381" s="235" t="s">
        <v>2313</v>
      </c>
      <c r="E1381" s="237">
        <v>13</v>
      </c>
    </row>
    <row r="1382" spans="1:5" ht="12.75">
      <c r="A1382" s="235">
        <v>2583</v>
      </c>
      <c r="B1382" s="236" t="s">
        <v>3533</v>
      </c>
      <c r="C1382" s="235" t="s">
        <v>2312</v>
      </c>
      <c r="D1382" s="235" t="s">
        <v>2313</v>
      </c>
      <c r="E1382" s="237">
        <v>109.16</v>
      </c>
    </row>
    <row r="1383" spans="1:5" ht="12.75">
      <c r="A1383" s="235">
        <v>2584</v>
      </c>
      <c r="B1383" s="236" t="s">
        <v>3534</v>
      </c>
      <c r="C1383" s="235" t="s">
        <v>2312</v>
      </c>
      <c r="D1383" s="235" t="s">
        <v>2313</v>
      </c>
      <c r="E1383" s="237">
        <v>181.72</v>
      </c>
    </row>
    <row r="1384" spans="1:5" ht="12.75">
      <c r="A1384" s="235">
        <v>12010</v>
      </c>
      <c r="B1384" s="236" t="s">
        <v>3535</v>
      </c>
      <c r="C1384" s="235" t="s">
        <v>2312</v>
      </c>
      <c r="D1384" s="235" t="s">
        <v>2313</v>
      </c>
      <c r="E1384" s="237">
        <v>7.24</v>
      </c>
    </row>
    <row r="1385" spans="1:5" ht="12.75">
      <c r="A1385" s="235">
        <v>39329</v>
      </c>
      <c r="B1385" s="236" t="s">
        <v>3536</v>
      </c>
      <c r="C1385" s="235" t="s">
        <v>2312</v>
      </c>
      <c r="D1385" s="235" t="s">
        <v>2313</v>
      </c>
      <c r="E1385" s="237">
        <v>7.57</v>
      </c>
    </row>
    <row r="1386" spans="1:5" ht="12.75">
      <c r="A1386" s="235">
        <v>39330</v>
      </c>
      <c r="B1386" s="236" t="s">
        <v>3537</v>
      </c>
      <c r="C1386" s="235" t="s">
        <v>2312</v>
      </c>
      <c r="D1386" s="235" t="s">
        <v>2313</v>
      </c>
      <c r="E1386" s="237">
        <v>7.96</v>
      </c>
    </row>
    <row r="1387" spans="1:5" ht="12.75">
      <c r="A1387" s="235">
        <v>39332</v>
      </c>
      <c r="B1387" s="236" t="s">
        <v>3538</v>
      </c>
      <c r="C1387" s="235" t="s">
        <v>2312</v>
      </c>
      <c r="D1387" s="235" t="s">
        <v>2313</v>
      </c>
      <c r="E1387" s="237">
        <v>8.9</v>
      </c>
    </row>
    <row r="1388" spans="1:5" ht="12.75">
      <c r="A1388" s="235">
        <v>39331</v>
      </c>
      <c r="B1388" s="236" t="s">
        <v>3539</v>
      </c>
      <c r="C1388" s="235" t="s">
        <v>2312</v>
      </c>
      <c r="D1388" s="235" t="s">
        <v>2313</v>
      </c>
      <c r="E1388" s="237">
        <v>7.08</v>
      </c>
    </row>
    <row r="1389" spans="1:5" ht="12.75">
      <c r="A1389" s="235">
        <v>39333</v>
      </c>
      <c r="B1389" s="236" t="s">
        <v>3540</v>
      </c>
      <c r="C1389" s="235" t="s">
        <v>2312</v>
      </c>
      <c r="D1389" s="235" t="s">
        <v>2313</v>
      </c>
      <c r="E1389" s="237">
        <v>6.9</v>
      </c>
    </row>
    <row r="1390" spans="1:5" ht="12.75">
      <c r="A1390" s="235">
        <v>39335</v>
      </c>
      <c r="B1390" s="236" t="s">
        <v>3541</v>
      </c>
      <c r="C1390" s="235" t="s">
        <v>2312</v>
      </c>
      <c r="D1390" s="235" t="s">
        <v>2313</v>
      </c>
      <c r="E1390" s="237">
        <v>7.99</v>
      </c>
    </row>
    <row r="1391" spans="1:5" ht="12.75">
      <c r="A1391" s="235">
        <v>39334</v>
      </c>
      <c r="B1391" s="236" t="s">
        <v>3542</v>
      </c>
      <c r="C1391" s="235" t="s">
        <v>2312</v>
      </c>
      <c r="D1391" s="235" t="s">
        <v>2313</v>
      </c>
      <c r="E1391" s="237">
        <v>6.35</v>
      </c>
    </row>
    <row r="1392" spans="1:5" ht="12.75">
      <c r="A1392" s="235">
        <v>12016</v>
      </c>
      <c r="B1392" s="236" t="s">
        <v>3543</v>
      </c>
      <c r="C1392" s="235" t="s">
        <v>2312</v>
      </c>
      <c r="D1392" s="235" t="s">
        <v>2313</v>
      </c>
      <c r="E1392" s="237">
        <v>7.97</v>
      </c>
    </row>
    <row r="1393" spans="1:5" ht="12.75">
      <c r="A1393" s="235">
        <v>12015</v>
      </c>
      <c r="B1393" s="236" t="s">
        <v>3544</v>
      </c>
      <c r="C1393" s="235" t="s">
        <v>2312</v>
      </c>
      <c r="D1393" s="235" t="s">
        <v>2313</v>
      </c>
      <c r="E1393" s="237">
        <v>9.2799999999999994</v>
      </c>
    </row>
    <row r="1394" spans="1:5" ht="12.75">
      <c r="A1394" s="235">
        <v>12020</v>
      </c>
      <c r="B1394" s="236" t="s">
        <v>3545</v>
      </c>
      <c r="C1394" s="235" t="s">
        <v>2312</v>
      </c>
      <c r="D1394" s="235" t="s">
        <v>2313</v>
      </c>
      <c r="E1394" s="237">
        <v>7.97</v>
      </c>
    </row>
    <row r="1395" spans="1:5" ht="12.75">
      <c r="A1395" s="235">
        <v>12019</v>
      </c>
      <c r="B1395" s="236" t="s">
        <v>3546</v>
      </c>
      <c r="C1395" s="235" t="s">
        <v>2312</v>
      </c>
      <c r="D1395" s="235" t="s">
        <v>2313</v>
      </c>
      <c r="E1395" s="237">
        <v>9.2799999999999994</v>
      </c>
    </row>
    <row r="1396" spans="1:5" ht="12.75">
      <c r="A1396" s="235">
        <v>39336</v>
      </c>
      <c r="B1396" s="236" t="s">
        <v>3547</v>
      </c>
      <c r="C1396" s="235" t="s">
        <v>2312</v>
      </c>
      <c r="D1396" s="235" t="s">
        <v>2313</v>
      </c>
      <c r="E1396" s="237">
        <v>7.96</v>
      </c>
    </row>
    <row r="1397" spans="1:5" ht="12.75">
      <c r="A1397" s="235">
        <v>39338</v>
      </c>
      <c r="B1397" s="236" t="s">
        <v>3548</v>
      </c>
      <c r="C1397" s="235" t="s">
        <v>2312</v>
      </c>
      <c r="D1397" s="235" t="s">
        <v>2313</v>
      </c>
      <c r="E1397" s="237">
        <v>8.9</v>
      </c>
    </row>
    <row r="1398" spans="1:5" ht="12.75">
      <c r="A1398" s="235">
        <v>39337</v>
      </c>
      <c r="B1398" s="236" t="s">
        <v>3549</v>
      </c>
      <c r="C1398" s="235" t="s">
        <v>2312</v>
      </c>
      <c r="D1398" s="235" t="s">
        <v>2313</v>
      </c>
      <c r="E1398" s="237">
        <v>7.08</v>
      </c>
    </row>
    <row r="1399" spans="1:5" ht="12.75">
      <c r="A1399" s="235">
        <v>39341</v>
      </c>
      <c r="B1399" s="236" t="s">
        <v>3550</v>
      </c>
      <c r="C1399" s="235" t="s">
        <v>2312</v>
      </c>
      <c r="D1399" s="235" t="s">
        <v>2313</v>
      </c>
      <c r="E1399" s="237">
        <v>11.6</v>
      </c>
    </row>
    <row r="1400" spans="1:5" ht="12.75">
      <c r="A1400" s="235">
        <v>39340</v>
      </c>
      <c r="B1400" s="236" t="s">
        <v>3551</v>
      </c>
      <c r="C1400" s="235" t="s">
        <v>2312</v>
      </c>
      <c r="D1400" s="235" t="s">
        <v>2313</v>
      </c>
      <c r="E1400" s="237">
        <v>8.51</v>
      </c>
    </row>
    <row r="1401" spans="1:5" ht="12.75">
      <c r="A1401" s="235">
        <v>12025</v>
      </c>
      <c r="B1401" s="236" t="s">
        <v>3552</v>
      </c>
      <c r="C1401" s="235" t="s">
        <v>2312</v>
      </c>
      <c r="D1401" s="235" t="s">
        <v>2313</v>
      </c>
      <c r="E1401" s="237">
        <v>8.7899999999999991</v>
      </c>
    </row>
    <row r="1402" spans="1:5" ht="12.75">
      <c r="A1402" s="235">
        <v>39342</v>
      </c>
      <c r="B1402" s="236" t="s">
        <v>3553</v>
      </c>
      <c r="C1402" s="235" t="s">
        <v>2312</v>
      </c>
      <c r="D1402" s="235" t="s">
        <v>2313</v>
      </c>
      <c r="E1402" s="237">
        <v>11.6</v>
      </c>
    </row>
    <row r="1403" spans="1:5" ht="12.75">
      <c r="A1403" s="235">
        <v>39343</v>
      </c>
      <c r="B1403" s="236" t="s">
        <v>3554</v>
      </c>
      <c r="C1403" s="235" t="s">
        <v>2312</v>
      </c>
      <c r="D1403" s="235" t="s">
        <v>2313</v>
      </c>
      <c r="E1403" s="237">
        <v>9.7899999999999991</v>
      </c>
    </row>
    <row r="1404" spans="1:5" ht="12.75">
      <c r="A1404" s="235">
        <v>39345</v>
      </c>
      <c r="B1404" s="236" t="s">
        <v>3555</v>
      </c>
      <c r="C1404" s="235" t="s">
        <v>2312</v>
      </c>
      <c r="D1404" s="235" t="s">
        <v>2313</v>
      </c>
      <c r="E1404" s="237">
        <v>13.25</v>
      </c>
    </row>
    <row r="1405" spans="1:5" ht="12.75">
      <c r="A1405" s="235">
        <v>39344</v>
      </c>
      <c r="B1405" s="236" t="s">
        <v>3556</v>
      </c>
      <c r="C1405" s="235" t="s">
        <v>2312</v>
      </c>
      <c r="D1405" s="235" t="s">
        <v>2313</v>
      </c>
      <c r="E1405" s="237">
        <v>9.4700000000000006</v>
      </c>
    </row>
    <row r="1406" spans="1:5" ht="12.75">
      <c r="A1406" s="235">
        <v>12623</v>
      </c>
      <c r="B1406" s="236" t="s">
        <v>3557</v>
      </c>
      <c r="C1406" s="235" t="s">
        <v>2324</v>
      </c>
      <c r="D1406" s="235" t="s">
        <v>2316</v>
      </c>
      <c r="E1406" s="237">
        <v>11.53</v>
      </c>
    </row>
    <row r="1407" spans="1:5" ht="12.75">
      <c r="A1407" s="235">
        <v>34498</v>
      </c>
      <c r="B1407" s="236" t="s">
        <v>3558</v>
      </c>
      <c r="C1407" s="235" t="s">
        <v>2312</v>
      </c>
      <c r="D1407" s="235" t="s">
        <v>2313</v>
      </c>
      <c r="E1407" s="237">
        <v>121.94</v>
      </c>
    </row>
    <row r="1408" spans="1:5" ht="12.75">
      <c r="A1408" s="235">
        <v>13244</v>
      </c>
      <c r="B1408" s="236" t="s">
        <v>3559</v>
      </c>
      <c r="C1408" s="235" t="s">
        <v>2312</v>
      </c>
      <c r="D1408" s="235" t="s">
        <v>2320</v>
      </c>
      <c r="E1408" s="237">
        <v>51.33</v>
      </c>
    </row>
    <row r="1409" spans="1:5" ht="12.75">
      <c r="A1409" s="235">
        <v>38998</v>
      </c>
      <c r="B1409" s="236" t="s">
        <v>3560</v>
      </c>
      <c r="C1409" s="235" t="s">
        <v>2312</v>
      </c>
      <c r="D1409" s="235" t="s">
        <v>2316</v>
      </c>
      <c r="E1409" s="237">
        <v>12.4</v>
      </c>
    </row>
    <row r="1410" spans="1:5" ht="12.75">
      <c r="A1410" s="235">
        <v>38999</v>
      </c>
      <c r="B1410" s="236" t="s">
        <v>3561</v>
      </c>
      <c r="C1410" s="235" t="s">
        <v>2312</v>
      </c>
      <c r="D1410" s="235" t="s">
        <v>2316</v>
      </c>
      <c r="E1410" s="237">
        <v>20.52</v>
      </c>
    </row>
    <row r="1411" spans="1:5" ht="12.75">
      <c r="A1411" s="235">
        <v>38996</v>
      </c>
      <c r="B1411" s="236" t="s">
        <v>3562</v>
      </c>
      <c r="C1411" s="235" t="s">
        <v>2312</v>
      </c>
      <c r="D1411" s="235" t="s">
        <v>2316</v>
      </c>
      <c r="E1411" s="237">
        <v>17.920000000000002</v>
      </c>
    </row>
    <row r="1412" spans="1:5" ht="12.75">
      <c r="A1412" s="235">
        <v>38997</v>
      </c>
      <c r="B1412" s="236" t="s">
        <v>3563</v>
      </c>
      <c r="C1412" s="235" t="s">
        <v>2312</v>
      </c>
      <c r="D1412" s="235" t="s">
        <v>2316</v>
      </c>
      <c r="E1412" s="237">
        <v>29.01</v>
      </c>
    </row>
    <row r="1413" spans="1:5" ht="12.75">
      <c r="A1413" s="235">
        <v>39862</v>
      </c>
      <c r="B1413" s="236" t="s">
        <v>3564</v>
      </c>
      <c r="C1413" s="235" t="s">
        <v>2312</v>
      </c>
      <c r="D1413" s="235" t="s">
        <v>2316</v>
      </c>
      <c r="E1413" s="237">
        <v>9.92</v>
      </c>
    </row>
    <row r="1414" spans="1:5" ht="12.75">
      <c r="A1414" s="235">
        <v>39863</v>
      </c>
      <c r="B1414" s="236" t="s">
        <v>3565</v>
      </c>
      <c r="C1414" s="235" t="s">
        <v>2312</v>
      </c>
      <c r="D1414" s="235" t="s">
        <v>2316</v>
      </c>
      <c r="E1414" s="237">
        <v>10.06</v>
      </c>
    </row>
    <row r="1415" spans="1:5" ht="12.75">
      <c r="A1415" s="235">
        <v>39864</v>
      </c>
      <c r="B1415" s="236" t="s">
        <v>3566</v>
      </c>
      <c r="C1415" s="235" t="s">
        <v>2312</v>
      </c>
      <c r="D1415" s="235" t="s">
        <v>2316</v>
      </c>
      <c r="E1415" s="237">
        <v>12.49</v>
      </c>
    </row>
    <row r="1416" spans="1:5" ht="12.75">
      <c r="A1416" s="235">
        <v>39865</v>
      </c>
      <c r="B1416" s="236" t="s">
        <v>3567</v>
      </c>
      <c r="C1416" s="235" t="s">
        <v>2312</v>
      </c>
      <c r="D1416" s="235" t="s">
        <v>2316</v>
      </c>
      <c r="E1416" s="237">
        <v>17.600000000000001</v>
      </c>
    </row>
    <row r="1417" spans="1:5" ht="12.75">
      <c r="A1417" s="235">
        <v>2517</v>
      </c>
      <c r="B1417" s="236" t="s">
        <v>3568</v>
      </c>
      <c r="C1417" s="235" t="s">
        <v>2312</v>
      </c>
      <c r="D1417" s="235" t="s">
        <v>2313</v>
      </c>
      <c r="E1417" s="237">
        <v>18.100000000000001</v>
      </c>
    </row>
    <row r="1418" spans="1:5" ht="12.75">
      <c r="A1418" s="235">
        <v>2522</v>
      </c>
      <c r="B1418" s="236" t="s">
        <v>3569</v>
      </c>
      <c r="C1418" s="235" t="s">
        <v>2312</v>
      </c>
      <c r="D1418" s="235" t="s">
        <v>2313</v>
      </c>
      <c r="E1418" s="237">
        <v>11.7</v>
      </c>
    </row>
    <row r="1419" spans="1:5" ht="12.75">
      <c r="A1419" s="235">
        <v>2548</v>
      </c>
      <c r="B1419" s="236" t="s">
        <v>3570</v>
      </c>
      <c r="C1419" s="235" t="s">
        <v>2312</v>
      </c>
      <c r="D1419" s="235" t="s">
        <v>2313</v>
      </c>
      <c r="E1419" s="237">
        <v>7.19</v>
      </c>
    </row>
    <row r="1420" spans="1:5" ht="12.75">
      <c r="A1420" s="235">
        <v>2516</v>
      </c>
      <c r="B1420" s="236" t="s">
        <v>3571</v>
      </c>
      <c r="C1420" s="235" t="s">
        <v>2312</v>
      </c>
      <c r="D1420" s="235" t="s">
        <v>2313</v>
      </c>
      <c r="E1420" s="237">
        <v>9.39</v>
      </c>
    </row>
    <row r="1421" spans="1:5" ht="12.75">
      <c r="A1421" s="235">
        <v>2518</v>
      </c>
      <c r="B1421" s="236" t="s">
        <v>3572</v>
      </c>
      <c r="C1421" s="235" t="s">
        <v>2312</v>
      </c>
      <c r="D1421" s="235" t="s">
        <v>2313</v>
      </c>
      <c r="E1421" s="237">
        <v>86.18</v>
      </c>
    </row>
    <row r="1422" spans="1:5" ht="12.75">
      <c r="A1422" s="235">
        <v>2521</v>
      </c>
      <c r="B1422" s="236" t="s">
        <v>3573</v>
      </c>
      <c r="C1422" s="235" t="s">
        <v>2312</v>
      </c>
      <c r="D1422" s="235" t="s">
        <v>2313</v>
      </c>
      <c r="E1422" s="237">
        <v>36.68</v>
      </c>
    </row>
    <row r="1423" spans="1:5" ht="12.75">
      <c r="A1423" s="235">
        <v>2515</v>
      </c>
      <c r="B1423" s="236" t="s">
        <v>3574</v>
      </c>
      <c r="C1423" s="235" t="s">
        <v>2312</v>
      </c>
      <c r="D1423" s="235" t="s">
        <v>2313</v>
      </c>
      <c r="E1423" s="237">
        <v>7.82</v>
      </c>
    </row>
    <row r="1424" spans="1:5" ht="12.75">
      <c r="A1424" s="235">
        <v>2519</v>
      </c>
      <c r="B1424" s="236" t="s">
        <v>3575</v>
      </c>
      <c r="C1424" s="235" t="s">
        <v>2312</v>
      </c>
      <c r="D1424" s="235" t="s">
        <v>2313</v>
      </c>
      <c r="E1424" s="237">
        <v>103.91</v>
      </c>
    </row>
    <row r="1425" spans="1:5" ht="12.75">
      <c r="A1425" s="235">
        <v>2520</v>
      </c>
      <c r="B1425" s="236" t="s">
        <v>3576</v>
      </c>
      <c r="C1425" s="235" t="s">
        <v>2312</v>
      </c>
      <c r="D1425" s="235" t="s">
        <v>2313</v>
      </c>
      <c r="E1425" s="237">
        <v>191.26</v>
      </c>
    </row>
    <row r="1426" spans="1:5" ht="12.75">
      <c r="A1426" s="235">
        <v>1602</v>
      </c>
      <c r="B1426" s="236" t="s">
        <v>3577</v>
      </c>
      <c r="C1426" s="235" t="s">
        <v>2312</v>
      </c>
      <c r="D1426" s="235" t="s">
        <v>2313</v>
      </c>
      <c r="E1426" s="237">
        <v>34.020000000000003</v>
      </c>
    </row>
    <row r="1427" spans="1:5" ht="12.75">
      <c r="A1427" s="235">
        <v>1601</v>
      </c>
      <c r="B1427" s="236" t="s">
        <v>3578</v>
      </c>
      <c r="C1427" s="235" t="s">
        <v>2312</v>
      </c>
      <c r="D1427" s="235" t="s">
        <v>2313</v>
      </c>
      <c r="E1427" s="237">
        <v>30.32</v>
      </c>
    </row>
    <row r="1428" spans="1:5" ht="12.75">
      <c r="A1428" s="235">
        <v>1598</v>
      </c>
      <c r="B1428" s="236" t="s">
        <v>3579</v>
      </c>
      <c r="C1428" s="235" t="s">
        <v>2312</v>
      </c>
      <c r="D1428" s="235" t="s">
        <v>2313</v>
      </c>
      <c r="E1428" s="237">
        <v>8.9700000000000006</v>
      </c>
    </row>
    <row r="1429" spans="1:5" ht="12.75">
      <c r="A1429" s="235">
        <v>1600</v>
      </c>
      <c r="B1429" s="236" t="s">
        <v>3580</v>
      </c>
      <c r="C1429" s="235" t="s">
        <v>2312</v>
      </c>
      <c r="D1429" s="235" t="s">
        <v>2313</v>
      </c>
      <c r="E1429" s="237">
        <v>13.24</v>
      </c>
    </row>
    <row r="1430" spans="1:5" ht="12.75">
      <c r="A1430" s="235">
        <v>1603</v>
      </c>
      <c r="B1430" s="236" t="s">
        <v>3581</v>
      </c>
      <c r="C1430" s="235" t="s">
        <v>2312</v>
      </c>
      <c r="D1430" s="235" t="s">
        <v>2313</v>
      </c>
      <c r="E1430" s="237">
        <v>51.36</v>
      </c>
    </row>
    <row r="1431" spans="1:5" ht="12.75">
      <c r="A1431" s="235">
        <v>1599</v>
      </c>
      <c r="B1431" s="236" t="s">
        <v>3582</v>
      </c>
      <c r="C1431" s="235" t="s">
        <v>2312</v>
      </c>
      <c r="D1431" s="235" t="s">
        <v>2313</v>
      </c>
      <c r="E1431" s="237">
        <v>10.41</v>
      </c>
    </row>
    <row r="1432" spans="1:5" ht="12.75">
      <c r="A1432" s="235">
        <v>1597</v>
      </c>
      <c r="B1432" s="236" t="s">
        <v>3583</v>
      </c>
      <c r="C1432" s="235" t="s">
        <v>2312</v>
      </c>
      <c r="D1432" s="235" t="s">
        <v>2313</v>
      </c>
      <c r="E1432" s="237">
        <v>8.43</v>
      </c>
    </row>
    <row r="1433" spans="1:5" ht="12.75">
      <c r="A1433" s="235">
        <v>39600</v>
      </c>
      <c r="B1433" s="236" t="s">
        <v>3584</v>
      </c>
      <c r="C1433" s="235" t="s">
        <v>2312</v>
      </c>
      <c r="D1433" s="235" t="s">
        <v>2313</v>
      </c>
      <c r="E1433" s="237">
        <v>17.329999999999998</v>
      </c>
    </row>
    <row r="1434" spans="1:5" ht="12.75">
      <c r="A1434" s="235">
        <v>39601</v>
      </c>
      <c r="B1434" s="236" t="s">
        <v>3585</v>
      </c>
      <c r="C1434" s="235" t="s">
        <v>2312</v>
      </c>
      <c r="D1434" s="235" t="s">
        <v>2313</v>
      </c>
      <c r="E1434" s="237">
        <v>30.14</v>
      </c>
    </row>
    <row r="1435" spans="1:5" ht="12.75">
      <c r="A1435" s="235">
        <v>39602</v>
      </c>
      <c r="B1435" s="236" t="s">
        <v>3586</v>
      </c>
      <c r="C1435" s="235" t="s">
        <v>2312</v>
      </c>
      <c r="D1435" s="235" t="s">
        <v>2313</v>
      </c>
      <c r="E1435" s="237">
        <v>1.98</v>
      </c>
    </row>
    <row r="1436" spans="1:5" ht="12.75">
      <c r="A1436" s="235">
        <v>39603</v>
      </c>
      <c r="B1436" s="236" t="s">
        <v>3587</v>
      </c>
      <c r="C1436" s="235" t="s">
        <v>2312</v>
      </c>
      <c r="D1436" s="235" t="s">
        <v>2313</v>
      </c>
      <c r="E1436" s="237">
        <v>3.4</v>
      </c>
    </row>
    <row r="1437" spans="1:5" ht="12.75">
      <c r="A1437" s="235">
        <v>11821</v>
      </c>
      <c r="B1437" s="236" t="s">
        <v>3588</v>
      </c>
      <c r="C1437" s="235" t="s">
        <v>2312</v>
      </c>
      <c r="D1437" s="235" t="s">
        <v>2313</v>
      </c>
      <c r="E1437" s="237">
        <v>6.93</v>
      </c>
    </row>
    <row r="1438" spans="1:5" ht="12.75">
      <c r="A1438" s="235">
        <v>1562</v>
      </c>
      <c r="B1438" s="236" t="s">
        <v>3589</v>
      </c>
      <c r="C1438" s="235" t="s">
        <v>2312</v>
      </c>
      <c r="D1438" s="235" t="s">
        <v>2313</v>
      </c>
      <c r="E1438" s="237">
        <v>11.35</v>
      </c>
    </row>
    <row r="1439" spans="1:5" ht="12.75">
      <c r="A1439" s="235">
        <v>1563</v>
      </c>
      <c r="B1439" s="236" t="s">
        <v>3590</v>
      </c>
      <c r="C1439" s="235" t="s">
        <v>2312</v>
      </c>
      <c r="D1439" s="235" t="s">
        <v>2313</v>
      </c>
      <c r="E1439" s="237">
        <v>15.23</v>
      </c>
    </row>
    <row r="1440" spans="1:5" ht="12.75">
      <c r="A1440" s="235">
        <v>11856</v>
      </c>
      <c r="B1440" s="236" t="s">
        <v>3591</v>
      </c>
      <c r="C1440" s="235" t="s">
        <v>2312</v>
      </c>
      <c r="D1440" s="235" t="s">
        <v>2320</v>
      </c>
      <c r="E1440" s="237">
        <v>4.54</v>
      </c>
    </row>
    <row r="1441" spans="1:5" ht="12.75">
      <c r="A1441" s="235">
        <v>11857</v>
      </c>
      <c r="B1441" s="236" t="s">
        <v>3592</v>
      </c>
      <c r="C1441" s="235" t="s">
        <v>2312</v>
      </c>
      <c r="D1441" s="235" t="s">
        <v>2313</v>
      </c>
      <c r="E1441" s="237">
        <v>23.89</v>
      </c>
    </row>
    <row r="1442" spans="1:5" ht="12.75">
      <c r="A1442" s="235">
        <v>11858</v>
      </c>
      <c r="B1442" s="236" t="s">
        <v>3593</v>
      </c>
      <c r="C1442" s="235" t="s">
        <v>2312</v>
      </c>
      <c r="D1442" s="235" t="s">
        <v>2313</v>
      </c>
      <c r="E1442" s="237">
        <v>29.65</v>
      </c>
    </row>
    <row r="1443" spans="1:5" ht="12.75">
      <c r="A1443" s="235">
        <v>1539</v>
      </c>
      <c r="B1443" s="236" t="s">
        <v>3594</v>
      </c>
      <c r="C1443" s="235" t="s">
        <v>2312</v>
      </c>
      <c r="D1443" s="235" t="s">
        <v>2313</v>
      </c>
      <c r="E1443" s="237">
        <v>5.33</v>
      </c>
    </row>
    <row r="1444" spans="1:5" ht="12.75">
      <c r="A1444" s="235">
        <v>11859</v>
      </c>
      <c r="B1444" s="236" t="s">
        <v>3595</v>
      </c>
      <c r="C1444" s="235" t="s">
        <v>2312</v>
      </c>
      <c r="D1444" s="235" t="s">
        <v>2313</v>
      </c>
      <c r="E1444" s="237">
        <v>40.340000000000003</v>
      </c>
    </row>
    <row r="1445" spans="1:5" ht="12.75">
      <c r="A1445" s="235">
        <v>1550</v>
      </c>
      <c r="B1445" s="236" t="s">
        <v>3596</v>
      </c>
      <c r="C1445" s="235" t="s">
        <v>2312</v>
      </c>
      <c r="D1445" s="235" t="s">
        <v>2313</v>
      </c>
      <c r="E1445" s="237">
        <v>5.63</v>
      </c>
    </row>
    <row r="1446" spans="1:5" ht="12.75">
      <c r="A1446" s="235">
        <v>11854</v>
      </c>
      <c r="B1446" s="236" t="s">
        <v>3597</v>
      </c>
      <c r="C1446" s="235" t="s">
        <v>2312</v>
      </c>
      <c r="D1446" s="235" t="s">
        <v>2313</v>
      </c>
      <c r="E1446" s="237">
        <v>7.03</v>
      </c>
    </row>
    <row r="1447" spans="1:5" ht="12.75">
      <c r="A1447" s="235">
        <v>11862</v>
      </c>
      <c r="B1447" s="236" t="s">
        <v>3598</v>
      </c>
      <c r="C1447" s="235" t="s">
        <v>2312</v>
      </c>
      <c r="D1447" s="235" t="s">
        <v>2313</v>
      </c>
      <c r="E1447" s="237">
        <v>9.86</v>
      </c>
    </row>
    <row r="1448" spans="1:5" ht="12.75">
      <c r="A1448" s="235">
        <v>11863</v>
      </c>
      <c r="B1448" s="236" t="s">
        <v>3599</v>
      </c>
      <c r="C1448" s="235" t="s">
        <v>2312</v>
      </c>
      <c r="D1448" s="235" t="s">
        <v>2313</v>
      </c>
      <c r="E1448" s="237">
        <v>3.98</v>
      </c>
    </row>
    <row r="1449" spans="1:5" ht="12.75">
      <c r="A1449" s="235">
        <v>11855</v>
      </c>
      <c r="B1449" s="236" t="s">
        <v>3600</v>
      </c>
      <c r="C1449" s="235" t="s">
        <v>2312</v>
      </c>
      <c r="D1449" s="235" t="s">
        <v>2313</v>
      </c>
      <c r="E1449" s="237">
        <v>14.72</v>
      </c>
    </row>
    <row r="1450" spans="1:5" ht="12.75">
      <c r="A1450" s="235">
        <v>11864</v>
      </c>
      <c r="B1450" s="236" t="s">
        <v>3601</v>
      </c>
      <c r="C1450" s="235" t="s">
        <v>2312</v>
      </c>
      <c r="D1450" s="235" t="s">
        <v>2313</v>
      </c>
      <c r="E1450" s="237">
        <v>22.26</v>
      </c>
    </row>
    <row r="1451" spans="1:5" ht="12.75">
      <c r="A1451" s="235">
        <v>2527</v>
      </c>
      <c r="B1451" s="236" t="s">
        <v>3602</v>
      </c>
      <c r="C1451" s="235" t="s">
        <v>2312</v>
      </c>
      <c r="D1451" s="235" t="s">
        <v>2313</v>
      </c>
      <c r="E1451" s="237">
        <v>6.48</v>
      </c>
    </row>
    <row r="1452" spans="1:5" ht="12.75">
      <c r="A1452" s="235">
        <v>2526</v>
      </c>
      <c r="B1452" s="236" t="s">
        <v>3603</v>
      </c>
      <c r="C1452" s="235" t="s">
        <v>2312</v>
      </c>
      <c r="D1452" s="235" t="s">
        <v>2313</v>
      </c>
      <c r="E1452" s="237">
        <v>4.1500000000000004</v>
      </c>
    </row>
    <row r="1453" spans="1:5" ht="12.75">
      <c r="A1453" s="235">
        <v>2487</v>
      </c>
      <c r="B1453" s="236" t="s">
        <v>3604</v>
      </c>
      <c r="C1453" s="235" t="s">
        <v>2312</v>
      </c>
      <c r="D1453" s="235" t="s">
        <v>2313</v>
      </c>
      <c r="E1453" s="237">
        <v>1.41</v>
      </c>
    </row>
    <row r="1454" spans="1:5" ht="12.75">
      <c r="A1454" s="235">
        <v>2483</v>
      </c>
      <c r="B1454" s="236" t="s">
        <v>3605</v>
      </c>
      <c r="C1454" s="235" t="s">
        <v>2312</v>
      </c>
      <c r="D1454" s="235" t="s">
        <v>2313</v>
      </c>
      <c r="E1454" s="237">
        <v>2.95</v>
      </c>
    </row>
    <row r="1455" spans="1:5" ht="12.75">
      <c r="A1455" s="235">
        <v>2528</v>
      </c>
      <c r="B1455" s="236" t="s">
        <v>3606</v>
      </c>
      <c r="C1455" s="235" t="s">
        <v>2312</v>
      </c>
      <c r="D1455" s="235" t="s">
        <v>2313</v>
      </c>
      <c r="E1455" s="237">
        <v>16.3</v>
      </c>
    </row>
    <row r="1456" spans="1:5" ht="12.75">
      <c r="A1456" s="235">
        <v>2489</v>
      </c>
      <c r="B1456" s="236" t="s">
        <v>3607</v>
      </c>
      <c r="C1456" s="235" t="s">
        <v>2312</v>
      </c>
      <c r="D1456" s="235" t="s">
        <v>2313</v>
      </c>
      <c r="E1456" s="237">
        <v>7.18</v>
      </c>
    </row>
    <row r="1457" spans="1:5" ht="12.75">
      <c r="A1457" s="235">
        <v>2488</v>
      </c>
      <c r="B1457" s="236" t="s">
        <v>3608</v>
      </c>
      <c r="C1457" s="235" t="s">
        <v>2312</v>
      </c>
      <c r="D1457" s="235" t="s">
        <v>2313</v>
      </c>
      <c r="E1457" s="237">
        <v>1.66</v>
      </c>
    </row>
    <row r="1458" spans="1:5" ht="12.75">
      <c r="A1458" s="235">
        <v>2484</v>
      </c>
      <c r="B1458" s="236" t="s">
        <v>3609</v>
      </c>
      <c r="C1458" s="235" t="s">
        <v>2312</v>
      </c>
      <c r="D1458" s="235" t="s">
        <v>2313</v>
      </c>
      <c r="E1458" s="237">
        <v>23.68</v>
      </c>
    </row>
    <row r="1459" spans="1:5" ht="12.75">
      <c r="A1459" s="235">
        <v>2485</v>
      </c>
      <c r="B1459" s="236" t="s">
        <v>3610</v>
      </c>
      <c r="C1459" s="235" t="s">
        <v>2312</v>
      </c>
      <c r="D1459" s="235" t="s">
        <v>2313</v>
      </c>
      <c r="E1459" s="237">
        <v>37.119999999999997</v>
      </c>
    </row>
    <row r="1460" spans="1:5" ht="12.75">
      <c r="A1460" s="235">
        <v>38005</v>
      </c>
      <c r="B1460" s="236" t="s">
        <v>3611</v>
      </c>
      <c r="C1460" s="235" t="s">
        <v>2312</v>
      </c>
      <c r="D1460" s="235" t="s">
        <v>2313</v>
      </c>
      <c r="E1460" s="237">
        <v>20.21</v>
      </c>
    </row>
    <row r="1461" spans="1:5" ht="12.75">
      <c r="A1461" s="235">
        <v>38006</v>
      </c>
      <c r="B1461" s="236" t="s">
        <v>3612</v>
      </c>
      <c r="C1461" s="235" t="s">
        <v>2312</v>
      </c>
      <c r="D1461" s="235" t="s">
        <v>2313</v>
      </c>
      <c r="E1461" s="237">
        <v>24.81</v>
      </c>
    </row>
    <row r="1462" spans="1:5" ht="12.75">
      <c r="A1462" s="235">
        <v>38428</v>
      </c>
      <c r="B1462" s="236" t="s">
        <v>3613</v>
      </c>
      <c r="C1462" s="235" t="s">
        <v>2312</v>
      </c>
      <c r="D1462" s="235" t="s">
        <v>2313</v>
      </c>
      <c r="E1462" s="237">
        <v>23.24</v>
      </c>
    </row>
    <row r="1463" spans="1:5" ht="12.75">
      <c r="A1463" s="235">
        <v>38007</v>
      </c>
      <c r="B1463" s="236" t="s">
        <v>3614</v>
      </c>
      <c r="C1463" s="235" t="s">
        <v>2312</v>
      </c>
      <c r="D1463" s="235" t="s">
        <v>2313</v>
      </c>
      <c r="E1463" s="237">
        <v>37.97</v>
      </c>
    </row>
    <row r="1464" spans="1:5" ht="12.75">
      <c r="A1464" s="235">
        <v>38008</v>
      </c>
      <c r="B1464" s="236" t="s">
        <v>3615</v>
      </c>
      <c r="C1464" s="235" t="s">
        <v>2312</v>
      </c>
      <c r="D1464" s="235" t="s">
        <v>2313</v>
      </c>
      <c r="E1464" s="237">
        <v>152.91</v>
      </c>
    </row>
    <row r="1465" spans="1:5" ht="12.75">
      <c r="A1465" s="235">
        <v>38009</v>
      </c>
      <c r="B1465" s="236" t="s">
        <v>3616</v>
      </c>
      <c r="C1465" s="235" t="s">
        <v>2312</v>
      </c>
      <c r="D1465" s="235" t="s">
        <v>2313</v>
      </c>
      <c r="E1465" s="237">
        <v>186.89</v>
      </c>
    </row>
    <row r="1466" spans="1:5" ht="12.75">
      <c r="A1466" s="235">
        <v>39279</v>
      </c>
      <c r="B1466" s="236" t="s">
        <v>3617</v>
      </c>
      <c r="C1466" s="235" t="s">
        <v>2312</v>
      </c>
      <c r="D1466" s="235" t="s">
        <v>2316</v>
      </c>
      <c r="E1466" s="237">
        <v>14.03</v>
      </c>
    </row>
    <row r="1467" spans="1:5" ht="12.75">
      <c r="A1467" s="235">
        <v>38845</v>
      </c>
      <c r="B1467" s="236" t="s">
        <v>3618</v>
      </c>
      <c r="C1467" s="235" t="s">
        <v>2312</v>
      </c>
      <c r="D1467" s="235" t="s">
        <v>2316</v>
      </c>
      <c r="E1467" s="237">
        <v>20.3</v>
      </c>
    </row>
    <row r="1468" spans="1:5" ht="12.75">
      <c r="A1468" s="235">
        <v>39280</v>
      </c>
      <c r="B1468" s="236" t="s">
        <v>3619</v>
      </c>
      <c r="C1468" s="235" t="s">
        <v>2312</v>
      </c>
      <c r="D1468" s="235" t="s">
        <v>2316</v>
      </c>
      <c r="E1468" s="237">
        <v>18.190000000000001</v>
      </c>
    </row>
    <row r="1469" spans="1:5" ht="12.75">
      <c r="A1469" s="235">
        <v>39281</v>
      </c>
      <c r="B1469" s="236" t="s">
        <v>3620</v>
      </c>
      <c r="C1469" s="235" t="s">
        <v>2312</v>
      </c>
      <c r="D1469" s="235" t="s">
        <v>2316</v>
      </c>
      <c r="E1469" s="237">
        <v>23.94</v>
      </c>
    </row>
    <row r="1470" spans="1:5" ht="12.75">
      <c r="A1470" s="235">
        <v>38849</v>
      </c>
      <c r="B1470" s="236" t="s">
        <v>3621</v>
      </c>
      <c r="C1470" s="235" t="s">
        <v>2312</v>
      </c>
      <c r="D1470" s="235" t="s">
        <v>2316</v>
      </c>
      <c r="E1470" s="237">
        <v>20.51</v>
      </c>
    </row>
    <row r="1471" spans="1:5" ht="12.75">
      <c r="A1471" s="235">
        <v>39282</v>
      </c>
      <c r="B1471" s="236" t="s">
        <v>3622</v>
      </c>
      <c r="C1471" s="235" t="s">
        <v>2312</v>
      </c>
      <c r="D1471" s="235" t="s">
        <v>2316</v>
      </c>
      <c r="E1471" s="237">
        <v>24.52</v>
      </c>
    </row>
    <row r="1472" spans="1:5" ht="12.75">
      <c r="A1472" s="235">
        <v>38852</v>
      </c>
      <c r="B1472" s="236" t="s">
        <v>3623</v>
      </c>
      <c r="C1472" s="235" t="s">
        <v>2312</v>
      </c>
      <c r="D1472" s="235" t="s">
        <v>2316</v>
      </c>
      <c r="E1472" s="237">
        <v>33.35</v>
      </c>
    </row>
    <row r="1473" spans="1:5" ht="12.75">
      <c r="A1473" s="235">
        <v>38844</v>
      </c>
      <c r="B1473" s="236" t="s">
        <v>3624</v>
      </c>
      <c r="C1473" s="235" t="s">
        <v>2312</v>
      </c>
      <c r="D1473" s="235" t="s">
        <v>2316</v>
      </c>
      <c r="E1473" s="237">
        <v>10.25</v>
      </c>
    </row>
    <row r="1474" spans="1:5" ht="12.75">
      <c r="A1474" s="235">
        <v>38846</v>
      </c>
      <c r="B1474" s="236" t="s">
        <v>3625</v>
      </c>
      <c r="C1474" s="235" t="s">
        <v>2312</v>
      </c>
      <c r="D1474" s="235" t="s">
        <v>2316</v>
      </c>
      <c r="E1474" s="237">
        <v>11.21</v>
      </c>
    </row>
    <row r="1475" spans="1:5" ht="12.75">
      <c r="A1475" s="235">
        <v>38847</v>
      </c>
      <c r="B1475" s="236" t="s">
        <v>3626</v>
      </c>
      <c r="C1475" s="235" t="s">
        <v>2312</v>
      </c>
      <c r="D1475" s="235" t="s">
        <v>2316</v>
      </c>
      <c r="E1475" s="237">
        <v>13.79</v>
      </c>
    </row>
    <row r="1476" spans="1:5" ht="12.75">
      <c r="A1476" s="235">
        <v>38850</v>
      </c>
      <c r="B1476" s="236" t="s">
        <v>3627</v>
      </c>
      <c r="C1476" s="235" t="s">
        <v>2312</v>
      </c>
      <c r="D1476" s="235" t="s">
        <v>2316</v>
      </c>
      <c r="E1476" s="237">
        <v>19.170000000000002</v>
      </c>
    </row>
    <row r="1477" spans="1:5" ht="12.75">
      <c r="A1477" s="235">
        <v>38848</v>
      </c>
      <c r="B1477" s="236" t="s">
        <v>3628</v>
      </c>
      <c r="C1477" s="235" t="s">
        <v>2312</v>
      </c>
      <c r="D1477" s="235" t="s">
        <v>2316</v>
      </c>
      <c r="E1477" s="237">
        <v>16.04</v>
      </c>
    </row>
    <row r="1478" spans="1:5" ht="12.75">
      <c r="A1478" s="235">
        <v>38851</v>
      </c>
      <c r="B1478" s="236" t="s">
        <v>3629</v>
      </c>
      <c r="C1478" s="235" t="s">
        <v>2312</v>
      </c>
      <c r="D1478" s="235" t="s">
        <v>2316</v>
      </c>
      <c r="E1478" s="237">
        <v>29.15</v>
      </c>
    </row>
    <row r="1479" spans="1:5" ht="12.75">
      <c r="A1479" s="235">
        <v>38860</v>
      </c>
      <c r="B1479" s="236" t="s">
        <v>3630</v>
      </c>
      <c r="C1479" s="235" t="s">
        <v>2312</v>
      </c>
      <c r="D1479" s="235" t="s">
        <v>2316</v>
      </c>
      <c r="E1479" s="237">
        <v>8.23</v>
      </c>
    </row>
    <row r="1480" spans="1:5" ht="12.75">
      <c r="A1480" s="235">
        <v>38861</v>
      </c>
      <c r="B1480" s="236" t="s">
        <v>3631</v>
      </c>
      <c r="C1480" s="235" t="s">
        <v>2312</v>
      </c>
      <c r="D1480" s="235" t="s">
        <v>2316</v>
      </c>
      <c r="E1480" s="237">
        <v>11.09</v>
      </c>
    </row>
    <row r="1481" spans="1:5" ht="12.75">
      <c r="A1481" s="235">
        <v>38862</v>
      </c>
      <c r="B1481" s="236" t="s">
        <v>3632</v>
      </c>
      <c r="C1481" s="235" t="s">
        <v>2312</v>
      </c>
      <c r="D1481" s="235" t="s">
        <v>2316</v>
      </c>
      <c r="E1481" s="237">
        <v>9.34</v>
      </c>
    </row>
    <row r="1482" spans="1:5" ht="12.75">
      <c r="A1482" s="235">
        <v>38863</v>
      </c>
      <c r="B1482" s="236" t="s">
        <v>3633</v>
      </c>
      <c r="C1482" s="235" t="s">
        <v>2312</v>
      </c>
      <c r="D1482" s="235" t="s">
        <v>2316</v>
      </c>
      <c r="E1482" s="237">
        <v>10.74</v>
      </c>
    </row>
    <row r="1483" spans="1:5" ht="12.75">
      <c r="A1483" s="235">
        <v>38865</v>
      </c>
      <c r="B1483" s="236" t="s">
        <v>3634</v>
      </c>
      <c r="C1483" s="235" t="s">
        <v>2312</v>
      </c>
      <c r="D1483" s="235" t="s">
        <v>2316</v>
      </c>
      <c r="E1483" s="237">
        <v>14.58</v>
      </c>
    </row>
    <row r="1484" spans="1:5" ht="12.75">
      <c r="A1484" s="235">
        <v>38864</v>
      </c>
      <c r="B1484" s="236" t="s">
        <v>3635</v>
      </c>
      <c r="C1484" s="235" t="s">
        <v>2312</v>
      </c>
      <c r="D1484" s="235" t="s">
        <v>2316</v>
      </c>
      <c r="E1484" s="237">
        <v>22.28</v>
      </c>
    </row>
    <row r="1485" spans="1:5" ht="12.75">
      <c r="A1485" s="235">
        <v>38866</v>
      </c>
      <c r="B1485" s="236" t="s">
        <v>3636</v>
      </c>
      <c r="C1485" s="235" t="s">
        <v>2312</v>
      </c>
      <c r="D1485" s="235" t="s">
        <v>2316</v>
      </c>
      <c r="E1485" s="237">
        <v>15.69</v>
      </c>
    </row>
    <row r="1486" spans="1:5" ht="12.75">
      <c r="A1486" s="235">
        <v>38868</v>
      </c>
      <c r="B1486" s="236" t="s">
        <v>3637</v>
      </c>
      <c r="C1486" s="235" t="s">
        <v>2312</v>
      </c>
      <c r="D1486" s="235" t="s">
        <v>2316</v>
      </c>
      <c r="E1486" s="237">
        <v>26.15</v>
      </c>
    </row>
    <row r="1487" spans="1:5" ht="12.75">
      <c r="A1487" s="235">
        <v>38853</v>
      </c>
      <c r="B1487" s="236" t="s">
        <v>3638</v>
      </c>
      <c r="C1487" s="235" t="s">
        <v>2312</v>
      </c>
      <c r="D1487" s="235" t="s">
        <v>2316</v>
      </c>
      <c r="E1487" s="237">
        <v>8.4499999999999993</v>
      </c>
    </row>
    <row r="1488" spans="1:5" ht="12.75">
      <c r="A1488" s="235">
        <v>38854</v>
      </c>
      <c r="B1488" s="236" t="s">
        <v>3639</v>
      </c>
      <c r="C1488" s="235" t="s">
        <v>2312</v>
      </c>
      <c r="D1488" s="235" t="s">
        <v>2316</v>
      </c>
      <c r="E1488" s="237">
        <v>11.55</v>
      </c>
    </row>
    <row r="1489" spans="1:5" ht="12.75">
      <c r="A1489" s="235">
        <v>38855</v>
      </c>
      <c r="B1489" s="236" t="s">
        <v>3640</v>
      </c>
      <c r="C1489" s="235" t="s">
        <v>2312</v>
      </c>
      <c r="D1489" s="235" t="s">
        <v>2316</v>
      </c>
      <c r="E1489" s="237">
        <v>8.56</v>
      </c>
    </row>
    <row r="1490" spans="1:5" ht="12.75">
      <c r="A1490" s="235">
        <v>38856</v>
      </c>
      <c r="B1490" s="236" t="s">
        <v>3641</v>
      </c>
      <c r="C1490" s="235" t="s">
        <v>2312</v>
      </c>
      <c r="D1490" s="235" t="s">
        <v>2316</v>
      </c>
      <c r="E1490" s="237">
        <v>13.76</v>
      </c>
    </row>
    <row r="1491" spans="1:5" ht="12.75">
      <c r="A1491" s="235">
        <v>38857</v>
      </c>
      <c r="B1491" s="236" t="s">
        <v>3642</v>
      </c>
      <c r="C1491" s="235" t="s">
        <v>2312</v>
      </c>
      <c r="D1491" s="235" t="s">
        <v>2316</v>
      </c>
      <c r="E1491" s="237">
        <v>18.2</v>
      </c>
    </row>
    <row r="1492" spans="1:5" ht="12.75">
      <c r="A1492" s="235">
        <v>38858</v>
      </c>
      <c r="B1492" s="236" t="s">
        <v>3643</v>
      </c>
      <c r="C1492" s="235" t="s">
        <v>2312</v>
      </c>
      <c r="D1492" s="235" t="s">
        <v>2316</v>
      </c>
      <c r="E1492" s="237">
        <v>16.55</v>
      </c>
    </row>
    <row r="1493" spans="1:5" ht="12.75">
      <c r="A1493" s="235">
        <v>38859</v>
      </c>
      <c r="B1493" s="236" t="s">
        <v>3644</v>
      </c>
      <c r="C1493" s="235" t="s">
        <v>2312</v>
      </c>
      <c r="D1493" s="235" t="s">
        <v>2316</v>
      </c>
      <c r="E1493" s="237">
        <v>26.8</v>
      </c>
    </row>
    <row r="1494" spans="1:5" ht="12.75">
      <c r="A1494" s="235">
        <v>3104</v>
      </c>
      <c r="B1494" s="236" t="s">
        <v>26303</v>
      </c>
      <c r="C1494" s="235" t="s">
        <v>3646</v>
      </c>
      <c r="D1494" s="235" t="s">
        <v>2313</v>
      </c>
      <c r="E1494" s="237">
        <v>97.38</v>
      </c>
    </row>
    <row r="1495" spans="1:5" ht="12.75">
      <c r="A1495" s="235">
        <v>1607</v>
      </c>
      <c r="B1495" s="236" t="s">
        <v>3645</v>
      </c>
      <c r="C1495" s="235" t="s">
        <v>3646</v>
      </c>
      <c r="D1495" s="235" t="s">
        <v>2313</v>
      </c>
      <c r="E1495" s="237">
        <v>0.22</v>
      </c>
    </row>
    <row r="1496" spans="1:5" ht="12.75">
      <c r="A1496" s="235">
        <v>38169</v>
      </c>
      <c r="B1496" s="236" t="s">
        <v>3647</v>
      </c>
      <c r="C1496" s="235" t="s">
        <v>3646</v>
      </c>
      <c r="D1496" s="235" t="s">
        <v>2313</v>
      </c>
      <c r="E1496" s="237">
        <v>59.28</v>
      </c>
    </row>
    <row r="1497" spans="1:5" ht="12.75">
      <c r="A1497" s="235">
        <v>6142</v>
      </c>
      <c r="B1497" s="236" t="s">
        <v>3648</v>
      </c>
      <c r="C1497" s="235" t="s">
        <v>2312</v>
      </c>
      <c r="D1497" s="235" t="s">
        <v>2313</v>
      </c>
      <c r="E1497" s="237">
        <v>8.11</v>
      </c>
    </row>
    <row r="1498" spans="1:5" ht="12.75">
      <c r="A1498" s="235">
        <v>11686</v>
      </c>
      <c r="B1498" s="236" t="s">
        <v>3649</v>
      </c>
      <c r="C1498" s="235" t="s">
        <v>2312</v>
      </c>
      <c r="D1498" s="235" t="s">
        <v>2313</v>
      </c>
      <c r="E1498" s="237">
        <v>11.26</v>
      </c>
    </row>
    <row r="1499" spans="1:5" ht="12.75">
      <c r="A1499" s="235">
        <v>37598</v>
      </c>
      <c r="B1499" s="236" t="s">
        <v>3650</v>
      </c>
      <c r="C1499" s="235" t="s">
        <v>2312</v>
      </c>
      <c r="D1499" s="235" t="s">
        <v>2316</v>
      </c>
      <c r="E1499" s="237">
        <v>22.83</v>
      </c>
    </row>
    <row r="1500" spans="1:5" ht="12.75">
      <c r="A1500" s="235">
        <v>25398</v>
      </c>
      <c r="B1500" s="236" t="s">
        <v>3651</v>
      </c>
      <c r="C1500" s="235" t="s">
        <v>2312</v>
      </c>
      <c r="D1500" s="235" t="s">
        <v>2316</v>
      </c>
      <c r="E1500" s="237">
        <v>3551.68</v>
      </c>
    </row>
    <row r="1501" spans="1:5" ht="12.75">
      <c r="A1501" s="235">
        <v>25399</v>
      </c>
      <c r="B1501" s="236" t="s">
        <v>3652</v>
      </c>
      <c r="C1501" s="235" t="s">
        <v>2312</v>
      </c>
      <c r="D1501" s="235" t="s">
        <v>2316</v>
      </c>
      <c r="E1501" s="237">
        <v>2156.1799999999998</v>
      </c>
    </row>
    <row r="1502" spans="1:5" ht="12.75">
      <c r="A1502" s="235">
        <v>43440</v>
      </c>
      <c r="B1502" s="236" t="s">
        <v>24706</v>
      </c>
      <c r="C1502" s="235" t="s">
        <v>2312</v>
      </c>
      <c r="D1502" s="235" t="s">
        <v>2313</v>
      </c>
      <c r="E1502" s="237">
        <v>243.52</v>
      </c>
    </row>
    <row r="1503" spans="1:5" ht="12.75">
      <c r="A1503" s="235">
        <v>10667</v>
      </c>
      <c r="B1503" s="236" t="s">
        <v>3653</v>
      </c>
      <c r="C1503" s="235" t="s">
        <v>2312</v>
      </c>
      <c r="D1503" s="235" t="s">
        <v>2316</v>
      </c>
      <c r="E1503" s="237">
        <v>13365</v>
      </c>
    </row>
    <row r="1504" spans="1:5" ht="12.75">
      <c r="A1504" s="235">
        <v>1613</v>
      </c>
      <c r="B1504" s="236" t="s">
        <v>3654</v>
      </c>
      <c r="C1504" s="235" t="s">
        <v>2312</v>
      </c>
      <c r="D1504" s="235" t="s">
        <v>2313</v>
      </c>
      <c r="E1504" s="237">
        <v>2286.44</v>
      </c>
    </row>
    <row r="1505" spans="1:5" ht="12.75">
      <c r="A1505" s="235">
        <v>1626</v>
      </c>
      <c r="B1505" s="236" t="s">
        <v>3655</v>
      </c>
      <c r="C1505" s="235" t="s">
        <v>2312</v>
      </c>
      <c r="D1505" s="235" t="s">
        <v>2313</v>
      </c>
      <c r="E1505" s="237">
        <v>3419.66</v>
      </c>
    </row>
    <row r="1506" spans="1:5" ht="12.75">
      <c r="A1506" s="235">
        <v>1625</v>
      </c>
      <c r="B1506" s="236" t="s">
        <v>3656</v>
      </c>
      <c r="C1506" s="235" t="s">
        <v>2312</v>
      </c>
      <c r="D1506" s="235" t="s">
        <v>2313</v>
      </c>
      <c r="E1506" s="237">
        <v>238.85</v>
      </c>
    </row>
    <row r="1507" spans="1:5" ht="12.75">
      <c r="A1507" s="235">
        <v>1622</v>
      </c>
      <c r="B1507" s="236" t="s">
        <v>3657</v>
      </c>
      <c r="C1507" s="235" t="s">
        <v>2312</v>
      </c>
      <c r="D1507" s="235" t="s">
        <v>2313</v>
      </c>
      <c r="E1507" s="237">
        <v>7716.76</v>
      </c>
    </row>
    <row r="1508" spans="1:5" ht="12.75">
      <c r="A1508" s="235">
        <v>1620</v>
      </c>
      <c r="B1508" s="236" t="s">
        <v>3658</v>
      </c>
      <c r="C1508" s="235" t="s">
        <v>2312</v>
      </c>
      <c r="D1508" s="235" t="s">
        <v>2313</v>
      </c>
      <c r="E1508" s="237">
        <v>503.14</v>
      </c>
    </row>
    <row r="1509" spans="1:5" ht="12.75">
      <c r="A1509" s="235">
        <v>1629</v>
      </c>
      <c r="B1509" s="236" t="s">
        <v>3659</v>
      </c>
      <c r="C1509" s="235" t="s">
        <v>2312</v>
      </c>
      <c r="D1509" s="235" t="s">
        <v>2313</v>
      </c>
      <c r="E1509" s="237">
        <v>18780.759999999998</v>
      </c>
    </row>
    <row r="1510" spans="1:5" ht="12.75">
      <c r="A1510" s="235">
        <v>1627</v>
      </c>
      <c r="B1510" s="236" t="s">
        <v>3660</v>
      </c>
      <c r="C1510" s="235" t="s">
        <v>2312</v>
      </c>
      <c r="D1510" s="235" t="s">
        <v>2313</v>
      </c>
      <c r="E1510" s="237">
        <v>961.74</v>
      </c>
    </row>
    <row r="1511" spans="1:5" ht="12.75">
      <c r="A1511" s="235">
        <v>1623</v>
      </c>
      <c r="B1511" s="236" t="s">
        <v>3661</v>
      </c>
      <c r="C1511" s="235" t="s">
        <v>2312</v>
      </c>
      <c r="D1511" s="235" t="s">
        <v>2313</v>
      </c>
      <c r="E1511" s="237">
        <v>194.79</v>
      </c>
    </row>
    <row r="1512" spans="1:5" ht="12.75">
      <c r="A1512" s="235">
        <v>1619</v>
      </c>
      <c r="B1512" s="236" t="s">
        <v>3662</v>
      </c>
      <c r="C1512" s="235" t="s">
        <v>2312</v>
      </c>
      <c r="D1512" s="235" t="s">
        <v>2313</v>
      </c>
      <c r="E1512" s="237">
        <v>267.95</v>
      </c>
    </row>
    <row r="1513" spans="1:5" ht="12.75">
      <c r="A1513" s="235">
        <v>1630</v>
      </c>
      <c r="B1513" s="236" t="s">
        <v>3663</v>
      </c>
      <c r="C1513" s="235" t="s">
        <v>2312</v>
      </c>
      <c r="D1513" s="235" t="s">
        <v>2313</v>
      </c>
      <c r="E1513" s="237">
        <v>5899.62</v>
      </c>
    </row>
    <row r="1514" spans="1:5" ht="12.75">
      <c r="A1514" s="235">
        <v>1616</v>
      </c>
      <c r="B1514" s="236" t="s">
        <v>3664</v>
      </c>
      <c r="C1514" s="235" t="s">
        <v>2312</v>
      </c>
      <c r="D1514" s="235" t="s">
        <v>2313</v>
      </c>
      <c r="E1514" s="237">
        <v>9073.7199999999993</v>
      </c>
    </row>
    <row r="1515" spans="1:5" ht="12.75">
      <c r="A1515" s="235">
        <v>1614</v>
      </c>
      <c r="B1515" s="236" t="s">
        <v>3665</v>
      </c>
      <c r="C1515" s="235" t="s">
        <v>2312</v>
      </c>
      <c r="D1515" s="235" t="s">
        <v>2313</v>
      </c>
      <c r="E1515" s="237">
        <v>414.7</v>
      </c>
    </row>
    <row r="1516" spans="1:5" ht="12.75">
      <c r="A1516" s="235">
        <v>1617</v>
      </c>
      <c r="B1516" s="236" t="s">
        <v>3666</v>
      </c>
      <c r="C1516" s="235" t="s">
        <v>2312</v>
      </c>
      <c r="D1516" s="235" t="s">
        <v>2313</v>
      </c>
      <c r="E1516" s="237">
        <v>10832.06</v>
      </c>
    </row>
    <row r="1517" spans="1:5" ht="12.75">
      <c r="A1517" s="235">
        <v>1621</v>
      </c>
      <c r="B1517" s="236" t="s">
        <v>3667</v>
      </c>
      <c r="C1517" s="235" t="s">
        <v>2312</v>
      </c>
      <c r="D1517" s="235" t="s">
        <v>2313</v>
      </c>
      <c r="E1517" s="237">
        <v>741.68</v>
      </c>
    </row>
    <row r="1518" spans="1:5" ht="12.75">
      <c r="A1518" s="235">
        <v>1624</v>
      </c>
      <c r="B1518" s="236" t="s">
        <v>3668</v>
      </c>
      <c r="C1518" s="235" t="s">
        <v>2312</v>
      </c>
      <c r="D1518" s="235" t="s">
        <v>2313</v>
      </c>
      <c r="E1518" s="237">
        <v>26625.73</v>
      </c>
    </row>
    <row r="1519" spans="1:5" ht="12.75">
      <c r="A1519" s="235">
        <v>1615</v>
      </c>
      <c r="B1519" s="236" t="s">
        <v>3669</v>
      </c>
      <c r="C1519" s="235" t="s">
        <v>2312</v>
      </c>
      <c r="D1519" s="235" t="s">
        <v>2313</v>
      </c>
      <c r="E1519" s="237">
        <v>1392.76</v>
      </c>
    </row>
    <row r="1520" spans="1:5" ht="12.75">
      <c r="A1520" s="235">
        <v>1612</v>
      </c>
      <c r="B1520" s="236" t="s">
        <v>3670</v>
      </c>
      <c r="C1520" s="235" t="s">
        <v>2312</v>
      </c>
      <c r="D1520" s="235" t="s">
        <v>2320</v>
      </c>
      <c r="E1520" s="237">
        <v>183.44</v>
      </c>
    </row>
    <row r="1521" spans="1:5" ht="12.75">
      <c r="A1521" s="235">
        <v>1618</v>
      </c>
      <c r="B1521" s="236" t="s">
        <v>3671</v>
      </c>
      <c r="C1521" s="235" t="s">
        <v>2312</v>
      </c>
      <c r="D1521" s="235" t="s">
        <v>2313</v>
      </c>
      <c r="E1521" s="237">
        <v>1913.86</v>
      </c>
    </row>
    <row r="1522" spans="1:5" ht="12.75">
      <c r="A1522" s="235">
        <v>14211</v>
      </c>
      <c r="B1522" s="236" t="s">
        <v>3672</v>
      </c>
      <c r="C1522" s="235" t="s">
        <v>2312</v>
      </c>
      <c r="D1522" s="235" t="s">
        <v>2316</v>
      </c>
      <c r="E1522" s="237">
        <v>21.73</v>
      </c>
    </row>
    <row r="1523" spans="1:5" ht="12.75">
      <c r="A1523" s="235">
        <v>34500</v>
      </c>
      <c r="B1523" s="236" t="s">
        <v>3673</v>
      </c>
      <c r="C1523" s="235" t="s">
        <v>2317</v>
      </c>
      <c r="D1523" s="235" t="s">
        <v>2313</v>
      </c>
      <c r="E1523" s="237">
        <v>134.66</v>
      </c>
    </row>
    <row r="1524" spans="1:5" ht="12.75">
      <c r="A1524" s="235">
        <v>40934</v>
      </c>
      <c r="B1524" s="236" t="s">
        <v>3674</v>
      </c>
      <c r="C1524" s="235" t="s">
        <v>2485</v>
      </c>
      <c r="D1524" s="235" t="s">
        <v>2313</v>
      </c>
      <c r="E1524" s="237">
        <v>23667.95</v>
      </c>
    </row>
    <row r="1525" spans="1:5" ht="12.75">
      <c r="A1525" s="235">
        <v>5328</v>
      </c>
      <c r="B1525" s="236" t="s">
        <v>3675</v>
      </c>
      <c r="C1525" s="235" t="s">
        <v>2312</v>
      </c>
      <c r="D1525" s="235" t="s">
        <v>2313</v>
      </c>
      <c r="E1525" s="237">
        <v>4.6900000000000004</v>
      </c>
    </row>
    <row r="1526" spans="1:5" ht="12.75">
      <c r="A1526" s="235">
        <v>38200</v>
      </c>
      <c r="B1526" s="236" t="s">
        <v>3676</v>
      </c>
      <c r="C1526" s="235" t="s">
        <v>3677</v>
      </c>
      <c r="D1526" s="235" t="s">
        <v>2313</v>
      </c>
      <c r="E1526" s="237">
        <v>542.07000000000005</v>
      </c>
    </row>
    <row r="1527" spans="1:5" ht="12.75">
      <c r="A1527" s="235">
        <v>39269</v>
      </c>
      <c r="B1527" s="236" t="s">
        <v>3678</v>
      </c>
      <c r="C1527" s="235" t="s">
        <v>2324</v>
      </c>
      <c r="D1527" s="235" t="s">
        <v>2313</v>
      </c>
      <c r="E1527" s="237">
        <v>1.1200000000000001</v>
      </c>
    </row>
    <row r="1528" spans="1:5" ht="12.75">
      <c r="A1528" s="235">
        <v>11889</v>
      </c>
      <c r="B1528" s="236" t="s">
        <v>3679</v>
      </c>
      <c r="C1528" s="235" t="s">
        <v>2324</v>
      </c>
      <c r="D1528" s="235" t="s">
        <v>2313</v>
      </c>
      <c r="E1528" s="237">
        <v>1.55</v>
      </c>
    </row>
    <row r="1529" spans="1:5" ht="12.75">
      <c r="A1529" s="235">
        <v>39270</v>
      </c>
      <c r="B1529" s="236" t="s">
        <v>3680</v>
      </c>
      <c r="C1529" s="235" t="s">
        <v>2324</v>
      </c>
      <c r="D1529" s="235" t="s">
        <v>2313</v>
      </c>
      <c r="E1529" s="237">
        <v>1.85</v>
      </c>
    </row>
    <row r="1530" spans="1:5" ht="12.75">
      <c r="A1530" s="235">
        <v>11890</v>
      </c>
      <c r="B1530" s="236" t="s">
        <v>3681</v>
      </c>
      <c r="C1530" s="235" t="s">
        <v>2324</v>
      </c>
      <c r="D1530" s="235" t="s">
        <v>2313</v>
      </c>
      <c r="E1530" s="237">
        <v>2.41</v>
      </c>
    </row>
    <row r="1531" spans="1:5" ht="12.75">
      <c r="A1531" s="235">
        <v>11891</v>
      </c>
      <c r="B1531" s="236" t="s">
        <v>3682</v>
      </c>
      <c r="C1531" s="235" t="s">
        <v>2324</v>
      </c>
      <c r="D1531" s="235" t="s">
        <v>2313</v>
      </c>
      <c r="E1531" s="237">
        <v>3.98</v>
      </c>
    </row>
    <row r="1532" spans="1:5" ht="12.75">
      <c r="A1532" s="235">
        <v>11892</v>
      </c>
      <c r="B1532" s="236" t="s">
        <v>3683</v>
      </c>
      <c r="C1532" s="235" t="s">
        <v>2324</v>
      </c>
      <c r="D1532" s="235" t="s">
        <v>2313</v>
      </c>
      <c r="E1532" s="237">
        <v>6.13</v>
      </c>
    </row>
    <row r="1533" spans="1:5" ht="12.75">
      <c r="A1533" s="235">
        <v>37601</v>
      </c>
      <c r="B1533" s="236" t="s">
        <v>3684</v>
      </c>
      <c r="C1533" s="235" t="s">
        <v>2324</v>
      </c>
      <c r="D1533" s="235" t="s">
        <v>2316</v>
      </c>
      <c r="E1533" s="237">
        <v>5.07</v>
      </c>
    </row>
    <row r="1534" spans="1:5" ht="12.75">
      <c r="A1534" s="235">
        <v>1634</v>
      </c>
      <c r="B1534" s="236" t="s">
        <v>3685</v>
      </c>
      <c r="C1534" s="235" t="s">
        <v>2324</v>
      </c>
      <c r="D1534" s="235" t="s">
        <v>2316</v>
      </c>
      <c r="E1534" s="237">
        <v>5.24</v>
      </c>
    </row>
    <row r="1535" spans="1:5" ht="12.75">
      <c r="A1535" s="235">
        <v>5086</v>
      </c>
      <c r="B1535" s="236" t="s">
        <v>3686</v>
      </c>
      <c r="C1535" s="235" t="s">
        <v>2328</v>
      </c>
      <c r="D1535" s="235" t="s">
        <v>2313</v>
      </c>
      <c r="E1535" s="237">
        <v>24.54</v>
      </c>
    </row>
    <row r="1536" spans="1:5" ht="12.75">
      <c r="A1536" s="235">
        <v>11280</v>
      </c>
      <c r="B1536" s="236" t="s">
        <v>3687</v>
      </c>
      <c r="C1536" s="235" t="s">
        <v>2312</v>
      </c>
      <c r="D1536" s="235" t="s">
        <v>2313</v>
      </c>
      <c r="E1536" s="237">
        <v>12925.97</v>
      </c>
    </row>
    <row r="1537" spans="1:5" ht="12.75">
      <c r="A1537" s="235">
        <v>40519</v>
      </c>
      <c r="B1537" s="236" t="s">
        <v>3688</v>
      </c>
      <c r="C1537" s="235" t="s">
        <v>2312</v>
      </c>
      <c r="D1537" s="235" t="s">
        <v>2313</v>
      </c>
      <c r="E1537" s="237">
        <v>106557.33</v>
      </c>
    </row>
    <row r="1538" spans="1:5" ht="12.75">
      <c r="A1538" s="235">
        <v>39869</v>
      </c>
      <c r="B1538" s="236" t="s">
        <v>3689</v>
      </c>
      <c r="C1538" s="235" t="s">
        <v>2312</v>
      </c>
      <c r="D1538" s="235" t="s">
        <v>2316</v>
      </c>
      <c r="E1538" s="237">
        <v>9.85</v>
      </c>
    </row>
    <row r="1539" spans="1:5" ht="12.75">
      <c r="A1539" s="235">
        <v>39870</v>
      </c>
      <c r="B1539" s="236" t="s">
        <v>3690</v>
      </c>
      <c r="C1539" s="235" t="s">
        <v>2312</v>
      </c>
      <c r="D1539" s="235" t="s">
        <v>2316</v>
      </c>
      <c r="E1539" s="237">
        <v>15.07</v>
      </c>
    </row>
    <row r="1540" spans="1:5" ht="12.75">
      <c r="A1540" s="235">
        <v>39871</v>
      </c>
      <c r="B1540" s="236" t="s">
        <v>3691</v>
      </c>
      <c r="C1540" s="235" t="s">
        <v>2312</v>
      </c>
      <c r="D1540" s="235" t="s">
        <v>2316</v>
      </c>
      <c r="E1540" s="237">
        <v>16.899999999999999</v>
      </c>
    </row>
    <row r="1541" spans="1:5" ht="12.75">
      <c r="A1541" s="235">
        <v>12722</v>
      </c>
      <c r="B1541" s="236" t="s">
        <v>3692</v>
      </c>
      <c r="C1541" s="235" t="s">
        <v>2312</v>
      </c>
      <c r="D1541" s="235" t="s">
        <v>2316</v>
      </c>
      <c r="E1541" s="237">
        <v>565.51</v>
      </c>
    </row>
    <row r="1542" spans="1:5" ht="12.75">
      <c r="A1542" s="235">
        <v>12714</v>
      </c>
      <c r="B1542" s="236" t="s">
        <v>3693</v>
      </c>
      <c r="C1542" s="235" t="s">
        <v>2312</v>
      </c>
      <c r="D1542" s="235" t="s">
        <v>2316</v>
      </c>
      <c r="E1542" s="237">
        <v>3.69</v>
      </c>
    </row>
    <row r="1543" spans="1:5" ht="12.75">
      <c r="A1543" s="235">
        <v>12715</v>
      </c>
      <c r="B1543" s="236" t="s">
        <v>3694</v>
      </c>
      <c r="C1543" s="235" t="s">
        <v>2312</v>
      </c>
      <c r="D1543" s="235" t="s">
        <v>2316</v>
      </c>
      <c r="E1543" s="237">
        <v>8.33</v>
      </c>
    </row>
    <row r="1544" spans="1:5" ht="12.75">
      <c r="A1544" s="235">
        <v>12716</v>
      </c>
      <c r="B1544" s="236" t="s">
        <v>3695</v>
      </c>
      <c r="C1544" s="235" t="s">
        <v>2312</v>
      </c>
      <c r="D1544" s="235" t="s">
        <v>2316</v>
      </c>
      <c r="E1544" s="237">
        <v>14.31</v>
      </c>
    </row>
    <row r="1545" spans="1:5" ht="12.75">
      <c r="A1545" s="235">
        <v>12717</v>
      </c>
      <c r="B1545" s="236" t="s">
        <v>3696</v>
      </c>
      <c r="C1545" s="235" t="s">
        <v>2312</v>
      </c>
      <c r="D1545" s="235" t="s">
        <v>2316</v>
      </c>
      <c r="E1545" s="237">
        <v>28.13</v>
      </c>
    </row>
    <row r="1546" spans="1:5" ht="12.75">
      <c r="A1546" s="235">
        <v>12718</v>
      </c>
      <c r="B1546" s="236" t="s">
        <v>3697</v>
      </c>
      <c r="C1546" s="235" t="s">
        <v>2312</v>
      </c>
      <c r="D1546" s="235" t="s">
        <v>2316</v>
      </c>
      <c r="E1546" s="237">
        <v>43.17</v>
      </c>
    </row>
    <row r="1547" spans="1:5" ht="12.75">
      <c r="A1547" s="235">
        <v>12719</v>
      </c>
      <c r="B1547" s="236" t="s">
        <v>3698</v>
      </c>
      <c r="C1547" s="235" t="s">
        <v>2312</v>
      </c>
      <c r="D1547" s="235" t="s">
        <v>2316</v>
      </c>
      <c r="E1547" s="237">
        <v>68.540000000000006</v>
      </c>
    </row>
    <row r="1548" spans="1:5" ht="12.75">
      <c r="A1548" s="235">
        <v>12720</v>
      </c>
      <c r="B1548" s="236" t="s">
        <v>3699</v>
      </c>
      <c r="C1548" s="235" t="s">
        <v>2312</v>
      </c>
      <c r="D1548" s="235" t="s">
        <v>2316</v>
      </c>
      <c r="E1548" s="237">
        <v>238.66</v>
      </c>
    </row>
    <row r="1549" spans="1:5" ht="12.75">
      <c r="A1549" s="235">
        <v>12721</v>
      </c>
      <c r="B1549" s="236" t="s">
        <v>3700</v>
      </c>
      <c r="C1549" s="235" t="s">
        <v>2312</v>
      </c>
      <c r="D1549" s="235" t="s">
        <v>2316</v>
      </c>
      <c r="E1549" s="237">
        <v>228.86</v>
      </c>
    </row>
    <row r="1550" spans="1:5" ht="12.75">
      <c r="A1550" s="235">
        <v>3468</v>
      </c>
      <c r="B1550" s="236" t="s">
        <v>3701</v>
      </c>
      <c r="C1550" s="235" t="s">
        <v>2312</v>
      </c>
      <c r="D1550" s="235" t="s">
        <v>2313</v>
      </c>
      <c r="E1550" s="237">
        <v>32.450000000000003</v>
      </c>
    </row>
    <row r="1551" spans="1:5" ht="12.75">
      <c r="A1551" s="235">
        <v>3465</v>
      </c>
      <c r="B1551" s="236" t="s">
        <v>3702</v>
      </c>
      <c r="C1551" s="235" t="s">
        <v>2312</v>
      </c>
      <c r="D1551" s="235" t="s">
        <v>2313</v>
      </c>
      <c r="E1551" s="237">
        <v>32.44</v>
      </c>
    </row>
    <row r="1552" spans="1:5" ht="12.75">
      <c r="A1552" s="235">
        <v>12403</v>
      </c>
      <c r="B1552" s="236" t="s">
        <v>3703</v>
      </c>
      <c r="C1552" s="235" t="s">
        <v>2312</v>
      </c>
      <c r="D1552" s="235" t="s">
        <v>2313</v>
      </c>
      <c r="E1552" s="237">
        <v>23.12</v>
      </c>
    </row>
    <row r="1553" spans="1:5" ht="12.75">
      <c r="A1553" s="235">
        <v>3463</v>
      </c>
      <c r="B1553" s="236" t="s">
        <v>3704</v>
      </c>
      <c r="C1553" s="235" t="s">
        <v>2312</v>
      </c>
      <c r="D1553" s="235" t="s">
        <v>2313</v>
      </c>
      <c r="E1553" s="237">
        <v>13.51</v>
      </c>
    </row>
    <row r="1554" spans="1:5" ht="12.75">
      <c r="A1554" s="235">
        <v>3464</v>
      </c>
      <c r="B1554" s="236" t="s">
        <v>3705</v>
      </c>
      <c r="C1554" s="235" t="s">
        <v>2312</v>
      </c>
      <c r="D1554" s="235" t="s">
        <v>2313</v>
      </c>
      <c r="E1554" s="237">
        <v>13.51</v>
      </c>
    </row>
    <row r="1555" spans="1:5" ht="12.75">
      <c r="A1555" s="235">
        <v>3466</v>
      </c>
      <c r="B1555" s="236" t="s">
        <v>3706</v>
      </c>
      <c r="C1555" s="235" t="s">
        <v>2312</v>
      </c>
      <c r="D1555" s="235" t="s">
        <v>2313</v>
      </c>
      <c r="E1555" s="237">
        <v>82.4</v>
      </c>
    </row>
    <row r="1556" spans="1:5" ht="12.75">
      <c r="A1556" s="235">
        <v>3467</v>
      </c>
      <c r="B1556" s="236" t="s">
        <v>3707</v>
      </c>
      <c r="C1556" s="235" t="s">
        <v>2312</v>
      </c>
      <c r="D1556" s="235" t="s">
        <v>2313</v>
      </c>
      <c r="E1556" s="237">
        <v>46.53</v>
      </c>
    </row>
    <row r="1557" spans="1:5" ht="12.75">
      <c r="A1557" s="235">
        <v>3462</v>
      </c>
      <c r="B1557" s="236" t="s">
        <v>3708</v>
      </c>
      <c r="C1557" s="235" t="s">
        <v>2312</v>
      </c>
      <c r="D1557" s="235" t="s">
        <v>2313</v>
      </c>
      <c r="E1557" s="237">
        <v>8.91</v>
      </c>
    </row>
    <row r="1558" spans="1:5" ht="12.75">
      <c r="A1558" s="235">
        <v>3446</v>
      </c>
      <c r="B1558" s="236" t="s">
        <v>3709</v>
      </c>
      <c r="C1558" s="235" t="s">
        <v>2312</v>
      </c>
      <c r="D1558" s="235" t="s">
        <v>2313</v>
      </c>
      <c r="E1558" s="237">
        <v>27.43</v>
      </c>
    </row>
    <row r="1559" spans="1:5" ht="12.75">
      <c r="A1559" s="235">
        <v>3445</v>
      </c>
      <c r="B1559" s="236" t="s">
        <v>3710</v>
      </c>
      <c r="C1559" s="235" t="s">
        <v>2312</v>
      </c>
      <c r="D1559" s="235" t="s">
        <v>2313</v>
      </c>
      <c r="E1559" s="237">
        <v>22.4</v>
      </c>
    </row>
    <row r="1560" spans="1:5" ht="12.75">
      <c r="A1560" s="235">
        <v>3441</v>
      </c>
      <c r="B1560" s="236" t="s">
        <v>3711</v>
      </c>
      <c r="C1560" s="235" t="s">
        <v>2312</v>
      </c>
      <c r="D1560" s="235" t="s">
        <v>2313</v>
      </c>
      <c r="E1560" s="237">
        <v>6.32</v>
      </c>
    </row>
    <row r="1561" spans="1:5" ht="12.75">
      <c r="A1561" s="235">
        <v>3444</v>
      </c>
      <c r="B1561" s="236" t="s">
        <v>3712</v>
      </c>
      <c r="C1561" s="235" t="s">
        <v>2312</v>
      </c>
      <c r="D1561" s="235" t="s">
        <v>2313</v>
      </c>
      <c r="E1561" s="237">
        <v>13.78</v>
      </c>
    </row>
    <row r="1562" spans="1:5" ht="12.75">
      <c r="A1562" s="235">
        <v>12402</v>
      </c>
      <c r="B1562" s="236" t="s">
        <v>3713</v>
      </c>
      <c r="C1562" s="235" t="s">
        <v>2312</v>
      </c>
      <c r="D1562" s="235" t="s">
        <v>2313</v>
      </c>
      <c r="E1562" s="237">
        <v>77.11</v>
      </c>
    </row>
    <row r="1563" spans="1:5" ht="12.75">
      <c r="A1563" s="235">
        <v>3447</v>
      </c>
      <c r="B1563" s="236" t="s">
        <v>3714</v>
      </c>
      <c r="C1563" s="235" t="s">
        <v>2312</v>
      </c>
      <c r="D1563" s="235" t="s">
        <v>2313</v>
      </c>
      <c r="E1563" s="237">
        <v>39.89</v>
      </c>
    </row>
    <row r="1564" spans="1:5" ht="12.75">
      <c r="A1564" s="235">
        <v>3442</v>
      </c>
      <c r="B1564" s="236" t="s">
        <v>3715</v>
      </c>
      <c r="C1564" s="235" t="s">
        <v>2312</v>
      </c>
      <c r="D1564" s="235" t="s">
        <v>2313</v>
      </c>
      <c r="E1564" s="237">
        <v>9.4499999999999993</v>
      </c>
    </row>
    <row r="1565" spans="1:5" ht="12.75">
      <c r="A1565" s="235">
        <v>3448</v>
      </c>
      <c r="B1565" s="236" t="s">
        <v>3716</v>
      </c>
      <c r="C1565" s="235" t="s">
        <v>2312</v>
      </c>
      <c r="D1565" s="235" t="s">
        <v>2313</v>
      </c>
      <c r="E1565" s="237">
        <v>112.74</v>
      </c>
    </row>
    <row r="1566" spans="1:5" ht="12.75">
      <c r="A1566" s="235">
        <v>3449</v>
      </c>
      <c r="B1566" s="236" t="s">
        <v>3717</v>
      </c>
      <c r="C1566" s="235" t="s">
        <v>2312</v>
      </c>
      <c r="D1566" s="235" t="s">
        <v>2313</v>
      </c>
      <c r="E1566" s="237">
        <v>197.55</v>
      </c>
    </row>
    <row r="1567" spans="1:5" ht="12.75">
      <c r="A1567" s="235">
        <v>37438</v>
      </c>
      <c r="B1567" s="236" t="s">
        <v>3718</v>
      </c>
      <c r="C1567" s="235" t="s">
        <v>2312</v>
      </c>
      <c r="D1567" s="235" t="s">
        <v>2316</v>
      </c>
      <c r="E1567" s="237">
        <v>169.71</v>
      </c>
    </row>
    <row r="1568" spans="1:5" ht="12.75">
      <c r="A1568" s="235">
        <v>37439</v>
      </c>
      <c r="B1568" s="236" t="s">
        <v>3719</v>
      </c>
      <c r="C1568" s="235" t="s">
        <v>2312</v>
      </c>
      <c r="D1568" s="235" t="s">
        <v>2316</v>
      </c>
      <c r="E1568" s="237">
        <v>1109.54</v>
      </c>
    </row>
    <row r="1569" spans="1:5" ht="12.75">
      <c r="A1569" s="235">
        <v>37435</v>
      </c>
      <c r="B1569" s="236" t="s">
        <v>3720</v>
      </c>
      <c r="C1569" s="235" t="s">
        <v>2312</v>
      </c>
      <c r="D1569" s="235" t="s">
        <v>2316</v>
      </c>
      <c r="E1569" s="237">
        <v>19.940000000000001</v>
      </c>
    </row>
    <row r="1570" spans="1:5" ht="12.75">
      <c r="A1570" s="235">
        <v>37436</v>
      </c>
      <c r="B1570" s="236" t="s">
        <v>3721</v>
      </c>
      <c r="C1570" s="235" t="s">
        <v>2312</v>
      </c>
      <c r="D1570" s="235" t="s">
        <v>2316</v>
      </c>
      <c r="E1570" s="237">
        <v>23.53</v>
      </c>
    </row>
    <row r="1571" spans="1:5" ht="12.75">
      <c r="A1571" s="235">
        <v>37437</v>
      </c>
      <c r="B1571" s="236" t="s">
        <v>3722</v>
      </c>
      <c r="C1571" s="235" t="s">
        <v>2312</v>
      </c>
      <c r="D1571" s="235" t="s">
        <v>2316</v>
      </c>
      <c r="E1571" s="237">
        <v>34.04</v>
      </c>
    </row>
    <row r="1572" spans="1:5" ht="12.75">
      <c r="A1572" s="235">
        <v>3473</v>
      </c>
      <c r="B1572" s="236" t="s">
        <v>3723</v>
      </c>
      <c r="C1572" s="235" t="s">
        <v>2312</v>
      </c>
      <c r="D1572" s="235" t="s">
        <v>2313</v>
      </c>
      <c r="E1572" s="237">
        <v>31.02</v>
      </c>
    </row>
    <row r="1573" spans="1:5" ht="12.75">
      <c r="A1573" s="235">
        <v>3474</v>
      </c>
      <c r="B1573" s="236" t="s">
        <v>3724</v>
      </c>
      <c r="C1573" s="235" t="s">
        <v>2312</v>
      </c>
      <c r="D1573" s="235" t="s">
        <v>2313</v>
      </c>
      <c r="E1573" s="237">
        <v>25.57</v>
      </c>
    </row>
    <row r="1574" spans="1:5" ht="12.75">
      <c r="A1574" s="235">
        <v>3450</v>
      </c>
      <c r="B1574" s="236" t="s">
        <v>3725</v>
      </c>
      <c r="C1574" s="235" t="s">
        <v>2312</v>
      </c>
      <c r="D1574" s="235" t="s">
        <v>2313</v>
      </c>
      <c r="E1574" s="237">
        <v>7.41</v>
      </c>
    </row>
    <row r="1575" spans="1:5" ht="12.75">
      <c r="A1575" s="235">
        <v>3443</v>
      </c>
      <c r="B1575" s="236" t="s">
        <v>3726</v>
      </c>
      <c r="C1575" s="235" t="s">
        <v>2312</v>
      </c>
      <c r="D1575" s="235" t="s">
        <v>2313</v>
      </c>
      <c r="E1575" s="237">
        <v>15.9</v>
      </c>
    </row>
    <row r="1576" spans="1:5" ht="12.75">
      <c r="A1576" s="235">
        <v>3453</v>
      </c>
      <c r="B1576" s="236" t="s">
        <v>3727</v>
      </c>
      <c r="C1576" s="235" t="s">
        <v>2312</v>
      </c>
      <c r="D1576" s="235" t="s">
        <v>2313</v>
      </c>
      <c r="E1576" s="237">
        <v>90.54</v>
      </c>
    </row>
    <row r="1577" spans="1:5" ht="12.75">
      <c r="A1577" s="235">
        <v>3452</v>
      </c>
      <c r="B1577" s="236" t="s">
        <v>3728</v>
      </c>
      <c r="C1577" s="235" t="s">
        <v>2312</v>
      </c>
      <c r="D1577" s="235" t="s">
        <v>2313</v>
      </c>
      <c r="E1577" s="237">
        <v>44.69</v>
      </c>
    </row>
    <row r="1578" spans="1:5" ht="12.75">
      <c r="A1578" s="235">
        <v>3451</v>
      </c>
      <c r="B1578" s="236" t="s">
        <v>3729</v>
      </c>
      <c r="C1578" s="235" t="s">
        <v>2312</v>
      </c>
      <c r="D1578" s="235" t="s">
        <v>2313</v>
      </c>
      <c r="E1578" s="237">
        <v>8.86</v>
      </c>
    </row>
    <row r="1579" spans="1:5" ht="12.75">
      <c r="A1579" s="235">
        <v>3454</v>
      </c>
      <c r="B1579" s="236" t="s">
        <v>3730</v>
      </c>
      <c r="C1579" s="235" t="s">
        <v>2312</v>
      </c>
      <c r="D1579" s="235" t="s">
        <v>2313</v>
      </c>
      <c r="E1579" s="237">
        <v>137.69999999999999</v>
      </c>
    </row>
    <row r="1580" spans="1:5" ht="12.75">
      <c r="A1580" s="235">
        <v>3458</v>
      </c>
      <c r="B1580" s="236" t="s">
        <v>3731</v>
      </c>
      <c r="C1580" s="235" t="s">
        <v>2312</v>
      </c>
      <c r="D1580" s="235" t="s">
        <v>2313</v>
      </c>
      <c r="E1580" s="237">
        <v>24.86</v>
      </c>
    </row>
    <row r="1581" spans="1:5" ht="12.75">
      <c r="A1581" s="235">
        <v>3457</v>
      </c>
      <c r="B1581" s="236" t="s">
        <v>3732</v>
      </c>
      <c r="C1581" s="235" t="s">
        <v>2312</v>
      </c>
      <c r="D1581" s="235" t="s">
        <v>2313</v>
      </c>
      <c r="E1581" s="237">
        <v>18.66</v>
      </c>
    </row>
    <row r="1582" spans="1:5" ht="12.75">
      <c r="A1582" s="235">
        <v>3455</v>
      </c>
      <c r="B1582" s="236" t="s">
        <v>3733</v>
      </c>
      <c r="C1582" s="235" t="s">
        <v>2312</v>
      </c>
      <c r="D1582" s="235" t="s">
        <v>2313</v>
      </c>
      <c r="E1582" s="237">
        <v>5.3</v>
      </c>
    </row>
    <row r="1583" spans="1:5" ht="12.75">
      <c r="A1583" s="235">
        <v>3472</v>
      </c>
      <c r="B1583" s="236" t="s">
        <v>3734</v>
      </c>
      <c r="C1583" s="235" t="s">
        <v>2312</v>
      </c>
      <c r="D1583" s="235" t="s">
        <v>2313</v>
      </c>
      <c r="E1583" s="237">
        <v>11.91</v>
      </c>
    </row>
    <row r="1584" spans="1:5" ht="12.75">
      <c r="A1584" s="235">
        <v>3470</v>
      </c>
      <c r="B1584" s="236" t="s">
        <v>3735</v>
      </c>
      <c r="C1584" s="235" t="s">
        <v>2312</v>
      </c>
      <c r="D1584" s="235" t="s">
        <v>2313</v>
      </c>
      <c r="E1584" s="237">
        <v>69.42</v>
      </c>
    </row>
    <row r="1585" spans="1:5" ht="12.75">
      <c r="A1585" s="235">
        <v>3471</v>
      </c>
      <c r="B1585" s="236" t="s">
        <v>3736</v>
      </c>
      <c r="C1585" s="235" t="s">
        <v>2312</v>
      </c>
      <c r="D1585" s="235" t="s">
        <v>2313</v>
      </c>
      <c r="E1585" s="237">
        <v>38.15</v>
      </c>
    </row>
    <row r="1586" spans="1:5" ht="12.75">
      <c r="A1586" s="235">
        <v>3456</v>
      </c>
      <c r="B1586" s="236" t="s">
        <v>3737</v>
      </c>
      <c r="C1586" s="235" t="s">
        <v>2312</v>
      </c>
      <c r="D1586" s="235" t="s">
        <v>2313</v>
      </c>
      <c r="E1586" s="237">
        <v>7.93</v>
      </c>
    </row>
    <row r="1587" spans="1:5" ht="12.75">
      <c r="A1587" s="235">
        <v>3459</v>
      </c>
      <c r="B1587" s="236" t="s">
        <v>3738</v>
      </c>
      <c r="C1587" s="235" t="s">
        <v>2312</v>
      </c>
      <c r="D1587" s="235" t="s">
        <v>2313</v>
      </c>
      <c r="E1587" s="237">
        <v>97.92</v>
      </c>
    </row>
    <row r="1588" spans="1:5" ht="12.75">
      <c r="A1588" s="235">
        <v>3469</v>
      </c>
      <c r="B1588" s="236" t="s">
        <v>3739</v>
      </c>
      <c r="C1588" s="235" t="s">
        <v>2312</v>
      </c>
      <c r="D1588" s="235" t="s">
        <v>2313</v>
      </c>
      <c r="E1588" s="237">
        <v>186.23</v>
      </c>
    </row>
    <row r="1589" spans="1:5" ht="12.75">
      <c r="A1589" s="235">
        <v>3460</v>
      </c>
      <c r="B1589" s="236" t="s">
        <v>3740</v>
      </c>
      <c r="C1589" s="235" t="s">
        <v>2312</v>
      </c>
      <c r="D1589" s="235" t="s">
        <v>2313</v>
      </c>
      <c r="E1589" s="237">
        <v>271.73</v>
      </c>
    </row>
    <row r="1590" spans="1:5" ht="12.75">
      <c r="A1590" s="235">
        <v>3461</v>
      </c>
      <c r="B1590" s="236" t="s">
        <v>3741</v>
      </c>
      <c r="C1590" s="235" t="s">
        <v>2312</v>
      </c>
      <c r="D1590" s="235" t="s">
        <v>2313</v>
      </c>
      <c r="E1590" s="237">
        <v>694.53</v>
      </c>
    </row>
    <row r="1591" spans="1:5" ht="12.75">
      <c r="A1591" s="235">
        <v>37433</v>
      </c>
      <c r="B1591" s="236" t="s">
        <v>3742</v>
      </c>
      <c r="C1591" s="235" t="s">
        <v>2312</v>
      </c>
      <c r="D1591" s="235" t="s">
        <v>2316</v>
      </c>
      <c r="E1591" s="237">
        <v>169.71</v>
      </c>
    </row>
    <row r="1592" spans="1:5" ht="12.75">
      <c r="A1592" s="235">
        <v>37430</v>
      </c>
      <c r="B1592" s="236" t="s">
        <v>3743</v>
      </c>
      <c r="C1592" s="235" t="s">
        <v>2312</v>
      </c>
      <c r="D1592" s="235" t="s">
        <v>2316</v>
      </c>
      <c r="E1592" s="237">
        <v>21.26</v>
      </c>
    </row>
    <row r="1593" spans="1:5" ht="12.75">
      <c r="A1593" s="235">
        <v>37434</v>
      </c>
      <c r="B1593" s="236" t="s">
        <v>3744</v>
      </c>
      <c r="C1593" s="235" t="s">
        <v>2312</v>
      </c>
      <c r="D1593" s="235" t="s">
        <v>2316</v>
      </c>
      <c r="E1593" s="237">
        <v>1582.36</v>
      </c>
    </row>
    <row r="1594" spans="1:5" ht="12.75">
      <c r="A1594" s="235">
        <v>37431</v>
      </c>
      <c r="B1594" s="236" t="s">
        <v>3745</v>
      </c>
      <c r="C1594" s="235" t="s">
        <v>2312</v>
      </c>
      <c r="D1594" s="235" t="s">
        <v>2316</v>
      </c>
      <c r="E1594" s="237">
        <v>28.85</v>
      </c>
    </row>
    <row r="1595" spans="1:5" ht="12.75">
      <c r="A1595" s="235">
        <v>37432</v>
      </c>
      <c r="B1595" s="236" t="s">
        <v>3746</v>
      </c>
      <c r="C1595" s="235" t="s">
        <v>2312</v>
      </c>
      <c r="D1595" s="235" t="s">
        <v>2316</v>
      </c>
      <c r="E1595" s="237">
        <v>53.21</v>
      </c>
    </row>
    <row r="1596" spans="1:5" ht="12.75">
      <c r="A1596" s="235">
        <v>37413</v>
      </c>
      <c r="B1596" s="236" t="s">
        <v>3747</v>
      </c>
      <c r="C1596" s="235" t="s">
        <v>2312</v>
      </c>
      <c r="D1596" s="235" t="s">
        <v>2316</v>
      </c>
      <c r="E1596" s="237">
        <v>3.46</v>
      </c>
    </row>
    <row r="1597" spans="1:5" ht="12.75">
      <c r="A1597" s="235">
        <v>37414</v>
      </c>
      <c r="B1597" s="236" t="s">
        <v>3748</v>
      </c>
      <c r="C1597" s="235" t="s">
        <v>2312</v>
      </c>
      <c r="D1597" s="235" t="s">
        <v>2316</v>
      </c>
      <c r="E1597" s="237">
        <v>3.93</v>
      </c>
    </row>
    <row r="1598" spans="1:5" ht="12.75">
      <c r="A1598" s="235">
        <v>37415</v>
      </c>
      <c r="B1598" s="236" t="s">
        <v>3749</v>
      </c>
      <c r="C1598" s="235" t="s">
        <v>2312</v>
      </c>
      <c r="D1598" s="235" t="s">
        <v>2316</v>
      </c>
      <c r="E1598" s="237">
        <v>7.15</v>
      </c>
    </row>
    <row r="1599" spans="1:5" ht="12.75">
      <c r="A1599" s="235">
        <v>37416</v>
      </c>
      <c r="B1599" s="236" t="s">
        <v>3750</v>
      </c>
      <c r="C1599" s="235" t="s">
        <v>2312</v>
      </c>
      <c r="D1599" s="235" t="s">
        <v>2316</v>
      </c>
      <c r="E1599" s="237">
        <v>3.24</v>
      </c>
    </row>
    <row r="1600" spans="1:5" ht="12.75">
      <c r="A1600" s="235">
        <v>37417</v>
      </c>
      <c r="B1600" s="236" t="s">
        <v>3751</v>
      </c>
      <c r="C1600" s="235" t="s">
        <v>2312</v>
      </c>
      <c r="D1600" s="235" t="s">
        <v>2316</v>
      </c>
      <c r="E1600" s="237">
        <v>4.66</v>
      </c>
    </row>
    <row r="1601" spans="1:5" ht="12.75">
      <c r="A1601" s="235">
        <v>43590</v>
      </c>
      <c r="B1601" s="236" t="s">
        <v>26304</v>
      </c>
      <c r="C1601" s="235" t="s">
        <v>2312</v>
      </c>
      <c r="D1601" s="235" t="s">
        <v>2313</v>
      </c>
      <c r="E1601" s="237">
        <v>114.1</v>
      </c>
    </row>
    <row r="1602" spans="1:5" ht="12.75">
      <c r="A1602" s="235">
        <v>43589</v>
      </c>
      <c r="B1602" s="236" t="s">
        <v>26305</v>
      </c>
      <c r="C1602" s="235" t="s">
        <v>2312</v>
      </c>
      <c r="D1602" s="235" t="s">
        <v>2313</v>
      </c>
      <c r="E1602" s="237">
        <v>20.64</v>
      </c>
    </row>
    <row r="1603" spans="1:5" ht="12.75">
      <c r="A1603" s="235">
        <v>34519</v>
      </c>
      <c r="B1603" s="236" t="s">
        <v>3752</v>
      </c>
      <c r="C1603" s="235" t="s">
        <v>2312</v>
      </c>
      <c r="D1603" s="235" t="s">
        <v>2316</v>
      </c>
      <c r="E1603" s="237">
        <v>96.48</v>
      </c>
    </row>
    <row r="1604" spans="1:5" ht="12.75">
      <c r="A1604" s="235">
        <v>1649</v>
      </c>
      <c r="B1604" s="236" t="s">
        <v>3753</v>
      </c>
      <c r="C1604" s="235" t="s">
        <v>2312</v>
      </c>
      <c r="D1604" s="235" t="s">
        <v>2313</v>
      </c>
      <c r="E1604" s="237">
        <v>58.63</v>
      </c>
    </row>
    <row r="1605" spans="1:5" ht="12.75">
      <c r="A1605" s="235">
        <v>1653</v>
      </c>
      <c r="B1605" s="236" t="s">
        <v>3754</v>
      </c>
      <c r="C1605" s="235" t="s">
        <v>2312</v>
      </c>
      <c r="D1605" s="235" t="s">
        <v>2313</v>
      </c>
      <c r="E1605" s="237">
        <v>45.92</v>
      </c>
    </row>
    <row r="1606" spans="1:5" ht="12.75">
      <c r="A1606" s="235">
        <v>1647</v>
      </c>
      <c r="B1606" s="236" t="s">
        <v>3755</v>
      </c>
      <c r="C1606" s="235" t="s">
        <v>2312</v>
      </c>
      <c r="D1606" s="235" t="s">
        <v>2313</v>
      </c>
      <c r="E1606" s="237">
        <v>16.440000000000001</v>
      </c>
    </row>
    <row r="1607" spans="1:5" ht="12.75">
      <c r="A1607" s="235">
        <v>1648</v>
      </c>
      <c r="B1607" s="236" t="s">
        <v>3756</v>
      </c>
      <c r="C1607" s="235" t="s">
        <v>2312</v>
      </c>
      <c r="D1607" s="235" t="s">
        <v>2313</v>
      </c>
      <c r="E1607" s="237">
        <v>31.58</v>
      </c>
    </row>
    <row r="1608" spans="1:5" ht="12.75">
      <c r="A1608" s="235">
        <v>1651</v>
      </c>
      <c r="B1608" s="236" t="s">
        <v>3757</v>
      </c>
      <c r="C1608" s="235" t="s">
        <v>2312</v>
      </c>
      <c r="D1608" s="235" t="s">
        <v>2313</v>
      </c>
      <c r="E1608" s="237">
        <v>146.49</v>
      </c>
    </row>
    <row r="1609" spans="1:5" ht="12.75">
      <c r="A1609" s="235">
        <v>1650</v>
      </c>
      <c r="B1609" s="236" t="s">
        <v>3758</v>
      </c>
      <c r="C1609" s="235" t="s">
        <v>2312</v>
      </c>
      <c r="D1609" s="235" t="s">
        <v>2313</v>
      </c>
      <c r="E1609" s="237">
        <v>80.97</v>
      </c>
    </row>
    <row r="1610" spans="1:5" ht="12.75">
      <c r="A1610" s="235">
        <v>1654</v>
      </c>
      <c r="B1610" s="236" t="s">
        <v>3759</v>
      </c>
      <c r="C1610" s="235" t="s">
        <v>2312</v>
      </c>
      <c r="D1610" s="235" t="s">
        <v>2313</v>
      </c>
      <c r="E1610" s="237">
        <v>22.57</v>
      </c>
    </row>
    <row r="1611" spans="1:5" ht="12.75">
      <c r="A1611" s="235">
        <v>1652</v>
      </c>
      <c r="B1611" s="236" t="s">
        <v>3760</v>
      </c>
      <c r="C1611" s="235" t="s">
        <v>2312</v>
      </c>
      <c r="D1611" s="235" t="s">
        <v>2313</v>
      </c>
      <c r="E1611" s="237">
        <v>210.26</v>
      </c>
    </row>
    <row r="1612" spans="1:5" ht="12.75">
      <c r="A1612" s="235">
        <v>10510</v>
      </c>
      <c r="B1612" s="236" t="s">
        <v>25474</v>
      </c>
      <c r="C1612" s="235" t="s">
        <v>2312</v>
      </c>
      <c r="D1612" s="235" t="s">
        <v>2313</v>
      </c>
      <c r="E1612" s="237">
        <v>90.43</v>
      </c>
    </row>
    <row r="1613" spans="1:5" ht="12.75">
      <c r="A1613" s="235">
        <v>1747</v>
      </c>
      <c r="B1613" s="236" t="s">
        <v>3761</v>
      </c>
      <c r="C1613" s="235" t="s">
        <v>2312</v>
      </c>
      <c r="D1613" s="235" t="s">
        <v>2313</v>
      </c>
      <c r="E1613" s="237">
        <v>175.45</v>
      </c>
    </row>
    <row r="1614" spans="1:5" ht="12.75">
      <c r="A1614" s="235">
        <v>1744</v>
      </c>
      <c r="B1614" s="236" t="s">
        <v>3762</v>
      </c>
      <c r="C1614" s="235" t="s">
        <v>2312</v>
      </c>
      <c r="D1614" s="235" t="s">
        <v>2313</v>
      </c>
      <c r="E1614" s="237">
        <v>121.52</v>
      </c>
    </row>
    <row r="1615" spans="1:5" ht="12.75">
      <c r="A1615" s="235">
        <v>1743</v>
      </c>
      <c r="B1615" s="236" t="s">
        <v>3763</v>
      </c>
      <c r="C1615" s="235" t="s">
        <v>2312</v>
      </c>
      <c r="D1615" s="235" t="s">
        <v>2313</v>
      </c>
      <c r="E1615" s="237">
        <v>159.58000000000001</v>
      </c>
    </row>
    <row r="1616" spans="1:5" ht="12.75">
      <c r="A1616" s="235">
        <v>39640</v>
      </c>
      <c r="B1616" s="236" t="s">
        <v>3764</v>
      </c>
      <c r="C1616" s="235" t="s">
        <v>2312</v>
      </c>
      <c r="D1616" s="235" t="s">
        <v>2313</v>
      </c>
      <c r="E1616" s="237">
        <v>7.08</v>
      </c>
    </row>
    <row r="1617" spans="1:5" ht="12.75">
      <c r="A1617" s="235">
        <v>11013</v>
      </c>
      <c r="B1617" s="236" t="s">
        <v>3765</v>
      </c>
      <c r="C1617" s="235" t="s">
        <v>2312</v>
      </c>
      <c r="D1617" s="235" t="s">
        <v>2313</v>
      </c>
      <c r="E1617" s="237">
        <v>14.57</v>
      </c>
    </row>
    <row r="1618" spans="1:5" ht="12.75">
      <c r="A1618" s="235">
        <v>11017</v>
      </c>
      <c r="B1618" s="236" t="s">
        <v>3766</v>
      </c>
      <c r="C1618" s="235" t="s">
        <v>2312</v>
      </c>
      <c r="D1618" s="235" t="s">
        <v>2313</v>
      </c>
      <c r="E1618" s="237">
        <v>6.22</v>
      </c>
    </row>
    <row r="1619" spans="1:5" ht="12.75">
      <c r="A1619" s="235">
        <v>20236</v>
      </c>
      <c r="B1619" s="236" t="s">
        <v>3767</v>
      </c>
      <c r="C1619" s="235" t="s">
        <v>2312</v>
      </c>
      <c r="D1619" s="235" t="s">
        <v>2313</v>
      </c>
      <c r="E1619" s="237">
        <v>27.38</v>
      </c>
    </row>
    <row r="1620" spans="1:5" ht="12.75">
      <c r="A1620" s="235">
        <v>7215</v>
      </c>
      <c r="B1620" s="236" t="s">
        <v>3768</v>
      </c>
      <c r="C1620" s="235" t="s">
        <v>2312</v>
      </c>
      <c r="D1620" s="235" t="s">
        <v>2313</v>
      </c>
      <c r="E1620" s="237">
        <v>23.44</v>
      </c>
    </row>
    <row r="1621" spans="1:5" ht="12.75">
      <c r="A1621" s="235">
        <v>7216</v>
      </c>
      <c r="B1621" s="236" t="s">
        <v>3769</v>
      </c>
      <c r="C1621" s="235" t="s">
        <v>2312</v>
      </c>
      <c r="D1621" s="235" t="s">
        <v>2313</v>
      </c>
      <c r="E1621" s="237">
        <v>98</v>
      </c>
    </row>
    <row r="1622" spans="1:5" ht="12.75">
      <c r="A1622" s="235">
        <v>20235</v>
      </c>
      <c r="B1622" s="236" t="s">
        <v>3770</v>
      </c>
      <c r="C1622" s="235" t="s">
        <v>2312</v>
      </c>
      <c r="D1622" s="235" t="s">
        <v>2313</v>
      </c>
      <c r="E1622" s="237">
        <v>49.54</v>
      </c>
    </row>
    <row r="1623" spans="1:5" ht="12.75">
      <c r="A1623" s="235">
        <v>7181</v>
      </c>
      <c r="B1623" s="236" t="s">
        <v>3771</v>
      </c>
      <c r="C1623" s="235" t="s">
        <v>2312</v>
      </c>
      <c r="D1623" s="235" t="s">
        <v>2313</v>
      </c>
      <c r="E1623" s="237">
        <v>2.29</v>
      </c>
    </row>
    <row r="1624" spans="1:5" ht="12.75">
      <c r="A1624" s="235">
        <v>40742</v>
      </c>
      <c r="B1624" s="236" t="s">
        <v>24352</v>
      </c>
      <c r="C1624" s="235" t="s">
        <v>2312</v>
      </c>
      <c r="D1624" s="235" t="s">
        <v>2313</v>
      </c>
      <c r="E1624" s="237">
        <v>7.18</v>
      </c>
    </row>
    <row r="1625" spans="1:5" ht="12.75">
      <c r="A1625" s="235">
        <v>7214</v>
      </c>
      <c r="B1625" s="236" t="s">
        <v>3772</v>
      </c>
      <c r="C1625" s="235" t="s">
        <v>2312</v>
      </c>
      <c r="D1625" s="235" t="s">
        <v>2313</v>
      </c>
      <c r="E1625" s="237">
        <v>33.57</v>
      </c>
    </row>
    <row r="1626" spans="1:5" ht="12.75">
      <c r="A1626" s="235">
        <v>7219</v>
      </c>
      <c r="B1626" s="236" t="s">
        <v>3773</v>
      </c>
      <c r="C1626" s="235" t="s">
        <v>2312</v>
      </c>
      <c r="D1626" s="235" t="s">
        <v>2313</v>
      </c>
      <c r="E1626" s="237">
        <v>34.75</v>
      </c>
    </row>
    <row r="1627" spans="1:5" ht="12.75">
      <c r="A1627" s="235">
        <v>37972</v>
      </c>
      <c r="B1627" s="236" t="s">
        <v>3774</v>
      </c>
      <c r="C1627" s="235" t="s">
        <v>2312</v>
      </c>
      <c r="D1627" s="235" t="s">
        <v>2313</v>
      </c>
      <c r="E1627" s="237">
        <v>7.24</v>
      </c>
    </row>
    <row r="1628" spans="1:5" ht="12.75">
      <c r="A1628" s="235">
        <v>37973</v>
      </c>
      <c r="B1628" s="236" t="s">
        <v>3775</v>
      </c>
      <c r="C1628" s="235" t="s">
        <v>2312</v>
      </c>
      <c r="D1628" s="235" t="s">
        <v>2313</v>
      </c>
      <c r="E1628" s="237">
        <v>11.59</v>
      </c>
    </row>
    <row r="1629" spans="1:5" ht="12.75">
      <c r="A1629" s="235">
        <v>37971</v>
      </c>
      <c r="B1629" s="236" t="s">
        <v>3776</v>
      </c>
      <c r="C1629" s="235" t="s">
        <v>2312</v>
      </c>
      <c r="D1629" s="235" t="s">
        <v>2313</v>
      </c>
      <c r="E1629" s="237">
        <v>4.3499999999999996</v>
      </c>
    </row>
    <row r="1630" spans="1:5" ht="12.75">
      <c r="A1630" s="235">
        <v>20094</v>
      </c>
      <c r="B1630" s="236" t="s">
        <v>3777</v>
      </c>
      <c r="C1630" s="235" t="s">
        <v>2312</v>
      </c>
      <c r="D1630" s="235" t="s">
        <v>2316</v>
      </c>
      <c r="E1630" s="237">
        <v>24.67</v>
      </c>
    </row>
    <row r="1631" spans="1:5" ht="12.75">
      <c r="A1631" s="235">
        <v>20095</v>
      </c>
      <c r="B1631" s="236" t="s">
        <v>3778</v>
      </c>
      <c r="C1631" s="235" t="s">
        <v>2312</v>
      </c>
      <c r="D1631" s="235" t="s">
        <v>2316</v>
      </c>
      <c r="E1631" s="237">
        <v>31.41</v>
      </c>
    </row>
    <row r="1632" spans="1:5" ht="12.75">
      <c r="A1632" s="235">
        <v>1954</v>
      </c>
      <c r="B1632" s="236" t="s">
        <v>3779</v>
      </c>
      <c r="C1632" s="235" t="s">
        <v>2312</v>
      </c>
      <c r="D1632" s="235" t="s">
        <v>2313</v>
      </c>
      <c r="E1632" s="237">
        <v>170.34</v>
      </c>
    </row>
    <row r="1633" spans="1:5" ht="12.75">
      <c r="A1633" s="235">
        <v>1926</v>
      </c>
      <c r="B1633" s="236" t="s">
        <v>3780</v>
      </c>
      <c r="C1633" s="235" t="s">
        <v>2312</v>
      </c>
      <c r="D1633" s="235" t="s">
        <v>2313</v>
      </c>
      <c r="E1633" s="237">
        <v>2.25</v>
      </c>
    </row>
    <row r="1634" spans="1:5" ht="12.75">
      <c r="A1634" s="235">
        <v>1927</v>
      </c>
      <c r="B1634" s="236" t="s">
        <v>3781</v>
      </c>
      <c r="C1634" s="235" t="s">
        <v>2312</v>
      </c>
      <c r="D1634" s="235" t="s">
        <v>2313</v>
      </c>
      <c r="E1634" s="237">
        <v>2.96</v>
      </c>
    </row>
    <row r="1635" spans="1:5" ht="12.75">
      <c r="A1635" s="235">
        <v>1923</v>
      </c>
      <c r="B1635" s="236" t="s">
        <v>3782</v>
      </c>
      <c r="C1635" s="235" t="s">
        <v>2312</v>
      </c>
      <c r="D1635" s="235" t="s">
        <v>2313</v>
      </c>
      <c r="E1635" s="237">
        <v>4.8600000000000003</v>
      </c>
    </row>
    <row r="1636" spans="1:5" ht="12.75">
      <c r="A1636" s="235">
        <v>1929</v>
      </c>
      <c r="B1636" s="236" t="s">
        <v>3783</v>
      </c>
      <c r="C1636" s="235" t="s">
        <v>2312</v>
      </c>
      <c r="D1636" s="235" t="s">
        <v>2313</v>
      </c>
      <c r="E1636" s="237">
        <v>7.96</v>
      </c>
    </row>
    <row r="1637" spans="1:5" ht="12.75">
      <c r="A1637" s="235">
        <v>1930</v>
      </c>
      <c r="B1637" s="236" t="s">
        <v>3784</v>
      </c>
      <c r="C1637" s="235" t="s">
        <v>2312</v>
      </c>
      <c r="D1637" s="235" t="s">
        <v>2313</v>
      </c>
      <c r="E1637" s="237">
        <v>15.43</v>
      </c>
    </row>
    <row r="1638" spans="1:5" ht="12.75">
      <c r="A1638" s="235">
        <v>1924</v>
      </c>
      <c r="B1638" s="236" t="s">
        <v>3785</v>
      </c>
      <c r="C1638" s="235" t="s">
        <v>2312</v>
      </c>
      <c r="D1638" s="235" t="s">
        <v>2313</v>
      </c>
      <c r="E1638" s="237">
        <v>26.59</v>
      </c>
    </row>
    <row r="1639" spans="1:5" ht="12.75">
      <c r="A1639" s="235">
        <v>1922</v>
      </c>
      <c r="B1639" s="236" t="s">
        <v>3786</v>
      </c>
      <c r="C1639" s="235" t="s">
        <v>2312</v>
      </c>
      <c r="D1639" s="235" t="s">
        <v>2313</v>
      </c>
      <c r="E1639" s="237">
        <v>39.49</v>
      </c>
    </row>
    <row r="1640" spans="1:5" ht="12.75">
      <c r="A1640" s="235">
        <v>1953</v>
      </c>
      <c r="B1640" s="236" t="s">
        <v>3787</v>
      </c>
      <c r="C1640" s="235" t="s">
        <v>2312</v>
      </c>
      <c r="D1640" s="235" t="s">
        <v>2313</v>
      </c>
      <c r="E1640" s="237">
        <v>69.010000000000005</v>
      </c>
    </row>
    <row r="1641" spans="1:5" ht="12.75">
      <c r="A1641" s="235">
        <v>1962</v>
      </c>
      <c r="B1641" s="236" t="s">
        <v>3788</v>
      </c>
      <c r="C1641" s="235" t="s">
        <v>2312</v>
      </c>
      <c r="D1641" s="235" t="s">
        <v>2313</v>
      </c>
      <c r="E1641" s="237">
        <v>225.79</v>
      </c>
    </row>
    <row r="1642" spans="1:5" ht="12.75">
      <c r="A1642" s="235">
        <v>1955</v>
      </c>
      <c r="B1642" s="236" t="s">
        <v>3789</v>
      </c>
      <c r="C1642" s="235" t="s">
        <v>2312</v>
      </c>
      <c r="D1642" s="235" t="s">
        <v>2313</v>
      </c>
      <c r="E1642" s="237">
        <v>2.98</v>
      </c>
    </row>
    <row r="1643" spans="1:5" ht="12.75">
      <c r="A1643" s="235">
        <v>1956</v>
      </c>
      <c r="B1643" s="236" t="s">
        <v>3790</v>
      </c>
      <c r="C1643" s="235" t="s">
        <v>2312</v>
      </c>
      <c r="D1643" s="235" t="s">
        <v>2313</v>
      </c>
      <c r="E1643" s="237">
        <v>3.85</v>
      </c>
    </row>
    <row r="1644" spans="1:5" ht="12.75">
      <c r="A1644" s="235">
        <v>1957</v>
      </c>
      <c r="B1644" s="236" t="s">
        <v>3791</v>
      </c>
      <c r="C1644" s="235" t="s">
        <v>2312</v>
      </c>
      <c r="D1644" s="235" t="s">
        <v>2313</v>
      </c>
      <c r="E1644" s="237">
        <v>8.75</v>
      </c>
    </row>
    <row r="1645" spans="1:5" ht="12.75">
      <c r="A1645" s="235">
        <v>1958</v>
      </c>
      <c r="B1645" s="236" t="s">
        <v>3792</v>
      </c>
      <c r="C1645" s="235" t="s">
        <v>2312</v>
      </c>
      <c r="D1645" s="235" t="s">
        <v>2313</v>
      </c>
      <c r="E1645" s="237">
        <v>15.54</v>
      </c>
    </row>
    <row r="1646" spans="1:5" ht="12.75">
      <c r="A1646" s="235">
        <v>1959</v>
      </c>
      <c r="B1646" s="236" t="s">
        <v>3793</v>
      </c>
      <c r="C1646" s="235" t="s">
        <v>2312</v>
      </c>
      <c r="D1646" s="235" t="s">
        <v>2313</v>
      </c>
      <c r="E1646" s="237">
        <v>18.940000000000001</v>
      </c>
    </row>
    <row r="1647" spans="1:5" ht="12.75">
      <c r="A1647" s="235">
        <v>1925</v>
      </c>
      <c r="B1647" s="236" t="s">
        <v>3794</v>
      </c>
      <c r="C1647" s="235" t="s">
        <v>2312</v>
      </c>
      <c r="D1647" s="235" t="s">
        <v>2313</v>
      </c>
      <c r="E1647" s="237">
        <v>46.82</v>
      </c>
    </row>
    <row r="1648" spans="1:5" ht="12.75">
      <c r="A1648" s="235">
        <v>1960</v>
      </c>
      <c r="B1648" s="236" t="s">
        <v>3795</v>
      </c>
      <c r="C1648" s="235" t="s">
        <v>2312</v>
      </c>
      <c r="D1648" s="235" t="s">
        <v>2313</v>
      </c>
      <c r="E1648" s="237">
        <v>66.56</v>
      </c>
    </row>
    <row r="1649" spans="1:5" ht="12.75">
      <c r="A1649" s="235">
        <v>1961</v>
      </c>
      <c r="B1649" s="236" t="s">
        <v>3796</v>
      </c>
      <c r="C1649" s="235" t="s">
        <v>2312</v>
      </c>
      <c r="D1649" s="235" t="s">
        <v>2313</v>
      </c>
      <c r="E1649" s="237">
        <v>95.65</v>
      </c>
    </row>
    <row r="1650" spans="1:5" ht="12.75">
      <c r="A1650" s="235">
        <v>38426</v>
      </c>
      <c r="B1650" s="236" t="s">
        <v>26306</v>
      </c>
      <c r="C1650" s="235" t="s">
        <v>2312</v>
      </c>
      <c r="D1650" s="235" t="s">
        <v>2313</v>
      </c>
      <c r="E1650" s="237">
        <v>28.26</v>
      </c>
    </row>
    <row r="1651" spans="1:5" ht="12.75">
      <c r="A1651" s="235">
        <v>38423</v>
      </c>
      <c r="B1651" s="236" t="s">
        <v>26307</v>
      </c>
      <c r="C1651" s="235" t="s">
        <v>2312</v>
      </c>
      <c r="D1651" s="235" t="s">
        <v>2313</v>
      </c>
      <c r="E1651" s="237">
        <v>64.11</v>
      </c>
    </row>
    <row r="1652" spans="1:5" ht="12.75">
      <c r="A1652" s="235">
        <v>38421</v>
      </c>
      <c r="B1652" s="236" t="s">
        <v>26308</v>
      </c>
      <c r="C1652" s="235" t="s">
        <v>2312</v>
      </c>
      <c r="D1652" s="235" t="s">
        <v>2313</v>
      </c>
      <c r="E1652" s="237">
        <v>30.26</v>
      </c>
    </row>
    <row r="1653" spans="1:5" ht="12.75">
      <c r="A1653" s="235">
        <v>38422</v>
      </c>
      <c r="B1653" s="236" t="s">
        <v>26309</v>
      </c>
      <c r="C1653" s="235" t="s">
        <v>2312</v>
      </c>
      <c r="D1653" s="235" t="s">
        <v>2313</v>
      </c>
      <c r="E1653" s="237">
        <v>44.24</v>
      </c>
    </row>
    <row r="1654" spans="1:5" ht="12.75">
      <c r="A1654" s="235">
        <v>39866</v>
      </c>
      <c r="B1654" s="236" t="s">
        <v>3797</v>
      </c>
      <c r="C1654" s="235" t="s">
        <v>2312</v>
      </c>
      <c r="D1654" s="235" t="s">
        <v>2316</v>
      </c>
      <c r="E1654" s="237">
        <v>13.05</v>
      </c>
    </row>
    <row r="1655" spans="1:5" ht="12.75">
      <c r="A1655" s="235">
        <v>39867</v>
      </c>
      <c r="B1655" s="236" t="s">
        <v>3798</v>
      </c>
      <c r="C1655" s="235" t="s">
        <v>2312</v>
      </c>
      <c r="D1655" s="235" t="s">
        <v>2316</v>
      </c>
      <c r="E1655" s="237">
        <v>29.02</v>
      </c>
    </row>
    <row r="1656" spans="1:5" ht="12.75">
      <c r="A1656" s="235">
        <v>39868</v>
      </c>
      <c r="B1656" s="236" t="s">
        <v>3799</v>
      </c>
      <c r="C1656" s="235" t="s">
        <v>2312</v>
      </c>
      <c r="D1656" s="235" t="s">
        <v>2316</v>
      </c>
      <c r="E1656" s="237">
        <v>52.28</v>
      </c>
    </row>
    <row r="1657" spans="1:5" ht="12.75">
      <c r="A1657" s="235">
        <v>37999</v>
      </c>
      <c r="B1657" s="236" t="s">
        <v>3800</v>
      </c>
      <c r="C1657" s="235" t="s">
        <v>2312</v>
      </c>
      <c r="D1657" s="235" t="s">
        <v>2313</v>
      </c>
      <c r="E1657" s="237">
        <v>6.94</v>
      </c>
    </row>
    <row r="1658" spans="1:5" ht="12.75">
      <c r="A1658" s="235">
        <v>38000</v>
      </c>
      <c r="B1658" s="236" t="s">
        <v>3801</v>
      </c>
      <c r="C1658" s="235" t="s">
        <v>2312</v>
      </c>
      <c r="D1658" s="235" t="s">
        <v>2313</v>
      </c>
      <c r="E1658" s="237">
        <v>9.18</v>
      </c>
    </row>
    <row r="1659" spans="1:5" ht="12.75">
      <c r="A1659" s="235">
        <v>38129</v>
      </c>
      <c r="B1659" s="236" t="s">
        <v>3802</v>
      </c>
      <c r="C1659" s="235" t="s">
        <v>2312</v>
      </c>
      <c r="D1659" s="235" t="s">
        <v>2313</v>
      </c>
      <c r="E1659" s="237">
        <v>5.17</v>
      </c>
    </row>
    <row r="1660" spans="1:5" ht="12.75">
      <c r="A1660" s="235">
        <v>38025</v>
      </c>
      <c r="B1660" s="236" t="s">
        <v>3803</v>
      </c>
      <c r="C1660" s="235" t="s">
        <v>2312</v>
      </c>
      <c r="D1660" s="235" t="s">
        <v>2313</v>
      </c>
      <c r="E1660" s="237">
        <v>8.64</v>
      </c>
    </row>
    <row r="1661" spans="1:5" ht="12.75">
      <c r="A1661" s="235">
        <v>38026</v>
      </c>
      <c r="B1661" s="236" t="s">
        <v>3804</v>
      </c>
      <c r="C1661" s="235" t="s">
        <v>2312</v>
      </c>
      <c r="D1661" s="235" t="s">
        <v>2313</v>
      </c>
      <c r="E1661" s="237">
        <v>23.15</v>
      </c>
    </row>
    <row r="1662" spans="1:5" ht="12.75">
      <c r="A1662" s="235">
        <v>1858</v>
      </c>
      <c r="B1662" s="236" t="s">
        <v>3805</v>
      </c>
      <c r="C1662" s="235" t="s">
        <v>2312</v>
      </c>
      <c r="D1662" s="235" t="s">
        <v>2316</v>
      </c>
      <c r="E1662" s="237">
        <v>34.54</v>
      </c>
    </row>
    <row r="1663" spans="1:5" ht="12.75">
      <c r="A1663" s="235">
        <v>1844</v>
      </c>
      <c r="B1663" s="236" t="s">
        <v>3806</v>
      </c>
      <c r="C1663" s="235" t="s">
        <v>2312</v>
      </c>
      <c r="D1663" s="235" t="s">
        <v>2316</v>
      </c>
      <c r="E1663" s="237">
        <v>127.35</v>
      </c>
    </row>
    <row r="1664" spans="1:5" ht="12.75">
      <c r="A1664" s="235">
        <v>1863</v>
      </c>
      <c r="B1664" s="236" t="s">
        <v>3807</v>
      </c>
      <c r="C1664" s="235" t="s">
        <v>2312</v>
      </c>
      <c r="D1664" s="235" t="s">
        <v>2316</v>
      </c>
      <c r="E1664" s="237">
        <v>50.12</v>
      </c>
    </row>
    <row r="1665" spans="1:5" ht="12.75">
      <c r="A1665" s="235">
        <v>1865</v>
      </c>
      <c r="B1665" s="236" t="s">
        <v>3808</v>
      </c>
      <c r="C1665" s="235" t="s">
        <v>2312</v>
      </c>
      <c r="D1665" s="235" t="s">
        <v>2316</v>
      </c>
      <c r="E1665" s="237">
        <v>182.87</v>
      </c>
    </row>
    <row r="1666" spans="1:5" ht="12.75">
      <c r="A1666" s="235">
        <v>36355</v>
      </c>
      <c r="B1666" s="236" t="s">
        <v>3809</v>
      </c>
      <c r="C1666" s="235" t="s">
        <v>2312</v>
      </c>
      <c r="D1666" s="235" t="s">
        <v>2316</v>
      </c>
      <c r="E1666" s="237">
        <v>6.86</v>
      </c>
    </row>
    <row r="1667" spans="1:5" ht="12.75">
      <c r="A1667" s="235">
        <v>36356</v>
      </c>
      <c r="B1667" s="236" t="s">
        <v>3810</v>
      </c>
      <c r="C1667" s="235" t="s">
        <v>2312</v>
      </c>
      <c r="D1667" s="235" t="s">
        <v>2316</v>
      </c>
      <c r="E1667" s="237">
        <v>11.54</v>
      </c>
    </row>
    <row r="1668" spans="1:5" ht="12.75">
      <c r="A1668" s="235">
        <v>1932</v>
      </c>
      <c r="B1668" s="236" t="s">
        <v>3811</v>
      </c>
      <c r="C1668" s="235" t="s">
        <v>2312</v>
      </c>
      <c r="D1668" s="235" t="s">
        <v>2313</v>
      </c>
      <c r="E1668" s="237">
        <v>10.92</v>
      </c>
    </row>
    <row r="1669" spans="1:5" ht="12.75">
      <c r="A1669" s="235">
        <v>1933</v>
      </c>
      <c r="B1669" s="236" t="s">
        <v>3812</v>
      </c>
      <c r="C1669" s="235" t="s">
        <v>2312</v>
      </c>
      <c r="D1669" s="235" t="s">
        <v>2313</v>
      </c>
      <c r="E1669" s="237">
        <v>4.8</v>
      </c>
    </row>
    <row r="1670" spans="1:5" ht="12.75">
      <c r="A1670" s="235">
        <v>1951</v>
      </c>
      <c r="B1670" s="236" t="s">
        <v>3813</v>
      </c>
      <c r="C1670" s="235" t="s">
        <v>2312</v>
      </c>
      <c r="D1670" s="235" t="s">
        <v>2313</v>
      </c>
      <c r="E1670" s="237">
        <v>21.36</v>
      </c>
    </row>
    <row r="1671" spans="1:5" ht="12.75">
      <c r="A1671" s="235">
        <v>1966</v>
      </c>
      <c r="B1671" s="236" t="s">
        <v>3814</v>
      </c>
      <c r="C1671" s="235" t="s">
        <v>2312</v>
      </c>
      <c r="D1671" s="235" t="s">
        <v>2313</v>
      </c>
      <c r="E1671" s="237">
        <v>24.58</v>
      </c>
    </row>
    <row r="1672" spans="1:5" ht="12.75">
      <c r="A1672" s="235">
        <v>1952</v>
      </c>
      <c r="B1672" s="236" t="s">
        <v>3815</v>
      </c>
      <c r="C1672" s="235" t="s">
        <v>2312</v>
      </c>
      <c r="D1672" s="235" t="s">
        <v>2313</v>
      </c>
      <c r="E1672" s="237">
        <v>92.3</v>
      </c>
    </row>
    <row r="1673" spans="1:5" ht="12.75">
      <c r="A1673" s="235">
        <v>20104</v>
      </c>
      <c r="B1673" s="236" t="s">
        <v>3816</v>
      </c>
      <c r="C1673" s="235" t="s">
        <v>2312</v>
      </c>
      <c r="D1673" s="235" t="s">
        <v>2313</v>
      </c>
      <c r="E1673" s="237">
        <v>682.01</v>
      </c>
    </row>
    <row r="1674" spans="1:5" ht="12.75">
      <c r="A1674" s="235">
        <v>20105</v>
      </c>
      <c r="B1674" s="236" t="s">
        <v>3817</v>
      </c>
      <c r="C1674" s="235" t="s">
        <v>2312</v>
      </c>
      <c r="D1674" s="235" t="s">
        <v>2313</v>
      </c>
      <c r="E1674" s="237">
        <v>1062.3</v>
      </c>
    </row>
    <row r="1675" spans="1:5" ht="12.75">
      <c r="A1675" s="235">
        <v>1965</v>
      </c>
      <c r="B1675" s="236" t="s">
        <v>3818</v>
      </c>
      <c r="C1675" s="235" t="s">
        <v>2312</v>
      </c>
      <c r="D1675" s="235" t="s">
        <v>2313</v>
      </c>
      <c r="E1675" s="237">
        <v>49.83</v>
      </c>
    </row>
    <row r="1676" spans="1:5" ht="12.75">
      <c r="A1676" s="235">
        <v>10765</v>
      </c>
      <c r="B1676" s="236" t="s">
        <v>3819</v>
      </c>
      <c r="C1676" s="235" t="s">
        <v>2312</v>
      </c>
      <c r="D1676" s="235" t="s">
        <v>2313</v>
      </c>
      <c r="E1676" s="237">
        <v>12.59</v>
      </c>
    </row>
    <row r="1677" spans="1:5" ht="12.75">
      <c r="A1677" s="235">
        <v>10767</v>
      </c>
      <c r="B1677" s="236" t="s">
        <v>3820</v>
      </c>
      <c r="C1677" s="235" t="s">
        <v>2312</v>
      </c>
      <c r="D1677" s="235" t="s">
        <v>2313</v>
      </c>
      <c r="E1677" s="237">
        <v>41.27</v>
      </c>
    </row>
    <row r="1678" spans="1:5" ht="12.75">
      <c r="A1678" s="235">
        <v>1970</v>
      </c>
      <c r="B1678" s="236" t="s">
        <v>3821</v>
      </c>
      <c r="C1678" s="235" t="s">
        <v>2312</v>
      </c>
      <c r="D1678" s="235" t="s">
        <v>2313</v>
      </c>
      <c r="E1678" s="237">
        <v>51.72</v>
      </c>
    </row>
    <row r="1679" spans="1:5" ht="12.75">
      <c r="A1679" s="235">
        <v>1967</v>
      </c>
      <c r="B1679" s="236" t="s">
        <v>3822</v>
      </c>
      <c r="C1679" s="235" t="s">
        <v>2312</v>
      </c>
      <c r="D1679" s="235" t="s">
        <v>2313</v>
      </c>
      <c r="E1679" s="237">
        <v>5.75</v>
      </c>
    </row>
    <row r="1680" spans="1:5" ht="12.75">
      <c r="A1680" s="235">
        <v>1968</v>
      </c>
      <c r="B1680" s="236" t="s">
        <v>3823</v>
      </c>
      <c r="C1680" s="235" t="s">
        <v>2312</v>
      </c>
      <c r="D1680" s="235" t="s">
        <v>2313</v>
      </c>
      <c r="E1680" s="237">
        <v>12.06</v>
      </c>
    </row>
    <row r="1681" spans="1:5" ht="12.75">
      <c r="A1681" s="235">
        <v>1969</v>
      </c>
      <c r="B1681" s="236" t="s">
        <v>3824</v>
      </c>
      <c r="C1681" s="235" t="s">
        <v>2312</v>
      </c>
      <c r="D1681" s="235" t="s">
        <v>2313</v>
      </c>
      <c r="E1681" s="237">
        <v>35.47</v>
      </c>
    </row>
    <row r="1682" spans="1:5" ht="12.75">
      <c r="A1682" s="235">
        <v>1839</v>
      </c>
      <c r="B1682" s="236" t="s">
        <v>3825</v>
      </c>
      <c r="C1682" s="235" t="s">
        <v>2312</v>
      </c>
      <c r="D1682" s="235" t="s">
        <v>2316</v>
      </c>
      <c r="E1682" s="237">
        <v>135.82</v>
      </c>
    </row>
    <row r="1683" spans="1:5" ht="12.75">
      <c r="A1683" s="235">
        <v>1835</v>
      </c>
      <c r="B1683" s="236" t="s">
        <v>3826</v>
      </c>
      <c r="C1683" s="235" t="s">
        <v>2312</v>
      </c>
      <c r="D1683" s="235" t="s">
        <v>2316</v>
      </c>
      <c r="E1683" s="237">
        <v>28.87</v>
      </c>
    </row>
    <row r="1684" spans="1:5" ht="12.75">
      <c r="A1684" s="235">
        <v>1823</v>
      </c>
      <c r="B1684" s="236" t="s">
        <v>3827</v>
      </c>
      <c r="C1684" s="235" t="s">
        <v>2312</v>
      </c>
      <c r="D1684" s="235" t="s">
        <v>2316</v>
      </c>
      <c r="E1684" s="237">
        <v>55.83</v>
      </c>
    </row>
    <row r="1685" spans="1:5" ht="12.75">
      <c r="A1685" s="235">
        <v>1827</v>
      </c>
      <c r="B1685" s="236" t="s">
        <v>3828</v>
      </c>
      <c r="C1685" s="235" t="s">
        <v>2312</v>
      </c>
      <c r="D1685" s="235" t="s">
        <v>2316</v>
      </c>
      <c r="E1685" s="237">
        <v>134.5</v>
      </c>
    </row>
    <row r="1686" spans="1:5" ht="12.75">
      <c r="A1686" s="235">
        <v>1831</v>
      </c>
      <c r="B1686" s="236" t="s">
        <v>3829</v>
      </c>
      <c r="C1686" s="235" t="s">
        <v>2312</v>
      </c>
      <c r="D1686" s="235" t="s">
        <v>2316</v>
      </c>
      <c r="E1686" s="237">
        <v>29.36</v>
      </c>
    </row>
    <row r="1687" spans="1:5" ht="12.75">
      <c r="A1687" s="235">
        <v>1825</v>
      </c>
      <c r="B1687" s="236" t="s">
        <v>3830</v>
      </c>
      <c r="C1687" s="235" t="s">
        <v>2312</v>
      </c>
      <c r="D1687" s="235" t="s">
        <v>2316</v>
      </c>
      <c r="E1687" s="237">
        <v>72.459999999999994</v>
      </c>
    </row>
    <row r="1688" spans="1:5" ht="12.75">
      <c r="A1688" s="235">
        <v>1828</v>
      </c>
      <c r="B1688" s="236" t="s">
        <v>3831</v>
      </c>
      <c r="C1688" s="235" t="s">
        <v>2312</v>
      </c>
      <c r="D1688" s="235" t="s">
        <v>2316</v>
      </c>
      <c r="E1688" s="237">
        <v>164.13</v>
      </c>
    </row>
    <row r="1689" spans="1:5" ht="12.75">
      <c r="A1689" s="235">
        <v>1845</v>
      </c>
      <c r="B1689" s="236" t="s">
        <v>3832</v>
      </c>
      <c r="C1689" s="235" t="s">
        <v>2312</v>
      </c>
      <c r="D1689" s="235" t="s">
        <v>2316</v>
      </c>
      <c r="E1689" s="237">
        <v>36.79</v>
      </c>
    </row>
    <row r="1690" spans="1:5" ht="12.75">
      <c r="A1690" s="235">
        <v>1824</v>
      </c>
      <c r="B1690" s="236" t="s">
        <v>3833</v>
      </c>
      <c r="C1690" s="235" t="s">
        <v>2312</v>
      </c>
      <c r="D1690" s="235" t="s">
        <v>2316</v>
      </c>
      <c r="E1690" s="237">
        <v>86.86</v>
      </c>
    </row>
    <row r="1691" spans="1:5" ht="12.75">
      <c r="A1691" s="235">
        <v>1941</v>
      </c>
      <c r="B1691" s="236" t="s">
        <v>3834</v>
      </c>
      <c r="C1691" s="235" t="s">
        <v>2312</v>
      </c>
      <c r="D1691" s="235" t="s">
        <v>2313</v>
      </c>
      <c r="E1691" s="237">
        <v>33.369999999999997</v>
      </c>
    </row>
    <row r="1692" spans="1:5" ht="12.75">
      <c r="A1692" s="235">
        <v>1940</v>
      </c>
      <c r="B1692" s="236" t="s">
        <v>3835</v>
      </c>
      <c r="C1692" s="235" t="s">
        <v>2312</v>
      </c>
      <c r="D1692" s="235" t="s">
        <v>2313</v>
      </c>
      <c r="E1692" s="237">
        <v>25.22</v>
      </c>
    </row>
    <row r="1693" spans="1:5" ht="12.75">
      <c r="A1693" s="235">
        <v>1937</v>
      </c>
      <c r="B1693" s="236" t="s">
        <v>3836</v>
      </c>
      <c r="C1693" s="235" t="s">
        <v>2312</v>
      </c>
      <c r="D1693" s="235" t="s">
        <v>2313</v>
      </c>
      <c r="E1693" s="237">
        <v>5.23</v>
      </c>
    </row>
    <row r="1694" spans="1:5" ht="12.75">
      <c r="A1694" s="235">
        <v>1939</v>
      </c>
      <c r="B1694" s="236" t="s">
        <v>3837</v>
      </c>
      <c r="C1694" s="235" t="s">
        <v>2312</v>
      </c>
      <c r="D1694" s="235" t="s">
        <v>2313</v>
      </c>
      <c r="E1694" s="237">
        <v>10.37</v>
      </c>
    </row>
    <row r="1695" spans="1:5" ht="12.75">
      <c r="A1695" s="235">
        <v>1942</v>
      </c>
      <c r="B1695" s="236" t="s">
        <v>3838</v>
      </c>
      <c r="C1695" s="235" t="s">
        <v>2312</v>
      </c>
      <c r="D1695" s="235" t="s">
        <v>2313</v>
      </c>
      <c r="E1695" s="237">
        <v>47.62</v>
      </c>
    </row>
    <row r="1696" spans="1:5" ht="12.75">
      <c r="A1696" s="235">
        <v>1938</v>
      </c>
      <c r="B1696" s="236" t="s">
        <v>3839</v>
      </c>
      <c r="C1696" s="235" t="s">
        <v>2312</v>
      </c>
      <c r="D1696" s="235" t="s">
        <v>2313</v>
      </c>
      <c r="E1696" s="237">
        <v>6.63</v>
      </c>
    </row>
    <row r="1697" spans="1:5" ht="12.75">
      <c r="A1697" s="235">
        <v>42692</v>
      </c>
      <c r="B1697" s="236" t="s">
        <v>3840</v>
      </c>
      <c r="C1697" s="235" t="s">
        <v>2312</v>
      </c>
      <c r="D1697" s="235" t="s">
        <v>2316</v>
      </c>
      <c r="E1697" s="237">
        <v>405.73</v>
      </c>
    </row>
    <row r="1698" spans="1:5" ht="12.75">
      <c r="A1698" s="235">
        <v>42693</v>
      </c>
      <c r="B1698" s="236" t="s">
        <v>3841</v>
      </c>
      <c r="C1698" s="235" t="s">
        <v>2312</v>
      </c>
      <c r="D1698" s="235" t="s">
        <v>2316</v>
      </c>
      <c r="E1698" s="237">
        <v>667.4</v>
      </c>
    </row>
    <row r="1699" spans="1:5" ht="12.75">
      <c r="A1699" s="235">
        <v>42695</v>
      </c>
      <c r="B1699" s="236" t="s">
        <v>3842</v>
      </c>
      <c r="C1699" s="235" t="s">
        <v>2312</v>
      </c>
      <c r="D1699" s="235" t="s">
        <v>2316</v>
      </c>
      <c r="E1699" s="237">
        <v>507.46</v>
      </c>
    </row>
    <row r="1700" spans="1:5" ht="12.75">
      <c r="A1700" s="235">
        <v>42694</v>
      </c>
      <c r="B1700" s="236" t="s">
        <v>3843</v>
      </c>
      <c r="C1700" s="235" t="s">
        <v>2312</v>
      </c>
      <c r="D1700" s="235" t="s">
        <v>2316</v>
      </c>
      <c r="E1700" s="237">
        <v>750.21</v>
      </c>
    </row>
    <row r="1701" spans="1:5" ht="12.75">
      <c r="A1701" s="235">
        <v>20097</v>
      </c>
      <c r="B1701" s="236" t="s">
        <v>26310</v>
      </c>
      <c r="C1701" s="235" t="s">
        <v>2312</v>
      </c>
      <c r="D1701" s="235" t="s">
        <v>2313</v>
      </c>
      <c r="E1701" s="237">
        <v>48.86</v>
      </c>
    </row>
    <row r="1702" spans="1:5" ht="12.75">
      <c r="A1702" s="235">
        <v>20098</v>
      </c>
      <c r="B1702" s="236" t="s">
        <v>26311</v>
      </c>
      <c r="C1702" s="235" t="s">
        <v>2312</v>
      </c>
      <c r="D1702" s="235" t="s">
        <v>2313</v>
      </c>
      <c r="E1702" s="237">
        <v>164.74</v>
      </c>
    </row>
    <row r="1703" spans="1:5" ht="12.75">
      <c r="A1703" s="235">
        <v>20096</v>
      </c>
      <c r="B1703" s="236" t="s">
        <v>26312</v>
      </c>
      <c r="C1703" s="235" t="s">
        <v>2312</v>
      </c>
      <c r="D1703" s="235" t="s">
        <v>2313</v>
      </c>
      <c r="E1703" s="237">
        <v>31.97</v>
      </c>
    </row>
    <row r="1704" spans="1:5" ht="12.75">
      <c r="A1704" s="235">
        <v>1964</v>
      </c>
      <c r="B1704" s="236" t="s">
        <v>3844</v>
      </c>
      <c r="C1704" s="235" t="s">
        <v>2312</v>
      </c>
      <c r="D1704" s="235" t="s">
        <v>2313</v>
      </c>
      <c r="E1704" s="237">
        <v>29.55</v>
      </c>
    </row>
    <row r="1705" spans="1:5" ht="12.75">
      <c r="A1705" s="235">
        <v>1880</v>
      </c>
      <c r="B1705" s="236" t="s">
        <v>3845</v>
      </c>
      <c r="C1705" s="235" t="s">
        <v>2312</v>
      </c>
      <c r="D1705" s="235" t="s">
        <v>2313</v>
      </c>
      <c r="E1705" s="237">
        <v>2.36</v>
      </c>
    </row>
    <row r="1706" spans="1:5" ht="12.75">
      <c r="A1706" s="235">
        <v>39274</v>
      </c>
      <c r="B1706" s="236" t="s">
        <v>3846</v>
      </c>
      <c r="C1706" s="235" t="s">
        <v>2312</v>
      </c>
      <c r="D1706" s="235" t="s">
        <v>2313</v>
      </c>
      <c r="E1706" s="237">
        <v>1.83</v>
      </c>
    </row>
    <row r="1707" spans="1:5" ht="12.75">
      <c r="A1707" s="235">
        <v>2628</v>
      </c>
      <c r="B1707" s="236" t="s">
        <v>3847</v>
      </c>
      <c r="C1707" s="235" t="s">
        <v>2312</v>
      </c>
      <c r="D1707" s="235" t="s">
        <v>2316</v>
      </c>
      <c r="E1707" s="237">
        <v>207.62</v>
      </c>
    </row>
    <row r="1708" spans="1:5" ht="12.75">
      <c r="A1708" s="235">
        <v>2622</v>
      </c>
      <c r="B1708" s="236" t="s">
        <v>3848</v>
      </c>
      <c r="C1708" s="235" t="s">
        <v>2312</v>
      </c>
      <c r="D1708" s="235" t="s">
        <v>2316</v>
      </c>
      <c r="E1708" s="237">
        <v>4.93</v>
      </c>
    </row>
    <row r="1709" spans="1:5" ht="12.75">
      <c r="A1709" s="235">
        <v>2623</v>
      </c>
      <c r="B1709" s="236" t="s">
        <v>3849</v>
      </c>
      <c r="C1709" s="235" t="s">
        <v>2312</v>
      </c>
      <c r="D1709" s="235" t="s">
        <v>2316</v>
      </c>
      <c r="E1709" s="237">
        <v>5.93</v>
      </c>
    </row>
    <row r="1710" spans="1:5" ht="12.75">
      <c r="A1710" s="235">
        <v>2624</v>
      </c>
      <c r="B1710" s="236" t="s">
        <v>3850</v>
      </c>
      <c r="C1710" s="235" t="s">
        <v>2312</v>
      </c>
      <c r="D1710" s="235" t="s">
        <v>2316</v>
      </c>
      <c r="E1710" s="237">
        <v>9.43</v>
      </c>
    </row>
    <row r="1711" spans="1:5" ht="12.75">
      <c r="A1711" s="235">
        <v>2625</v>
      </c>
      <c r="B1711" s="236" t="s">
        <v>3851</v>
      </c>
      <c r="C1711" s="235" t="s">
        <v>2312</v>
      </c>
      <c r="D1711" s="235" t="s">
        <v>2316</v>
      </c>
      <c r="E1711" s="237">
        <v>19.920000000000002</v>
      </c>
    </row>
    <row r="1712" spans="1:5" ht="12.75">
      <c r="A1712" s="235">
        <v>2626</v>
      </c>
      <c r="B1712" s="236" t="s">
        <v>3852</v>
      </c>
      <c r="C1712" s="235" t="s">
        <v>2312</v>
      </c>
      <c r="D1712" s="235" t="s">
        <v>2316</v>
      </c>
      <c r="E1712" s="237">
        <v>29.19</v>
      </c>
    </row>
    <row r="1713" spans="1:5" ht="12.75">
      <c r="A1713" s="235">
        <v>2630</v>
      </c>
      <c r="B1713" s="236" t="s">
        <v>3853</v>
      </c>
      <c r="C1713" s="235" t="s">
        <v>2312</v>
      </c>
      <c r="D1713" s="235" t="s">
        <v>2316</v>
      </c>
      <c r="E1713" s="237">
        <v>44.39</v>
      </c>
    </row>
    <row r="1714" spans="1:5" ht="12.75">
      <c r="A1714" s="235">
        <v>2627</v>
      </c>
      <c r="B1714" s="236" t="s">
        <v>3854</v>
      </c>
      <c r="C1714" s="235" t="s">
        <v>2312</v>
      </c>
      <c r="D1714" s="235" t="s">
        <v>2316</v>
      </c>
      <c r="E1714" s="237">
        <v>78.2</v>
      </c>
    </row>
    <row r="1715" spans="1:5" ht="12.75">
      <c r="A1715" s="235">
        <v>2629</v>
      </c>
      <c r="B1715" s="236" t="s">
        <v>3855</v>
      </c>
      <c r="C1715" s="235" t="s">
        <v>2312</v>
      </c>
      <c r="D1715" s="235" t="s">
        <v>2316</v>
      </c>
      <c r="E1715" s="237">
        <v>105.77</v>
      </c>
    </row>
    <row r="1716" spans="1:5" ht="12.75">
      <c r="A1716" s="235">
        <v>12033</v>
      </c>
      <c r="B1716" s="236" t="s">
        <v>3856</v>
      </c>
      <c r="C1716" s="235" t="s">
        <v>2312</v>
      </c>
      <c r="D1716" s="235" t="s">
        <v>2313</v>
      </c>
      <c r="E1716" s="237">
        <v>7.56</v>
      </c>
    </row>
    <row r="1717" spans="1:5" ht="12.75">
      <c r="A1717" s="235">
        <v>40408</v>
      </c>
      <c r="B1717" s="236" t="s">
        <v>3857</v>
      </c>
      <c r="C1717" s="235" t="s">
        <v>2312</v>
      </c>
      <c r="D1717" s="235" t="s">
        <v>2313</v>
      </c>
      <c r="E1717" s="237">
        <v>4.96</v>
      </c>
    </row>
    <row r="1718" spans="1:5" ht="12.75">
      <c r="A1718" s="235">
        <v>40409</v>
      </c>
      <c r="B1718" s="236" t="s">
        <v>3858</v>
      </c>
      <c r="C1718" s="235" t="s">
        <v>2312</v>
      </c>
      <c r="D1718" s="235" t="s">
        <v>2313</v>
      </c>
      <c r="E1718" s="237">
        <v>1.75</v>
      </c>
    </row>
    <row r="1719" spans="1:5" ht="12.75">
      <c r="A1719" s="235">
        <v>39276</v>
      </c>
      <c r="B1719" s="236" t="s">
        <v>3859</v>
      </c>
      <c r="C1719" s="235" t="s">
        <v>2312</v>
      </c>
      <c r="D1719" s="235" t="s">
        <v>2313</v>
      </c>
      <c r="E1719" s="237">
        <v>4.47</v>
      </c>
    </row>
    <row r="1720" spans="1:5" ht="12.75">
      <c r="A1720" s="235">
        <v>39277</v>
      </c>
      <c r="B1720" s="236" t="s">
        <v>3860</v>
      </c>
      <c r="C1720" s="235" t="s">
        <v>2312</v>
      </c>
      <c r="D1720" s="235" t="s">
        <v>2313</v>
      </c>
      <c r="E1720" s="237">
        <v>12.08</v>
      </c>
    </row>
    <row r="1721" spans="1:5" ht="12.75">
      <c r="A1721" s="235">
        <v>12034</v>
      </c>
      <c r="B1721" s="236" t="s">
        <v>3861</v>
      </c>
      <c r="C1721" s="235" t="s">
        <v>2312</v>
      </c>
      <c r="D1721" s="235" t="s">
        <v>2313</v>
      </c>
      <c r="E1721" s="237">
        <v>3.42</v>
      </c>
    </row>
    <row r="1722" spans="1:5" ht="12.75">
      <c r="A1722" s="235">
        <v>39879</v>
      </c>
      <c r="B1722" s="236" t="s">
        <v>3862</v>
      </c>
      <c r="C1722" s="235" t="s">
        <v>2312</v>
      </c>
      <c r="D1722" s="235" t="s">
        <v>2316</v>
      </c>
      <c r="E1722" s="237">
        <v>3.67</v>
      </c>
    </row>
    <row r="1723" spans="1:5" ht="12.75">
      <c r="A1723" s="235">
        <v>39880</v>
      </c>
      <c r="B1723" s="236" t="s">
        <v>3863</v>
      </c>
      <c r="C1723" s="235" t="s">
        <v>2312</v>
      </c>
      <c r="D1723" s="235" t="s">
        <v>2316</v>
      </c>
      <c r="E1723" s="237">
        <v>8.1199999999999992</v>
      </c>
    </row>
    <row r="1724" spans="1:5" ht="12.75">
      <c r="A1724" s="235">
        <v>39881</v>
      </c>
      <c r="B1724" s="236" t="s">
        <v>3864</v>
      </c>
      <c r="C1724" s="235" t="s">
        <v>2312</v>
      </c>
      <c r="D1724" s="235" t="s">
        <v>2316</v>
      </c>
      <c r="E1724" s="237">
        <v>13.04</v>
      </c>
    </row>
    <row r="1725" spans="1:5" ht="12.75">
      <c r="A1725" s="235">
        <v>39882</v>
      </c>
      <c r="B1725" s="236" t="s">
        <v>3865</v>
      </c>
      <c r="C1725" s="235" t="s">
        <v>2312</v>
      </c>
      <c r="D1725" s="235" t="s">
        <v>2316</v>
      </c>
      <c r="E1725" s="237">
        <v>34.35</v>
      </c>
    </row>
    <row r="1726" spans="1:5" ht="12.75">
      <c r="A1726" s="235">
        <v>39883</v>
      </c>
      <c r="B1726" s="236" t="s">
        <v>3866</v>
      </c>
      <c r="C1726" s="235" t="s">
        <v>2312</v>
      </c>
      <c r="D1726" s="235" t="s">
        <v>2316</v>
      </c>
      <c r="E1726" s="237">
        <v>54.86</v>
      </c>
    </row>
    <row r="1727" spans="1:5" ht="12.75">
      <c r="A1727" s="235">
        <v>39884</v>
      </c>
      <c r="B1727" s="236" t="s">
        <v>3867</v>
      </c>
      <c r="C1727" s="235" t="s">
        <v>2312</v>
      </c>
      <c r="D1727" s="235" t="s">
        <v>2316</v>
      </c>
      <c r="E1727" s="237">
        <v>81.48</v>
      </c>
    </row>
    <row r="1728" spans="1:5" ht="12.75">
      <c r="A1728" s="235">
        <v>39885</v>
      </c>
      <c r="B1728" s="236" t="s">
        <v>3868</v>
      </c>
      <c r="C1728" s="235" t="s">
        <v>2312</v>
      </c>
      <c r="D1728" s="235" t="s">
        <v>2316</v>
      </c>
      <c r="E1728" s="237">
        <v>193.66</v>
      </c>
    </row>
    <row r="1729" spans="1:5" ht="12.75">
      <c r="A1729" s="235">
        <v>1777</v>
      </c>
      <c r="B1729" s="236" t="s">
        <v>3869</v>
      </c>
      <c r="C1729" s="235" t="s">
        <v>2312</v>
      </c>
      <c r="D1729" s="235" t="s">
        <v>2313</v>
      </c>
      <c r="E1729" s="237">
        <v>63.22</v>
      </c>
    </row>
    <row r="1730" spans="1:5" ht="12.75">
      <c r="A1730" s="235">
        <v>1819</v>
      </c>
      <c r="B1730" s="236" t="s">
        <v>3870</v>
      </c>
      <c r="C1730" s="235" t="s">
        <v>2312</v>
      </c>
      <c r="D1730" s="235" t="s">
        <v>2313</v>
      </c>
      <c r="E1730" s="237">
        <v>45.99</v>
      </c>
    </row>
    <row r="1731" spans="1:5" ht="12.75">
      <c r="A1731" s="235">
        <v>1775</v>
      </c>
      <c r="B1731" s="236" t="s">
        <v>3871</v>
      </c>
      <c r="C1731" s="235" t="s">
        <v>2312</v>
      </c>
      <c r="D1731" s="235" t="s">
        <v>2313</v>
      </c>
      <c r="E1731" s="237">
        <v>13.75</v>
      </c>
    </row>
    <row r="1732" spans="1:5" ht="12.75">
      <c r="A1732" s="235">
        <v>1776</v>
      </c>
      <c r="B1732" s="236" t="s">
        <v>3872</v>
      </c>
      <c r="C1732" s="235" t="s">
        <v>2312</v>
      </c>
      <c r="D1732" s="235" t="s">
        <v>2313</v>
      </c>
      <c r="E1732" s="237">
        <v>37.42</v>
      </c>
    </row>
    <row r="1733" spans="1:5" ht="12.75">
      <c r="A1733" s="235">
        <v>1778</v>
      </c>
      <c r="B1733" s="236" t="s">
        <v>3873</v>
      </c>
      <c r="C1733" s="235" t="s">
        <v>2312</v>
      </c>
      <c r="D1733" s="235" t="s">
        <v>2313</v>
      </c>
      <c r="E1733" s="237">
        <v>153.02000000000001</v>
      </c>
    </row>
    <row r="1734" spans="1:5" ht="12.75">
      <c r="A1734" s="235">
        <v>1818</v>
      </c>
      <c r="B1734" s="236" t="s">
        <v>3874</v>
      </c>
      <c r="C1734" s="235" t="s">
        <v>2312</v>
      </c>
      <c r="D1734" s="235" t="s">
        <v>2313</v>
      </c>
      <c r="E1734" s="237">
        <v>101.58</v>
      </c>
    </row>
    <row r="1735" spans="1:5" ht="12.75">
      <c r="A1735" s="235">
        <v>1820</v>
      </c>
      <c r="B1735" s="236" t="s">
        <v>3875</v>
      </c>
      <c r="C1735" s="235" t="s">
        <v>2312</v>
      </c>
      <c r="D1735" s="235" t="s">
        <v>2313</v>
      </c>
      <c r="E1735" s="237">
        <v>19.86</v>
      </c>
    </row>
    <row r="1736" spans="1:5" ht="12.75">
      <c r="A1736" s="235">
        <v>1779</v>
      </c>
      <c r="B1736" s="236" t="s">
        <v>3876</v>
      </c>
      <c r="C1736" s="235" t="s">
        <v>2312</v>
      </c>
      <c r="D1736" s="235" t="s">
        <v>2313</v>
      </c>
      <c r="E1736" s="237">
        <v>222.55</v>
      </c>
    </row>
    <row r="1737" spans="1:5" ht="12.75">
      <c r="A1737" s="235">
        <v>1780</v>
      </c>
      <c r="B1737" s="236" t="s">
        <v>3877</v>
      </c>
      <c r="C1737" s="235" t="s">
        <v>2312</v>
      </c>
      <c r="D1737" s="235" t="s">
        <v>2313</v>
      </c>
      <c r="E1737" s="237">
        <v>458.8</v>
      </c>
    </row>
    <row r="1738" spans="1:5" ht="12.75">
      <c r="A1738" s="235">
        <v>1783</v>
      </c>
      <c r="B1738" s="236" t="s">
        <v>3878</v>
      </c>
      <c r="C1738" s="235" t="s">
        <v>2312</v>
      </c>
      <c r="D1738" s="235" t="s">
        <v>2313</v>
      </c>
      <c r="E1738" s="237">
        <v>48.51</v>
      </c>
    </row>
    <row r="1739" spans="1:5" ht="12.75">
      <c r="A1739" s="235">
        <v>1782</v>
      </c>
      <c r="B1739" s="236" t="s">
        <v>3879</v>
      </c>
      <c r="C1739" s="235" t="s">
        <v>2312</v>
      </c>
      <c r="D1739" s="235" t="s">
        <v>2313</v>
      </c>
      <c r="E1739" s="237">
        <v>38.35</v>
      </c>
    </row>
    <row r="1740" spans="1:5" ht="12.75">
      <c r="A1740" s="235">
        <v>1817</v>
      </c>
      <c r="B1740" s="236" t="s">
        <v>3880</v>
      </c>
      <c r="C1740" s="235" t="s">
        <v>2312</v>
      </c>
      <c r="D1740" s="235" t="s">
        <v>2313</v>
      </c>
      <c r="E1740" s="237">
        <v>11.43</v>
      </c>
    </row>
    <row r="1741" spans="1:5" ht="12.75">
      <c r="A1741" s="235">
        <v>1781</v>
      </c>
      <c r="B1741" s="236" t="s">
        <v>3881</v>
      </c>
      <c r="C1741" s="235" t="s">
        <v>2312</v>
      </c>
      <c r="D1741" s="235" t="s">
        <v>2313</v>
      </c>
      <c r="E1741" s="237">
        <v>24.99</v>
      </c>
    </row>
    <row r="1742" spans="1:5" ht="12.75">
      <c r="A1742" s="235">
        <v>1784</v>
      </c>
      <c r="B1742" s="236" t="s">
        <v>3882</v>
      </c>
      <c r="C1742" s="235" t="s">
        <v>2312</v>
      </c>
      <c r="D1742" s="235" t="s">
        <v>2313</v>
      </c>
      <c r="E1742" s="237">
        <v>136.97999999999999</v>
      </c>
    </row>
    <row r="1743" spans="1:5" ht="12.75">
      <c r="A1743" s="235">
        <v>1810</v>
      </c>
      <c r="B1743" s="236" t="s">
        <v>3883</v>
      </c>
      <c r="C1743" s="235" t="s">
        <v>2312</v>
      </c>
      <c r="D1743" s="235" t="s">
        <v>2313</v>
      </c>
      <c r="E1743" s="237">
        <v>75.97</v>
      </c>
    </row>
    <row r="1744" spans="1:5" ht="12.75">
      <c r="A1744" s="235">
        <v>1811</v>
      </c>
      <c r="B1744" s="236" t="s">
        <v>3884</v>
      </c>
      <c r="C1744" s="235" t="s">
        <v>2312</v>
      </c>
      <c r="D1744" s="235" t="s">
        <v>2313</v>
      </c>
      <c r="E1744" s="237">
        <v>16.43</v>
      </c>
    </row>
    <row r="1745" spans="1:5" ht="12.75">
      <c r="A1745" s="235">
        <v>1812</v>
      </c>
      <c r="B1745" s="236" t="s">
        <v>3885</v>
      </c>
      <c r="C1745" s="235" t="s">
        <v>2312</v>
      </c>
      <c r="D1745" s="235" t="s">
        <v>2313</v>
      </c>
      <c r="E1745" s="237">
        <v>191.79</v>
      </c>
    </row>
    <row r="1746" spans="1:5" ht="12.75">
      <c r="A1746" s="235">
        <v>40386</v>
      </c>
      <c r="B1746" s="236" t="s">
        <v>3886</v>
      </c>
      <c r="C1746" s="235" t="s">
        <v>2312</v>
      </c>
      <c r="D1746" s="235" t="s">
        <v>2313</v>
      </c>
      <c r="E1746" s="237">
        <v>106.11</v>
      </c>
    </row>
    <row r="1747" spans="1:5" ht="12.75">
      <c r="A1747" s="235">
        <v>40384</v>
      </c>
      <c r="B1747" s="236" t="s">
        <v>3887</v>
      </c>
      <c r="C1747" s="235" t="s">
        <v>2312</v>
      </c>
      <c r="D1747" s="235" t="s">
        <v>2313</v>
      </c>
      <c r="E1747" s="237">
        <v>72.650000000000006</v>
      </c>
    </row>
    <row r="1748" spans="1:5" ht="12.75">
      <c r="A1748" s="235">
        <v>40379</v>
      </c>
      <c r="B1748" s="236" t="s">
        <v>3888</v>
      </c>
      <c r="C1748" s="235" t="s">
        <v>2312</v>
      </c>
      <c r="D1748" s="235" t="s">
        <v>2313</v>
      </c>
      <c r="E1748" s="237">
        <v>25.11</v>
      </c>
    </row>
    <row r="1749" spans="1:5" ht="12.75">
      <c r="A1749" s="235">
        <v>40423</v>
      </c>
      <c r="B1749" s="236" t="s">
        <v>3889</v>
      </c>
      <c r="C1749" s="235" t="s">
        <v>2312</v>
      </c>
      <c r="D1749" s="235" t="s">
        <v>2313</v>
      </c>
      <c r="E1749" s="237">
        <v>47.53</v>
      </c>
    </row>
    <row r="1750" spans="1:5" ht="12.75">
      <c r="A1750" s="235">
        <v>40389</v>
      </c>
      <c r="B1750" s="236" t="s">
        <v>3890</v>
      </c>
      <c r="C1750" s="235" t="s">
        <v>2312</v>
      </c>
      <c r="D1750" s="235" t="s">
        <v>2313</v>
      </c>
      <c r="E1750" s="237">
        <v>301.41000000000003</v>
      </c>
    </row>
    <row r="1751" spans="1:5" ht="12.75">
      <c r="A1751" s="235">
        <v>40388</v>
      </c>
      <c r="B1751" s="236" t="s">
        <v>3891</v>
      </c>
      <c r="C1751" s="235" t="s">
        <v>2312</v>
      </c>
      <c r="D1751" s="235" t="s">
        <v>2313</v>
      </c>
      <c r="E1751" s="237">
        <v>150.87</v>
      </c>
    </row>
    <row r="1752" spans="1:5" ht="12.75">
      <c r="A1752" s="235">
        <v>40381</v>
      </c>
      <c r="B1752" s="236" t="s">
        <v>3892</v>
      </c>
      <c r="C1752" s="235" t="s">
        <v>2312</v>
      </c>
      <c r="D1752" s="235" t="s">
        <v>2313</v>
      </c>
      <c r="E1752" s="237">
        <v>33.49</v>
      </c>
    </row>
    <row r="1753" spans="1:5" ht="12.75">
      <c r="A1753" s="235">
        <v>40391</v>
      </c>
      <c r="B1753" s="236" t="s">
        <v>3893</v>
      </c>
      <c r="C1753" s="235" t="s">
        <v>2312</v>
      </c>
      <c r="D1753" s="235" t="s">
        <v>2313</v>
      </c>
      <c r="E1753" s="237">
        <v>782.31</v>
      </c>
    </row>
    <row r="1754" spans="1:5" ht="12.75">
      <c r="A1754" s="235">
        <v>40414</v>
      </c>
      <c r="B1754" s="236" t="s">
        <v>3894</v>
      </c>
      <c r="C1754" s="235" t="s">
        <v>2312</v>
      </c>
      <c r="D1754" s="235" t="s">
        <v>2316</v>
      </c>
      <c r="E1754" s="237">
        <v>17.440000000000001</v>
      </c>
    </row>
    <row r="1755" spans="1:5" ht="12.75">
      <c r="A1755" s="235">
        <v>40416</v>
      </c>
      <c r="B1755" s="236" t="s">
        <v>3895</v>
      </c>
      <c r="C1755" s="235" t="s">
        <v>2312</v>
      </c>
      <c r="D1755" s="235" t="s">
        <v>2316</v>
      </c>
      <c r="E1755" s="237">
        <v>24.1</v>
      </c>
    </row>
    <row r="1756" spans="1:5" ht="12.75">
      <c r="A1756" s="235">
        <v>40418</v>
      </c>
      <c r="B1756" s="236" t="s">
        <v>3896</v>
      </c>
      <c r="C1756" s="235" t="s">
        <v>2312</v>
      </c>
      <c r="D1756" s="235" t="s">
        <v>2316</v>
      </c>
      <c r="E1756" s="237">
        <v>28.75</v>
      </c>
    </row>
    <row r="1757" spans="1:5" ht="12.75">
      <c r="A1757" s="235">
        <v>2609</v>
      </c>
      <c r="B1757" s="236" t="s">
        <v>3897</v>
      </c>
      <c r="C1757" s="235" t="s">
        <v>2312</v>
      </c>
      <c r="D1757" s="235" t="s">
        <v>2316</v>
      </c>
      <c r="E1757" s="237">
        <v>4.63</v>
      </c>
    </row>
    <row r="1758" spans="1:5" ht="12.75">
      <c r="A1758" s="235">
        <v>2634</v>
      </c>
      <c r="B1758" s="236" t="s">
        <v>3898</v>
      </c>
      <c r="C1758" s="235" t="s">
        <v>2312</v>
      </c>
      <c r="D1758" s="235" t="s">
        <v>2316</v>
      </c>
      <c r="E1758" s="237">
        <v>6.08</v>
      </c>
    </row>
    <row r="1759" spans="1:5" ht="12.75">
      <c r="A1759" s="235">
        <v>2611</v>
      </c>
      <c r="B1759" s="236" t="s">
        <v>3899</v>
      </c>
      <c r="C1759" s="235" t="s">
        <v>2312</v>
      </c>
      <c r="D1759" s="235" t="s">
        <v>2316</v>
      </c>
      <c r="E1759" s="237">
        <v>17.14</v>
      </c>
    </row>
    <row r="1760" spans="1:5" ht="12.75">
      <c r="A1760" s="235">
        <v>34359</v>
      </c>
      <c r="B1760" s="236" t="s">
        <v>3900</v>
      </c>
      <c r="C1760" s="235" t="s">
        <v>2312</v>
      </c>
      <c r="D1760" s="235" t="s">
        <v>2316</v>
      </c>
      <c r="E1760" s="237">
        <v>9.19</v>
      </c>
    </row>
    <row r="1761" spans="1:5" ht="12.75">
      <c r="A1761" s="235">
        <v>1789</v>
      </c>
      <c r="B1761" s="236" t="s">
        <v>3901</v>
      </c>
      <c r="C1761" s="235" t="s">
        <v>2312</v>
      </c>
      <c r="D1761" s="235" t="s">
        <v>2313</v>
      </c>
      <c r="E1761" s="237">
        <v>60.67</v>
      </c>
    </row>
    <row r="1762" spans="1:5" ht="12.75">
      <c r="A1762" s="235">
        <v>1788</v>
      </c>
      <c r="B1762" s="236" t="s">
        <v>3902</v>
      </c>
      <c r="C1762" s="235" t="s">
        <v>2312</v>
      </c>
      <c r="D1762" s="235" t="s">
        <v>2313</v>
      </c>
      <c r="E1762" s="237">
        <v>48.63</v>
      </c>
    </row>
    <row r="1763" spans="1:5" ht="12.75">
      <c r="A1763" s="235">
        <v>1786</v>
      </c>
      <c r="B1763" s="236" t="s">
        <v>3903</v>
      </c>
      <c r="C1763" s="235" t="s">
        <v>2312</v>
      </c>
      <c r="D1763" s="235" t="s">
        <v>2313</v>
      </c>
      <c r="E1763" s="237">
        <v>12.07</v>
      </c>
    </row>
    <row r="1764" spans="1:5" ht="12.75">
      <c r="A1764" s="235">
        <v>1787</v>
      </c>
      <c r="B1764" s="236" t="s">
        <v>3904</v>
      </c>
      <c r="C1764" s="235" t="s">
        <v>2312</v>
      </c>
      <c r="D1764" s="235" t="s">
        <v>2313</v>
      </c>
      <c r="E1764" s="237">
        <v>28.92</v>
      </c>
    </row>
    <row r="1765" spans="1:5" ht="12.75">
      <c r="A1765" s="235">
        <v>1791</v>
      </c>
      <c r="B1765" s="236" t="s">
        <v>3905</v>
      </c>
      <c r="C1765" s="235" t="s">
        <v>2312</v>
      </c>
      <c r="D1765" s="235" t="s">
        <v>2313</v>
      </c>
      <c r="E1765" s="237">
        <v>175.36</v>
      </c>
    </row>
    <row r="1766" spans="1:5" ht="12.75">
      <c r="A1766" s="235">
        <v>1790</v>
      </c>
      <c r="B1766" s="236" t="s">
        <v>3906</v>
      </c>
      <c r="C1766" s="235" t="s">
        <v>2312</v>
      </c>
      <c r="D1766" s="235" t="s">
        <v>2313</v>
      </c>
      <c r="E1766" s="237">
        <v>101.05</v>
      </c>
    </row>
    <row r="1767" spans="1:5" ht="12.75">
      <c r="A1767" s="235">
        <v>1813</v>
      </c>
      <c r="B1767" s="236" t="s">
        <v>3907</v>
      </c>
      <c r="C1767" s="235" t="s">
        <v>2312</v>
      </c>
      <c r="D1767" s="235" t="s">
        <v>2313</v>
      </c>
      <c r="E1767" s="237">
        <v>19.16</v>
      </c>
    </row>
    <row r="1768" spans="1:5" ht="12.75">
      <c r="A1768" s="235">
        <v>1792</v>
      </c>
      <c r="B1768" s="236" t="s">
        <v>3908</v>
      </c>
      <c r="C1768" s="235" t="s">
        <v>2312</v>
      </c>
      <c r="D1768" s="235" t="s">
        <v>2313</v>
      </c>
      <c r="E1768" s="237">
        <v>236.7</v>
      </c>
    </row>
    <row r="1769" spans="1:5" ht="12.75">
      <c r="A1769" s="235">
        <v>1793</v>
      </c>
      <c r="B1769" s="236" t="s">
        <v>3909</v>
      </c>
      <c r="C1769" s="235" t="s">
        <v>2312</v>
      </c>
      <c r="D1769" s="235" t="s">
        <v>2313</v>
      </c>
      <c r="E1769" s="237">
        <v>478.3</v>
      </c>
    </row>
    <row r="1770" spans="1:5" ht="12.75">
      <c r="A1770" s="235">
        <v>1809</v>
      </c>
      <c r="B1770" s="236" t="s">
        <v>3910</v>
      </c>
      <c r="C1770" s="235" t="s">
        <v>2312</v>
      </c>
      <c r="D1770" s="235" t="s">
        <v>2313</v>
      </c>
      <c r="E1770" s="237">
        <v>56.88</v>
      </c>
    </row>
    <row r="1771" spans="1:5" ht="12.75">
      <c r="A1771" s="235">
        <v>1814</v>
      </c>
      <c r="B1771" s="236" t="s">
        <v>3911</v>
      </c>
      <c r="C1771" s="235" t="s">
        <v>2312</v>
      </c>
      <c r="D1771" s="235" t="s">
        <v>2313</v>
      </c>
      <c r="E1771" s="237">
        <v>46.73</v>
      </c>
    </row>
    <row r="1772" spans="1:5" ht="12.75">
      <c r="A1772" s="235">
        <v>1803</v>
      </c>
      <c r="B1772" s="236" t="s">
        <v>3912</v>
      </c>
      <c r="C1772" s="235" t="s">
        <v>2312</v>
      </c>
      <c r="D1772" s="235" t="s">
        <v>2313</v>
      </c>
      <c r="E1772" s="237">
        <v>11.81</v>
      </c>
    </row>
    <row r="1773" spans="1:5" ht="12.75">
      <c r="A1773" s="235">
        <v>1805</v>
      </c>
      <c r="B1773" s="236" t="s">
        <v>3913</v>
      </c>
      <c r="C1773" s="235" t="s">
        <v>2312</v>
      </c>
      <c r="D1773" s="235" t="s">
        <v>2313</v>
      </c>
      <c r="E1773" s="237">
        <v>27.12</v>
      </c>
    </row>
    <row r="1774" spans="1:5" ht="12.75">
      <c r="A1774" s="235">
        <v>1821</v>
      </c>
      <c r="B1774" s="236" t="s">
        <v>3914</v>
      </c>
      <c r="C1774" s="235" t="s">
        <v>2312</v>
      </c>
      <c r="D1774" s="235" t="s">
        <v>2313</v>
      </c>
      <c r="E1774" s="237">
        <v>160.21</v>
      </c>
    </row>
    <row r="1775" spans="1:5" ht="12.75">
      <c r="A1775" s="235">
        <v>1806</v>
      </c>
      <c r="B1775" s="236" t="s">
        <v>3915</v>
      </c>
      <c r="C1775" s="235" t="s">
        <v>2312</v>
      </c>
      <c r="D1775" s="235" t="s">
        <v>2313</v>
      </c>
      <c r="E1775" s="237">
        <v>95.36</v>
      </c>
    </row>
    <row r="1776" spans="1:5" ht="12.75">
      <c r="A1776" s="235">
        <v>1804</v>
      </c>
      <c r="B1776" s="236" t="s">
        <v>3916</v>
      </c>
      <c r="C1776" s="235" t="s">
        <v>2312</v>
      </c>
      <c r="D1776" s="235" t="s">
        <v>2313</v>
      </c>
      <c r="E1776" s="237">
        <v>16.809999999999999</v>
      </c>
    </row>
    <row r="1777" spans="1:5" ht="12.75">
      <c r="A1777" s="235">
        <v>1807</v>
      </c>
      <c r="B1777" s="236" t="s">
        <v>3917</v>
      </c>
      <c r="C1777" s="235" t="s">
        <v>2312</v>
      </c>
      <c r="D1777" s="235" t="s">
        <v>2313</v>
      </c>
      <c r="E1777" s="237">
        <v>229.13</v>
      </c>
    </row>
    <row r="1778" spans="1:5" ht="12.75">
      <c r="A1778" s="235">
        <v>1808</v>
      </c>
      <c r="B1778" s="236" t="s">
        <v>3918</v>
      </c>
      <c r="C1778" s="235" t="s">
        <v>2312</v>
      </c>
      <c r="D1778" s="235" t="s">
        <v>2313</v>
      </c>
      <c r="E1778" s="237">
        <v>459.37</v>
      </c>
    </row>
    <row r="1779" spans="1:5" ht="12.75">
      <c r="A1779" s="235">
        <v>1797</v>
      </c>
      <c r="B1779" s="236" t="s">
        <v>3919</v>
      </c>
      <c r="C1779" s="235" t="s">
        <v>2312</v>
      </c>
      <c r="D1779" s="235" t="s">
        <v>2313</v>
      </c>
      <c r="E1779" s="237">
        <v>68.89</v>
      </c>
    </row>
    <row r="1780" spans="1:5" ht="12.75">
      <c r="A1780" s="235">
        <v>1796</v>
      </c>
      <c r="B1780" s="236" t="s">
        <v>3920</v>
      </c>
      <c r="C1780" s="235" t="s">
        <v>2312</v>
      </c>
      <c r="D1780" s="235" t="s">
        <v>2313</v>
      </c>
      <c r="E1780" s="237">
        <v>52.85</v>
      </c>
    </row>
    <row r="1781" spans="1:5" ht="12.75">
      <c r="A1781" s="235">
        <v>1794</v>
      </c>
      <c r="B1781" s="236" t="s">
        <v>3921</v>
      </c>
      <c r="C1781" s="235" t="s">
        <v>2312</v>
      </c>
      <c r="D1781" s="235" t="s">
        <v>2313</v>
      </c>
      <c r="E1781" s="237">
        <v>12.61</v>
      </c>
    </row>
    <row r="1782" spans="1:5" ht="12.75">
      <c r="A1782" s="235">
        <v>1816</v>
      </c>
      <c r="B1782" s="236" t="s">
        <v>3922</v>
      </c>
      <c r="C1782" s="235" t="s">
        <v>2312</v>
      </c>
      <c r="D1782" s="235" t="s">
        <v>2313</v>
      </c>
      <c r="E1782" s="237">
        <v>28.44</v>
      </c>
    </row>
    <row r="1783" spans="1:5" ht="12.75">
      <c r="A1783" s="235">
        <v>1815</v>
      </c>
      <c r="B1783" s="236" t="s">
        <v>3923</v>
      </c>
      <c r="C1783" s="235" t="s">
        <v>2312</v>
      </c>
      <c r="D1783" s="235" t="s">
        <v>2313</v>
      </c>
      <c r="E1783" s="237">
        <v>218.45</v>
      </c>
    </row>
    <row r="1784" spans="1:5" ht="12.75">
      <c r="A1784" s="235">
        <v>1798</v>
      </c>
      <c r="B1784" s="236" t="s">
        <v>3924</v>
      </c>
      <c r="C1784" s="235" t="s">
        <v>2312</v>
      </c>
      <c r="D1784" s="235" t="s">
        <v>2313</v>
      </c>
      <c r="E1784" s="237">
        <v>97.75</v>
      </c>
    </row>
    <row r="1785" spans="1:5" ht="12.75">
      <c r="A1785" s="235">
        <v>1795</v>
      </c>
      <c r="B1785" s="236" t="s">
        <v>3925</v>
      </c>
      <c r="C1785" s="235" t="s">
        <v>2312</v>
      </c>
      <c r="D1785" s="235" t="s">
        <v>2313</v>
      </c>
      <c r="E1785" s="237">
        <v>17.48</v>
      </c>
    </row>
    <row r="1786" spans="1:5" ht="12.75">
      <c r="A1786" s="235">
        <v>1799</v>
      </c>
      <c r="B1786" s="236" t="s">
        <v>3926</v>
      </c>
      <c r="C1786" s="235" t="s">
        <v>2312</v>
      </c>
      <c r="D1786" s="235" t="s">
        <v>2313</v>
      </c>
      <c r="E1786" s="237">
        <v>284.51</v>
      </c>
    </row>
    <row r="1787" spans="1:5" ht="12.75">
      <c r="A1787" s="235">
        <v>1800</v>
      </c>
      <c r="B1787" s="236" t="s">
        <v>3927</v>
      </c>
      <c r="C1787" s="235" t="s">
        <v>2312</v>
      </c>
      <c r="D1787" s="235" t="s">
        <v>2313</v>
      </c>
      <c r="E1787" s="237">
        <v>543.16999999999996</v>
      </c>
    </row>
    <row r="1788" spans="1:5" ht="12.75">
      <c r="A1788" s="235">
        <v>1802</v>
      </c>
      <c r="B1788" s="236" t="s">
        <v>3928</v>
      </c>
      <c r="C1788" s="235" t="s">
        <v>2312</v>
      </c>
      <c r="D1788" s="235" t="s">
        <v>2313</v>
      </c>
      <c r="E1788" s="237">
        <v>1358.7</v>
      </c>
    </row>
    <row r="1789" spans="1:5" ht="12.75">
      <c r="A1789" s="235">
        <v>40385</v>
      </c>
      <c r="B1789" s="236" t="s">
        <v>3929</v>
      </c>
      <c r="C1789" s="235" t="s">
        <v>2312</v>
      </c>
      <c r="D1789" s="235" t="s">
        <v>2313</v>
      </c>
      <c r="E1789" s="237">
        <v>106.11</v>
      </c>
    </row>
    <row r="1790" spans="1:5" ht="12.75">
      <c r="A1790" s="235">
        <v>40383</v>
      </c>
      <c r="B1790" s="236" t="s">
        <v>3930</v>
      </c>
      <c r="C1790" s="235" t="s">
        <v>2312</v>
      </c>
      <c r="D1790" s="235" t="s">
        <v>2313</v>
      </c>
      <c r="E1790" s="237">
        <v>72.650000000000006</v>
      </c>
    </row>
    <row r="1791" spans="1:5" ht="12.75">
      <c r="A1791" s="235">
        <v>40378</v>
      </c>
      <c r="B1791" s="236" t="s">
        <v>3931</v>
      </c>
      <c r="C1791" s="235" t="s">
        <v>2312</v>
      </c>
      <c r="D1791" s="235" t="s">
        <v>2313</v>
      </c>
      <c r="E1791" s="237">
        <v>25.11</v>
      </c>
    </row>
    <row r="1792" spans="1:5" ht="12.75">
      <c r="A1792" s="235">
        <v>40382</v>
      </c>
      <c r="B1792" s="236" t="s">
        <v>3932</v>
      </c>
      <c r="C1792" s="235" t="s">
        <v>2312</v>
      </c>
      <c r="D1792" s="235" t="s">
        <v>2313</v>
      </c>
      <c r="E1792" s="237">
        <v>47.53</v>
      </c>
    </row>
    <row r="1793" spans="1:5" ht="12.75">
      <c r="A1793" s="235">
        <v>40422</v>
      </c>
      <c r="B1793" s="236" t="s">
        <v>3933</v>
      </c>
      <c r="C1793" s="235" t="s">
        <v>2312</v>
      </c>
      <c r="D1793" s="235" t="s">
        <v>2313</v>
      </c>
      <c r="E1793" s="237">
        <v>323.79000000000002</v>
      </c>
    </row>
    <row r="1794" spans="1:5" ht="12.75">
      <c r="A1794" s="235">
        <v>40387</v>
      </c>
      <c r="B1794" s="236" t="s">
        <v>3934</v>
      </c>
      <c r="C1794" s="235" t="s">
        <v>2312</v>
      </c>
      <c r="D1794" s="235" t="s">
        <v>2313</v>
      </c>
      <c r="E1794" s="237">
        <v>164.86</v>
      </c>
    </row>
    <row r="1795" spans="1:5" ht="12.75">
      <c r="A1795" s="235">
        <v>40380</v>
      </c>
      <c r="B1795" s="236" t="s">
        <v>3935</v>
      </c>
      <c r="C1795" s="235" t="s">
        <v>2312</v>
      </c>
      <c r="D1795" s="235" t="s">
        <v>2313</v>
      </c>
      <c r="E1795" s="237">
        <v>33.49</v>
      </c>
    </row>
    <row r="1796" spans="1:5" ht="12.75">
      <c r="A1796" s="235">
        <v>40390</v>
      </c>
      <c r="B1796" s="236" t="s">
        <v>3936</v>
      </c>
      <c r="C1796" s="235" t="s">
        <v>2312</v>
      </c>
      <c r="D1796" s="235" t="s">
        <v>2313</v>
      </c>
      <c r="E1796" s="237">
        <v>681.93</v>
      </c>
    </row>
    <row r="1797" spans="1:5" ht="12.75">
      <c r="A1797" s="235">
        <v>40413</v>
      </c>
      <c r="B1797" s="236" t="s">
        <v>3937</v>
      </c>
      <c r="C1797" s="235" t="s">
        <v>2312</v>
      </c>
      <c r="D1797" s="235" t="s">
        <v>2316</v>
      </c>
      <c r="E1797" s="237">
        <v>18.940000000000001</v>
      </c>
    </row>
    <row r="1798" spans="1:5" ht="12.75">
      <c r="A1798" s="235">
        <v>40415</v>
      </c>
      <c r="B1798" s="236" t="s">
        <v>3938</v>
      </c>
      <c r="C1798" s="235" t="s">
        <v>2312</v>
      </c>
      <c r="D1798" s="235" t="s">
        <v>2316</v>
      </c>
      <c r="E1798" s="237">
        <v>26.99</v>
      </c>
    </row>
    <row r="1799" spans="1:5" ht="12.75">
      <c r="A1799" s="235">
        <v>40417</v>
      </c>
      <c r="B1799" s="236" t="s">
        <v>3939</v>
      </c>
      <c r="C1799" s="235" t="s">
        <v>2312</v>
      </c>
      <c r="D1799" s="235" t="s">
        <v>2316</v>
      </c>
      <c r="E1799" s="237">
        <v>31.84</v>
      </c>
    </row>
    <row r="1800" spans="1:5" ht="12.75">
      <c r="A1800" s="235">
        <v>39271</v>
      </c>
      <c r="B1800" s="236" t="s">
        <v>3940</v>
      </c>
      <c r="C1800" s="235" t="s">
        <v>2312</v>
      </c>
      <c r="D1800" s="235" t="s">
        <v>2313</v>
      </c>
      <c r="E1800" s="237">
        <v>1.52</v>
      </c>
    </row>
    <row r="1801" spans="1:5" ht="12.75">
      <c r="A1801" s="235">
        <v>39273</v>
      </c>
      <c r="B1801" s="236" t="s">
        <v>3941</v>
      </c>
      <c r="C1801" s="235" t="s">
        <v>2312</v>
      </c>
      <c r="D1801" s="235" t="s">
        <v>2313</v>
      </c>
      <c r="E1801" s="237">
        <v>2.58</v>
      </c>
    </row>
    <row r="1802" spans="1:5" ht="12.75">
      <c r="A1802" s="235">
        <v>39272</v>
      </c>
      <c r="B1802" s="236" t="s">
        <v>3942</v>
      </c>
      <c r="C1802" s="235" t="s">
        <v>2312</v>
      </c>
      <c r="D1802" s="235" t="s">
        <v>2313</v>
      </c>
      <c r="E1802" s="237">
        <v>1.87</v>
      </c>
    </row>
    <row r="1803" spans="1:5" ht="12.75">
      <c r="A1803" s="235">
        <v>1875</v>
      </c>
      <c r="B1803" s="236" t="s">
        <v>3943</v>
      </c>
      <c r="C1803" s="235" t="s">
        <v>2312</v>
      </c>
      <c r="D1803" s="235" t="s">
        <v>2313</v>
      </c>
      <c r="E1803" s="237">
        <v>4.13</v>
      </c>
    </row>
    <row r="1804" spans="1:5" ht="12.75">
      <c r="A1804" s="235">
        <v>1874</v>
      </c>
      <c r="B1804" s="236" t="s">
        <v>3944</v>
      </c>
      <c r="C1804" s="235" t="s">
        <v>2312</v>
      </c>
      <c r="D1804" s="235" t="s">
        <v>2313</v>
      </c>
      <c r="E1804" s="237">
        <v>3.41</v>
      </c>
    </row>
    <row r="1805" spans="1:5" ht="12.75">
      <c r="A1805" s="235">
        <v>1870</v>
      </c>
      <c r="B1805" s="236" t="s">
        <v>3945</v>
      </c>
      <c r="C1805" s="235" t="s">
        <v>2312</v>
      </c>
      <c r="D1805" s="235" t="s">
        <v>2320</v>
      </c>
      <c r="E1805" s="237">
        <v>1.97</v>
      </c>
    </row>
    <row r="1806" spans="1:5" ht="12.75">
      <c r="A1806" s="235">
        <v>1884</v>
      </c>
      <c r="B1806" s="236" t="s">
        <v>3946</v>
      </c>
      <c r="C1806" s="235" t="s">
        <v>2312</v>
      </c>
      <c r="D1806" s="235" t="s">
        <v>2313</v>
      </c>
      <c r="E1806" s="237">
        <v>3.02</v>
      </c>
    </row>
    <row r="1807" spans="1:5" ht="12.75">
      <c r="A1807" s="235">
        <v>1887</v>
      </c>
      <c r="B1807" s="236" t="s">
        <v>3947</v>
      </c>
      <c r="C1807" s="235" t="s">
        <v>2312</v>
      </c>
      <c r="D1807" s="235" t="s">
        <v>2313</v>
      </c>
      <c r="E1807" s="237">
        <v>17.13</v>
      </c>
    </row>
    <row r="1808" spans="1:5" ht="12.75">
      <c r="A1808" s="235">
        <v>1876</v>
      </c>
      <c r="B1808" s="236" t="s">
        <v>3948</v>
      </c>
      <c r="C1808" s="235" t="s">
        <v>2312</v>
      </c>
      <c r="D1808" s="235" t="s">
        <v>2313</v>
      </c>
      <c r="E1808" s="237">
        <v>6.71</v>
      </c>
    </row>
    <row r="1809" spans="1:5" ht="12.75">
      <c r="A1809" s="235">
        <v>1879</v>
      </c>
      <c r="B1809" s="236" t="s">
        <v>3949</v>
      </c>
      <c r="C1809" s="235" t="s">
        <v>2312</v>
      </c>
      <c r="D1809" s="235" t="s">
        <v>2313</v>
      </c>
      <c r="E1809" s="237">
        <v>1.99</v>
      </c>
    </row>
    <row r="1810" spans="1:5" ht="12.75">
      <c r="A1810" s="235">
        <v>1877</v>
      </c>
      <c r="B1810" s="236" t="s">
        <v>3950</v>
      </c>
      <c r="C1810" s="235" t="s">
        <v>2312</v>
      </c>
      <c r="D1810" s="235" t="s">
        <v>2313</v>
      </c>
      <c r="E1810" s="237">
        <v>17.149999999999999</v>
      </c>
    </row>
    <row r="1811" spans="1:5" ht="12.75">
      <c r="A1811" s="235">
        <v>1878</v>
      </c>
      <c r="B1811" s="236" t="s">
        <v>3951</v>
      </c>
      <c r="C1811" s="235" t="s">
        <v>2312</v>
      </c>
      <c r="D1811" s="235" t="s">
        <v>2313</v>
      </c>
      <c r="E1811" s="237">
        <v>34.46</v>
      </c>
    </row>
    <row r="1812" spans="1:5" ht="12.75">
      <c r="A1812" s="235">
        <v>2621</v>
      </c>
      <c r="B1812" s="236" t="s">
        <v>3952</v>
      </c>
      <c r="C1812" s="235" t="s">
        <v>2312</v>
      </c>
      <c r="D1812" s="235" t="s">
        <v>2316</v>
      </c>
      <c r="E1812" s="237">
        <v>146.69</v>
      </c>
    </row>
    <row r="1813" spans="1:5" ht="12.75">
      <c r="A1813" s="235">
        <v>2616</v>
      </c>
      <c r="B1813" s="236" t="s">
        <v>3953</v>
      </c>
      <c r="C1813" s="235" t="s">
        <v>2312</v>
      </c>
      <c r="D1813" s="235" t="s">
        <v>2316</v>
      </c>
      <c r="E1813" s="237">
        <v>4.1500000000000004</v>
      </c>
    </row>
    <row r="1814" spans="1:5" ht="12.75">
      <c r="A1814" s="235">
        <v>2633</v>
      </c>
      <c r="B1814" s="236" t="s">
        <v>3954</v>
      </c>
      <c r="C1814" s="235" t="s">
        <v>2312</v>
      </c>
      <c r="D1814" s="235" t="s">
        <v>2316</v>
      </c>
      <c r="E1814" s="237">
        <v>4.6900000000000004</v>
      </c>
    </row>
    <row r="1815" spans="1:5" ht="12.75">
      <c r="A1815" s="235">
        <v>2617</v>
      </c>
      <c r="B1815" s="236" t="s">
        <v>3955</v>
      </c>
      <c r="C1815" s="235" t="s">
        <v>2312</v>
      </c>
      <c r="D1815" s="235" t="s">
        <v>2316</v>
      </c>
      <c r="E1815" s="237">
        <v>6.38</v>
      </c>
    </row>
    <row r="1816" spans="1:5" ht="12.75">
      <c r="A1816" s="235">
        <v>2618</v>
      </c>
      <c r="B1816" s="236" t="s">
        <v>3956</v>
      </c>
      <c r="C1816" s="235" t="s">
        <v>2312</v>
      </c>
      <c r="D1816" s="235" t="s">
        <v>2316</v>
      </c>
      <c r="E1816" s="237">
        <v>14.53</v>
      </c>
    </row>
    <row r="1817" spans="1:5" ht="12.75">
      <c r="A1817" s="235">
        <v>2632</v>
      </c>
      <c r="B1817" s="236" t="s">
        <v>3957</v>
      </c>
      <c r="C1817" s="235" t="s">
        <v>2312</v>
      </c>
      <c r="D1817" s="235" t="s">
        <v>2316</v>
      </c>
      <c r="E1817" s="237">
        <v>17.72</v>
      </c>
    </row>
    <row r="1818" spans="1:5" ht="12.75">
      <c r="A1818" s="235">
        <v>2631</v>
      </c>
      <c r="B1818" s="236" t="s">
        <v>3958</v>
      </c>
      <c r="C1818" s="235" t="s">
        <v>2312</v>
      </c>
      <c r="D1818" s="235" t="s">
        <v>2316</v>
      </c>
      <c r="E1818" s="237">
        <v>26.02</v>
      </c>
    </row>
    <row r="1819" spans="1:5" ht="12.75">
      <c r="A1819" s="235">
        <v>2619</v>
      </c>
      <c r="B1819" s="236" t="s">
        <v>3959</v>
      </c>
      <c r="C1819" s="235" t="s">
        <v>2312</v>
      </c>
      <c r="D1819" s="235" t="s">
        <v>2316</v>
      </c>
      <c r="E1819" s="237">
        <v>65.88</v>
      </c>
    </row>
    <row r="1820" spans="1:5" ht="12.75">
      <c r="A1820" s="235">
        <v>2620</v>
      </c>
      <c r="B1820" s="236" t="s">
        <v>3960</v>
      </c>
      <c r="C1820" s="235" t="s">
        <v>2312</v>
      </c>
      <c r="D1820" s="235" t="s">
        <v>2316</v>
      </c>
      <c r="E1820" s="237">
        <v>86.49</v>
      </c>
    </row>
    <row r="1821" spans="1:5" ht="12.75">
      <c r="A1821" s="235">
        <v>25968</v>
      </c>
      <c r="B1821" s="236" t="s">
        <v>3961</v>
      </c>
      <c r="C1821" s="235" t="s">
        <v>2312</v>
      </c>
      <c r="D1821" s="235" t="s">
        <v>2316</v>
      </c>
      <c r="E1821" s="237">
        <v>38.25</v>
      </c>
    </row>
    <row r="1822" spans="1:5" ht="12.75">
      <c r="A1822" s="235">
        <v>38369</v>
      </c>
      <c r="B1822" s="236" t="s">
        <v>3962</v>
      </c>
      <c r="C1822" s="235" t="s">
        <v>2312</v>
      </c>
      <c r="D1822" s="235" t="s">
        <v>2313</v>
      </c>
      <c r="E1822" s="237">
        <v>16.3</v>
      </c>
    </row>
    <row r="1823" spans="1:5" ht="12.75">
      <c r="A1823" s="235">
        <v>38370</v>
      </c>
      <c r="B1823" s="236" t="s">
        <v>3963</v>
      </c>
      <c r="C1823" s="235" t="s">
        <v>2312</v>
      </c>
      <c r="D1823" s="235" t="s">
        <v>2313</v>
      </c>
      <c r="E1823" s="237">
        <v>16.3</v>
      </c>
    </row>
    <row r="1824" spans="1:5" ht="12.75">
      <c r="A1824" s="235">
        <v>38372</v>
      </c>
      <c r="B1824" s="236" t="s">
        <v>3964</v>
      </c>
      <c r="C1824" s="235" t="s">
        <v>2312</v>
      </c>
      <c r="D1824" s="235" t="s">
        <v>2313</v>
      </c>
      <c r="E1824" s="237">
        <v>15.9</v>
      </c>
    </row>
    <row r="1825" spans="1:5" ht="12.75">
      <c r="A1825" s="235">
        <v>2357</v>
      </c>
      <c r="B1825" s="236" t="s">
        <v>3965</v>
      </c>
      <c r="C1825" s="235" t="s">
        <v>2317</v>
      </c>
      <c r="D1825" s="235" t="s">
        <v>2313</v>
      </c>
      <c r="E1825" s="237">
        <v>28.16</v>
      </c>
    </row>
    <row r="1826" spans="1:5" ht="12.75">
      <c r="A1826" s="235">
        <v>40806</v>
      </c>
      <c r="B1826" s="236" t="s">
        <v>3966</v>
      </c>
      <c r="C1826" s="235" t="s">
        <v>2485</v>
      </c>
      <c r="D1826" s="235" t="s">
        <v>2313</v>
      </c>
      <c r="E1826" s="237">
        <v>4951.21</v>
      </c>
    </row>
    <row r="1827" spans="1:5" ht="12.75">
      <c r="A1827" s="235">
        <v>2355</v>
      </c>
      <c r="B1827" s="236" t="s">
        <v>3967</v>
      </c>
      <c r="C1827" s="235" t="s">
        <v>2317</v>
      </c>
      <c r="D1827" s="235" t="s">
        <v>2313</v>
      </c>
      <c r="E1827" s="237">
        <v>49.15</v>
      </c>
    </row>
    <row r="1828" spans="1:5" ht="12.75">
      <c r="A1828" s="235">
        <v>40805</v>
      </c>
      <c r="B1828" s="236" t="s">
        <v>3968</v>
      </c>
      <c r="C1828" s="235" t="s">
        <v>2485</v>
      </c>
      <c r="D1828" s="235" t="s">
        <v>2313</v>
      </c>
      <c r="E1828" s="237">
        <v>8641.11</v>
      </c>
    </row>
    <row r="1829" spans="1:5" ht="12.75">
      <c r="A1829" s="235">
        <v>2358</v>
      </c>
      <c r="B1829" s="236" t="s">
        <v>3969</v>
      </c>
      <c r="C1829" s="235" t="s">
        <v>2317</v>
      </c>
      <c r="D1829" s="235" t="s">
        <v>2313</v>
      </c>
      <c r="E1829" s="237">
        <v>37.54</v>
      </c>
    </row>
    <row r="1830" spans="1:5" ht="12.75">
      <c r="A1830" s="235">
        <v>40807</v>
      </c>
      <c r="B1830" s="236" t="s">
        <v>3970</v>
      </c>
      <c r="C1830" s="235" t="s">
        <v>2485</v>
      </c>
      <c r="D1830" s="235" t="s">
        <v>2313</v>
      </c>
      <c r="E1830" s="237">
        <v>6599.41</v>
      </c>
    </row>
    <row r="1831" spans="1:5" ht="12.75">
      <c r="A1831" s="235">
        <v>2359</v>
      </c>
      <c r="B1831" s="236" t="s">
        <v>3971</v>
      </c>
      <c r="C1831" s="235" t="s">
        <v>2317</v>
      </c>
      <c r="D1831" s="235" t="s">
        <v>2313</v>
      </c>
      <c r="E1831" s="237">
        <v>33.78</v>
      </c>
    </row>
    <row r="1832" spans="1:5" ht="12.75">
      <c r="A1832" s="235">
        <v>40808</v>
      </c>
      <c r="B1832" s="236" t="s">
        <v>3972</v>
      </c>
      <c r="C1832" s="235" t="s">
        <v>2485</v>
      </c>
      <c r="D1832" s="235" t="s">
        <v>2313</v>
      </c>
      <c r="E1832" s="237">
        <v>5939.48</v>
      </c>
    </row>
    <row r="1833" spans="1:5" ht="12.75">
      <c r="A1833" s="235">
        <v>43144</v>
      </c>
      <c r="B1833" s="236" t="s">
        <v>3973</v>
      </c>
      <c r="C1833" s="235" t="s">
        <v>2328</v>
      </c>
      <c r="D1833" s="235" t="s">
        <v>2313</v>
      </c>
      <c r="E1833" s="237">
        <v>28.37</v>
      </c>
    </row>
    <row r="1834" spans="1:5" ht="12.75">
      <c r="A1834" s="235">
        <v>39397</v>
      </c>
      <c r="B1834" s="236" t="s">
        <v>3974</v>
      </c>
      <c r="C1834" s="235" t="s">
        <v>2377</v>
      </c>
      <c r="D1834" s="235" t="s">
        <v>2313</v>
      </c>
      <c r="E1834" s="237">
        <v>12.93</v>
      </c>
    </row>
    <row r="1835" spans="1:5" ht="12.75">
      <c r="A1835" s="235">
        <v>2692</v>
      </c>
      <c r="B1835" s="236" t="s">
        <v>3975</v>
      </c>
      <c r="C1835" s="235" t="s">
        <v>2377</v>
      </c>
      <c r="D1835" s="235" t="s">
        <v>2313</v>
      </c>
      <c r="E1835" s="237">
        <v>5.22</v>
      </c>
    </row>
    <row r="1836" spans="1:5" ht="12.75">
      <c r="A1836" s="235">
        <v>5330</v>
      </c>
      <c r="B1836" s="236" t="s">
        <v>3976</v>
      </c>
      <c r="C1836" s="235" t="s">
        <v>2377</v>
      </c>
      <c r="D1836" s="235" t="s">
        <v>2313</v>
      </c>
      <c r="E1836" s="237">
        <v>39.69</v>
      </c>
    </row>
    <row r="1837" spans="1:5" ht="12.75">
      <c r="A1837" s="235">
        <v>26017</v>
      </c>
      <c r="B1837" s="236" t="s">
        <v>3977</v>
      </c>
      <c r="C1837" s="235" t="s">
        <v>2312</v>
      </c>
      <c r="D1837" s="235" t="s">
        <v>2313</v>
      </c>
      <c r="E1837" s="237">
        <v>20.440000000000001</v>
      </c>
    </row>
    <row r="1838" spans="1:5" ht="12.75">
      <c r="A1838" s="235">
        <v>25931</v>
      </c>
      <c r="B1838" s="236" t="s">
        <v>3978</v>
      </c>
      <c r="C1838" s="235" t="s">
        <v>2312</v>
      </c>
      <c r="D1838" s="235" t="s">
        <v>2313</v>
      </c>
      <c r="E1838" s="237">
        <v>64.98</v>
      </c>
    </row>
    <row r="1839" spans="1:5" ht="12.75">
      <c r="A1839" s="235">
        <v>38140</v>
      </c>
      <c r="B1839" s="236" t="s">
        <v>3979</v>
      </c>
      <c r="C1839" s="235" t="s">
        <v>2312</v>
      </c>
      <c r="D1839" s="235" t="s">
        <v>2320</v>
      </c>
      <c r="E1839" s="237">
        <v>15.76</v>
      </c>
    </row>
    <row r="1840" spans="1:5" ht="12.75">
      <c r="A1840" s="235">
        <v>13887</v>
      </c>
      <c r="B1840" s="236" t="s">
        <v>3980</v>
      </c>
      <c r="C1840" s="235" t="s">
        <v>2312</v>
      </c>
      <c r="D1840" s="235" t="s">
        <v>2313</v>
      </c>
      <c r="E1840" s="237">
        <v>373.13</v>
      </c>
    </row>
    <row r="1841" spans="1:5" ht="12.75">
      <c r="A1841" s="235">
        <v>26018</v>
      </c>
      <c r="B1841" s="236" t="s">
        <v>3981</v>
      </c>
      <c r="C1841" s="235" t="s">
        <v>2312</v>
      </c>
      <c r="D1841" s="235" t="s">
        <v>2313</v>
      </c>
      <c r="E1841" s="237">
        <v>16.61</v>
      </c>
    </row>
    <row r="1842" spans="1:5" ht="12.75">
      <c r="A1842" s="235">
        <v>26019</v>
      </c>
      <c r="B1842" s="236" t="s">
        <v>3982</v>
      </c>
      <c r="C1842" s="235" t="s">
        <v>2312</v>
      </c>
      <c r="D1842" s="235" t="s">
        <v>2313</v>
      </c>
      <c r="E1842" s="237">
        <v>15.68</v>
      </c>
    </row>
    <row r="1843" spans="1:5" ht="12.75">
      <c r="A1843" s="235">
        <v>26020</v>
      </c>
      <c r="B1843" s="236" t="s">
        <v>3983</v>
      </c>
      <c r="C1843" s="235" t="s">
        <v>2312</v>
      </c>
      <c r="D1843" s="235" t="s">
        <v>2313</v>
      </c>
      <c r="E1843" s="237">
        <v>4.08</v>
      </c>
    </row>
    <row r="1844" spans="1:5" ht="12.75">
      <c r="A1844" s="235">
        <v>34544</v>
      </c>
      <c r="B1844" s="236" t="s">
        <v>3984</v>
      </c>
      <c r="C1844" s="235" t="s">
        <v>2312</v>
      </c>
      <c r="D1844" s="235" t="s">
        <v>2313</v>
      </c>
      <c r="E1844" s="237">
        <v>1392.99</v>
      </c>
    </row>
    <row r="1845" spans="1:5" ht="12.75">
      <c r="A1845" s="235">
        <v>34729</v>
      </c>
      <c r="B1845" s="236" t="s">
        <v>3985</v>
      </c>
      <c r="C1845" s="235" t="s">
        <v>2312</v>
      </c>
      <c r="D1845" s="235" t="s">
        <v>2313</v>
      </c>
      <c r="E1845" s="237">
        <v>1095.8</v>
      </c>
    </row>
    <row r="1846" spans="1:5" ht="12.75">
      <c r="A1846" s="235">
        <v>34734</v>
      </c>
      <c r="B1846" s="236" t="s">
        <v>3986</v>
      </c>
      <c r="C1846" s="235" t="s">
        <v>2312</v>
      </c>
      <c r="D1846" s="235" t="s">
        <v>2313</v>
      </c>
      <c r="E1846" s="237">
        <v>1696.65</v>
      </c>
    </row>
    <row r="1847" spans="1:5" ht="12.75">
      <c r="A1847" s="235">
        <v>34738</v>
      </c>
      <c r="B1847" s="236" t="s">
        <v>3987</v>
      </c>
      <c r="C1847" s="235" t="s">
        <v>2312</v>
      </c>
      <c r="D1847" s="235" t="s">
        <v>2313</v>
      </c>
      <c r="E1847" s="237">
        <v>3963.91</v>
      </c>
    </row>
    <row r="1848" spans="1:5" ht="12.75">
      <c r="A1848" s="235">
        <v>2391</v>
      </c>
      <c r="B1848" s="236" t="s">
        <v>3988</v>
      </c>
      <c r="C1848" s="235" t="s">
        <v>2312</v>
      </c>
      <c r="D1848" s="235" t="s">
        <v>2313</v>
      </c>
      <c r="E1848" s="237">
        <v>322.39</v>
      </c>
    </row>
    <row r="1849" spans="1:5" ht="12.75">
      <c r="A1849" s="235">
        <v>2374</v>
      </c>
      <c r="B1849" s="236" t="s">
        <v>3989</v>
      </c>
      <c r="C1849" s="235" t="s">
        <v>2312</v>
      </c>
      <c r="D1849" s="235" t="s">
        <v>2313</v>
      </c>
      <c r="E1849" s="237">
        <v>365.75</v>
      </c>
    </row>
    <row r="1850" spans="1:5" ht="12.75">
      <c r="A1850" s="235">
        <v>2377</v>
      </c>
      <c r="B1850" s="236" t="s">
        <v>3990</v>
      </c>
      <c r="C1850" s="235" t="s">
        <v>2312</v>
      </c>
      <c r="D1850" s="235" t="s">
        <v>2313</v>
      </c>
      <c r="E1850" s="237">
        <v>513.29</v>
      </c>
    </row>
    <row r="1851" spans="1:5" ht="12.75">
      <c r="A1851" s="235">
        <v>2393</v>
      </c>
      <c r="B1851" s="236" t="s">
        <v>3991</v>
      </c>
      <c r="C1851" s="235" t="s">
        <v>2312</v>
      </c>
      <c r="D1851" s="235" t="s">
        <v>2313</v>
      </c>
      <c r="E1851" s="237">
        <v>859.57</v>
      </c>
    </row>
    <row r="1852" spans="1:5" ht="12.75">
      <c r="A1852" s="235">
        <v>34705</v>
      </c>
      <c r="B1852" s="236" t="s">
        <v>3992</v>
      </c>
      <c r="C1852" s="235" t="s">
        <v>2312</v>
      </c>
      <c r="D1852" s="235" t="s">
        <v>2313</v>
      </c>
      <c r="E1852" s="237">
        <v>751.82</v>
      </c>
    </row>
    <row r="1853" spans="1:5" ht="12.75">
      <c r="A1853" s="235">
        <v>34707</v>
      </c>
      <c r="B1853" s="236" t="s">
        <v>3993</v>
      </c>
      <c r="C1853" s="235" t="s">
        <v>2312</v>
      </c>
      <c r="D1853" s="235" t="s">
        <v>2313</v>
      </c>
      <c r="E1853" s="237">
        <v>1393.13</v>
      </c>
    </row>
    <row r="1854" spans="1:5" ht="12.75">
      <c r="A1854" s="235">
        <v>2378</v>
      </c>
      <c r="B1854" s="236" t="s">
        <v>3994</v>
      </c>
      <c r="C1854" s="235" t="s">
        <v>2312</v>
      </c>
      <c r="D1854" s="235" t="s">
        <v>2313</v>
      </c>
      <c r="E1854" s="237">
        <v>1180.74</v>
      </c>
    </row>
    <row r="1855" spans="1:5" ht="12.75">
      <c r="A1855" s="235">
        <v>2379</v>
      </c>
      <c r="B1855" s="236" t="s">
        <v>3995</v>
      </c>
      <c r="C1855" s="235" t="s">
        <v>2312</v>
      </c>
      <c r="D1855" s="235" t="s">
        <v>2313</v>
      </c>
      <c r="E1855" s="237">
        <v>1180.74</v>
      </c>
    </row>
    <row r="1856" spans="1:5" ht="12.75">
      <c r="A1856" s="235">
        <v>2376</v>
      </c>
      <c r="B1856" s="236" t="s">
        <v>3996</v>
      </c>
      <c r="C1856" s="235" t="s">
        <v>2312</v>
      </c>
      <c r="D1856" s="235" t="s">
        <v>2313</v>
      </c>
      <c r="E1856" s="237">
        <v>1944.67</v>
      </c>
    </row>
    <row r="1857" spans="1:5" ht="12.75">
      <c r="A1857" s="235">
        <v>2394</v>
      </c>
      <c r="B1857" s="236" t="s">
        <v>3997</v>
      </c>
      <c r="C1857" s="235" t="s">
        <v>2312</v>
      </c>
      <c r="D1857" s="235" t="s">
        <v>2313</v>
      </c>
      <c r="E1857" s="237">
        <v>4157.34</v>
      </c>
    </row>
    <row r="1858" spans="1:5" ht="12.75">
      <c r="A1858" s="235">
        <v>34686</v>
      </c>
      <c r="B1858" s="236" t="s">
        <v>3998</v>
      </c>
      <c r="C1858" s="235" t="s">
        <v>2312</v>
      </c>
      <c r="D1858" s="235" t="s">
        <v>2313</v>
      </c>
      <c r="E1858" s="237">
        <v>12.48</v>
      </c>
    </row>
    <row r="1859" spans="1:5" ht="12.75">
      <c r="A1859" s="235">
        <v>34616</v>
      </c>
      <c r="B1859" s="236" t="s">
        <v>3999</v>
      </c>
      <c r="C1859" s="235" t="s">
        <v>2312</v>
      </c>
      <c r="D1859" s="235" t="s">
        <v>2313</v>
      </c>
      <c r="E1859" s="237">
        <v>48.24</v>
      </c>
    </row>
    <row r="1860" spans="1:5" ht="12.75">
      <c r="A1860" s="235">
        <v>34623</v>
      </c>
      <c r="B1860" s="236" t="s">
        <v>4000</v>
      </c>
      <c r="C1860" s="235" t="s">
        <v>2312</v>
      </c>
      <c r="D1860" s="235" t="s">
        <v>2313</v>
      </c>
      <c r="E1860" s="237">
        <v>47.5</v>
      </c>
    </row>
    <row r="1861" spans="1:5" ht="12.75">
      <c r="A1861" s="235">
        <v>34628</v>
      </c>
      <c r="B1861" s="236" t="s">
        <v>4001</v>
      </c>
      <c r="C1861" s="235" t="s">
        <v>2312</v>
      </c>
      <c r="D1861" s="235" t="s">
        <v>2313</v>
      </c>
      <c r="E1861" s="237">
        <v>68.040000000000006</v>
      </c>
    </row>
    <row r="1862" spans="1:5" ht="12.75">
      <c r="A1862" s="235">
        <v>34653</v>
      </c>
      <c r="B1862" s="236" t="s">
        <v>4002</v>
      </c>
      <c r="C1862" s="235" t="s">
        <v>2312</v>
      </c>
      <c r="D1862" s="235" t="s">
        <v>2313</v>
      </c>
      <c r="E1862" s="237">
        <v>8.41</v>
      </c>
    </row>
    <row r="1863" spans="1:5" ht="12.75">
      <c r="A1863" s="235">
        <v>34688</v>
      </c>
      <c r="B1863" s="236" t="s">
        <v>4003</v>
      </c>
      <c r="C1863" s="235" t="s">
        <v>2312</v>
      </c>
      <c r="D1863" s="235" t="s">
        <v>2313</v>
      </c>
      <c r="E1863" s="237">
        <v>15.25</v>
      </c>
    </row>
    <row r="1864" spans="1:5" ht="12.75">
      <c r="A1864" s="235">
        <v>34709</v>
      </c>
      <c r="B1864" s="236" t="s">
        <v>4004</v>
      </c>
      <c r="C1864" s="235" t="s">
        <v>2312</v>
      </c>
      <c r="D1864" s="235" t="s">
        <v>2313</v>
      </c>
      <c r="E1864" s="237">
        <v>59.1</v>
      </c>
    </row>
    <row r="1865" spans="1:5" ht="12.75">
      <c r="A1865" s="235">
        <v>34714</v>
      </c>
      <c r="B1865" s="236" t="s">
        <v>4005</v>
      </c>
      <c r="C1865" s="235" t="s">
        <v>2312</v>
      </c>
      <c r="D1865" s="235" t="s">
        <v>2313</v>
      </c>
      <c r="E1865" s="237">
        <v>70.59</v>
      </c>
    </row>
    <row r="1866" spans="1:5" ht="12.75">
      <c r="A1866" s="235">
        <v>2388</v>
      </c>
      <c r="B1866" s="236" t="s">
        <v>4006</v>
      </c>
      <c r="C1866" s="235" t="s">
        <v>2312</v>
      </c>
      <c r="D1866" s="235" t="s">
        <v>2313</v>
      </c>
      <c r="E1866" s="237">
        <v>58.66</v>
      </c>
    </row>
    <row r="1867" spans="1:5" ht="12.75">
      <c r="A1867" s="235">
        <v>34606</v>
      </c>
      <c r="B1867" s="236" t="s">
        <v>4007</v>
      </c>
      <c r="C1867" s="235" t="s">
        <v>2312</v>
      </c>
      <c r="D1867" s="235" t="s">
        <v>2313</v>
      </c>
      <c r="E1867" s="237">
        <v>89.98</v>
      </c>
    </row>
    <row r="1868" spans="1:5" ht="12.75">
      <c r="A1868" s="235">
        <v>34689</v>
      </c>
      <c r="B1868" s="236" t="s">
        <v>4008</v>
      </c>
      <c r="C1868" s="235" t="s">
        <v>2312</v>
      </c>
      <c r="D1868" s="235" t="s">
        <v>2313</v>
      </c>
      <c r="E1868" s="237">
        <v>28.65</v>
      </c>
    </row>
    <row r="1869" spans="1:5" ht="12.75">
      <c r="A1869" s="235">
        <v>2370</v>
      </c>
      <c r="B1869" s="236" t="s">
        <v>4009</v>
      </c>
      <c r="C1869" s="235" t="s">
        <v>2312</v>
      </c>
      <c r="D1869" s="235" t="s">
        <v>2320</v>
      </c>
      <c r="E1869" s="237">
        <v>10.9</v>
      </c>
    </row>
    <row r="1870" spans="1:5" ht="12.75">
      <c r="A1870" s="235">
        <v>2386</v>
      </c>
      <c r="B1870" s="236" t="s">
        <v>4010</v>
      </c>
      <c r="C1870" s="235" t="s">
        <v>2312</v>
      </c>
      <c r="D1870" s="235" t="s">
        <v>2313</v>
      </c>
      <c r="E1870" s="237">
        <v>18.28</v>
      </c>
    </row>
    <row r="1871" spans="1:5" ht="12.75">
      <c r="A1871" s="235">
        <v>2392</v>
      </c>
      <c r="B1871" s="236" t="s">
        <v>4011</v>
      </c>
      <c r="C1871" s="235" t="s">
        <v>2312</v>
      </c>
      <c r="D1871" s="235" t="s">
        <v>2313</v>
      </c>
      <c r="E1871" s="237">
        <v>73.17</v>
      </c>
    </row>
    <row r="1872" spans="1:5" ht="12.75">
      <c r="A1872" s="235">
        <v>2373</v>
      </c>
      <c r="B1872" s="236" t="s">
        <v>4012</v>
      </c>
      <c r="C1872" s="235" t="s">
        <v>2312</v>
      </c>
      <c r="D1872" s="235" t="s">
        <v>2313</v>
      </c>
      <c r="E1872" s="237">
        <v>103.09</v>
      </c>
    </row>
    <row r="1873" spans="1:5" ht="12.75">
      <c r="A1873" s="235">
        <v>39465</v>
      </c>
      <c r="B1873" s="236" t="s">
        <v>4013</v>
      </c>
      <c r="C1873" s="235" t="s">
        <v>2312</v>
      </c>
      <c r="D1873" s="235" t="s">
        <v>2313</v>
      </c>
      <c r="E1873" s="237">
        <v>62.97</v>
      </c>
    </row>
    <row r="1874" spans="1:5" ht="12.75">
      <c r="A1874" s="235">
        <v>39466</v>
      </c>
      <c r="B1874" s="236" t="s">
        <v>4014</v>
      </c>
      <c r="C1874" s="235" t="s">
        <v>2312</v>
      </c>
      <c r="D1874" s="235" t="s">
        <v>2313</v>
      </c>
      <c r="E1874" s="237">
        <v>70.849999999999994</v>
      </c>
    </row>
    <row r="1875" spans="1:5" ht="12.75">
      <c r="A1875" s="235">
        <v>39467</v>
      </c>
      <c r="B1875" s="236" t="s">
        <v>4015</v>
      </c>
      <c r="C1875" s="235" t="s">
        <v>2312</v>
      </c>
      <c r="D1875" s="235" t="s">
        <v>2313</v>
      </c>
      <c r="E1875" s="237">
        <v>90.62</v>
      </c>
    </row>
    <row r="1876" spans="1:5" ht="12.75">
      <c r="A1876" s="235">
        <v>39468</v>
      </c>
      <c r="B1876" s="236" t="s">
        <v>4016</v>
      </c>
      <c r="C1876" s="235" t="s">
        <v>2312</v>
      </c>
      <c r="D1876" s="235" t="s">
        <v>2313</v>
      </c>
      <c r="E1876" s="237">
        <v>161.08000000000001</v>
      </c>
    </row>
    <row r="1877" spans="1:5" ht="12.75">
      <c r="A1877" s="235">
        <v>39469</v>
      </c>
      <c r="B1877" s="236" t="s">
        <v>4017</v>
      </c>
      <c r="C1877" s="235" t="s">
        <v>2312</v>
      </c>
      <c r="D1877" s="235" t="s">
        <v>2313</v>
      </c>
      <c r="E1877" s="237">
        <v>65.61</v>
      </c>
    </row>
    <row r="1878" spans="1:5" ht="12.75">
      <c r="A1878" s="235">
        <v>39470</v>
      </c>
      <c r="B1878" s="236" t="s">
        <v>4018</v>
      </c>
      <c r="C1878" s="235" t="s">
        <v>2312</v>
      </c>
      <c r="D1878" s="235" t="s">
        <v>2313</v>
      </c>
      <c r="E1878" s="237">
        <v>80.62</v>
      </c>
    </row>
    <row r="1879" spans="1:5" ht="12.75">
      <c r="A1879" s="235">
        <v>39471</v>
      </c>
      <c r="B1879" s="236" t="s">
        <v>4019</v>
      </c>
      <c r="C1879" s="235" t="s">
        <v>2312</v>
      </c>
      <c r="D1879" s="235" t="s">
        <v>2313</v>
      </c>
      <c r="E1879" s="237">
        <v>96.88</v>
      </c>
    </row>
    <row r="1880" spans="1:5" ht="12.75">
      <c r="A1880" s="235">
        <v>39472</v>
      </c>
      <c r="B1880" s="236" t="s">
        <v>4020</v>
      </c>
      <c r="C1880" s="235" t="s">
        <v>2312</v>
      </c>
      <c r="D1880" s="235" t="s">
        <v>2313</v>
      </c>
      <c r="E1880" s="237">
        <v>168.34</v>
      </c>
    </row>
    <row r="1881" spans="1:5" ht="12.75">
      <c r="A1881" s="235">
        <v>39473</v>
      </c>
      <c r="B1881" s="236" t="s">
        <v>4021</v>
      </c>
      <c r="C1881" s="235" t="s">
        <v>2312</v>
      </c>
      <c r="D1881" s="235" t="s">
        <v>2313</v>
      </c>
      <c r="E1881" s="237">
        <v>108.75</v>
      </c>
    </row>
    <row r="1882" spans="1:5" ht="12.75">
      <c r="A1882" s="235">
        <v>39474</v>
      </c>
      <c r="B1882" s="236" t="s">
        <v>4022</v>
      </c>
      <c r="C1882" s="235" t="s">
        <v>2312</v>
      </c>
      <c r="D1882" s="235" t="s">
        <v>2313</v>
      </c>
      <c r="E1882" s="237">
        <v>115.93</v>
      </c>
    </row>
    <row r="1883" spans="1:5" ht="12.75">
      <c r="A1883" s="235">
        <v>39475</v>
      </c>
      <c r="B1883" s="236" t="s">
        <v>4023</v>
      </c>
      <c r="C1883" s="235" t="s">
        <v>2312</v>
      </c>
      <c r="D1883" s="235" t="s">
        <v>2313</v>
      </c>
      <c r="E1883" s="237">
        <v>131.53</v>
      </c>
    </row>
    <row r="1884" spans="1:5" ht="12.75">
      <c r="A1884" s="235">
        <v>39476</v>
      </c>
      <c r="B1884" s="236" t="s">
        <v>4024</v>
      </c>
      <c r="C1884" s="235" t="s">
        <v>2312</v>
      </c>
      <c r="D1884" s="235" t="s">
        <v>2313</v>
      </c>
      <c r="E1884" s="237">
        <v>247.61</v>
      </c>
    </row>
    <row r="1885" spans="1:5" ht="12.75">
      <c r="A1885" s="235">
        <v>39477</v>
      </c>
      <c r="B1885" s="236" t="s">
        <v>4025</v>
      </c>
      <c r="C1885" s="235" t="s">
        <v>2312</v>
      </c>
      <c r="D1885" s="235" t="s">
        <v>2313</v>
      </c>
      <c r="E1885" s="237">
        <v>121.32</v>
      </c>
    </row>
    <row r="1886" spans="1:5" ht="12.75">
      <c r="A1886" s="235">
        <v>39478</v>
      </c>
      <c r="B1886" s="236" t="s">
        <v>4026</v>
      </c>
      <c r="C1886" s="235" t="s">
        <v>2312</v>
      </c>
      <c r="D1886" s="235" t="s">
        <v>2313</v>
      </c>
      <c r="E1886" s="237">
        <v>125.07</v>
      </c>
    </row>
    <row r="1887" spans="1:5" ht="12.75">
      <c r="A1887" s="235">
        <v>39479</v>
      </c>
      <c r="B1887" s="236" t="s">
        <v>4027</v>
      </c>
      <c r="C1887" s="235" t="s">
        <v>2312</v>
      </c>
      <c r="D1887" s="235" t="s">
        <v>2313</v>
      </c>
      <c r="E1887" s="237">
        <v>147.36000000000001</v>
      </c>
    </row>
    <row r="1888" spans="1:5" ht="12.75">
      <c r="A1888" s="235">
        <v>39480</v>
      </c>
      <c r="B1888" s="236" t="s">
        <v>4028</v>
      </c>
      <c r="C1888" s="235" t="s">
        <v>2312</v>
      </c>
      <c r="D1888" s="235" t="s">
        <v>2313</v>
      </c>
      <c r="E1888" s="237">
        <v>304.08</v>
      </c>
    </row>
    <row r="1889" spans="1:5" ht="12.75">
      <c r="A1889" s="235">
        <v>39459</v>
      </c>
      <c r="B1889" s="236" t="s">
        <v>4029</v>
      </c>
      <c r="C1889" s="235" t="s">
        <v>2312</v>
      </c>
      <c r="D1889" s="235" t="s">
        <v>2313</v>
      </c>
      <c r="E1889" s="237">
        <v>258.08999999999997</v>
      </c>
    </row>
    <row r="1890" spans="1:5" ht="12.75">
      <c r="A1890" s="235">
        <v>39445</v>
      </c>
      <c r="B1890" s="236" t="s">
        <v>4030</v>
      </c>
      <c r="C1890" s="235" t="s">
        <v>2312</v>
      </c>
      <c r="D1890" s="235" t="s">
        <v>2313</v>
      </c>
      <c r="E1890" s="237">
        <v>129.58000000000001</v>
      </c>
    </row>
    <row r="1891" spans="1:5" ht="12.75">
      <c r="A1891" s="235">
        <v>39446</v>
      </c>
      <c r="B1891" s="236" t="s">
        <v>4031</v>
      </c>
      <c r="C1891" s="235" t="s">
        <v>2312</v>
      </c>
      <c r="D1891" s="235" t="s">
        <v>2313</v>
      </c>
      <c r="E1891" s="237">
        <v>131.88999999999999</v>
      </c>
    </row>
    <row r="1892" spans="1:5" ht="12.75">
      <c r="A1892" s="235">
        <v>39447</v>
      </c>
      <c r="B1892" s="236" t="s">
        <v>4032</v>
      </c>
      <c r="C1892" s="235" t="s">
        <v>2312</v>
      </c>
      <c r="D1892" s="235" t="s">
        <v>2313</v>
      </c>
      <c r="E1892" s="237">
        <v>141.04</v>
      </c>
    </row>
    <row r="1893" spans="1:5" ht="12.75">
      <c r="A1893" s="235">
        <v>39448</v>
      </c>
      <c r="B1893" s="236" t="s">
        <v>4033</v>
      </c>
      <c r="C1893" s="235" t="s">
        <v>2312</v>
      </c>
      <c r="D1893" s="235" t="s">
        <v>2313</v>
      </c>
      <c r="E1893" s="237">
        <v>240.5</v>
      </c>
    </row>
    <row r="1894" spans="1:5" ht="12.75">
      <c r="A1894" s="235">
        <v>39450</v>
      </c>
      <c r="B1894" s="236" t="s">
        <v>4034</v>
      </c>
      <c r="C1894" s="235" t="s">
        <v>2312</v>
      </c>
      <c r="D1894" s="235" t="s">
        <v>2313</v>
      </c>
      <c r="E1894" s="237">
        <v>146.72999999999999</v>
      </c>
    </row>
    <row r="1895" spans="1:5" ht="12.75">
      <c r="A1895" s="235">
        <v>39451</v>
      </c>
      <c r="B1895" s="236" t="s">
        <v>4035</v>
      </c>
      <c r="C1895" s="235" t="s">
        <v>2312</v>
      </c>
      <c r="D1895" s="235" t="s">
        <v>2313</v>
      </c>
      <c r="E1895" s="237">
        <v>160.04</v>
      </c>
    </row>
    <row r="1896" spans="1:5" ht="12.75">
      <c r="A1896" s="235">
        <v>39452</v>
      </c>
      <c r="B1896" s="236" t="s">
        <v>4036</v>
      </c>
      <c r="C1896" s="235" t="s">
        <v>2312</v>
      </c>
      <c r="D1896" s="235" t="s">
        <v>2313</v>
      </c>
      <c r="E1896" s="237">
        <v>161</v>
      </c>
    </row>
    <row r="1897" spans="1:5" ht="12.75">
      <c r="A1897" s="235">
        <v>39523</v>
      </c>
      <c r="B1897" s="236" t="s">
        <v>4037</v>
      </c>
      <c r="C1897" s="235" t="s">
        <v>2312</v>
      </c>
      <c r="D1897" s="235" t="s">
        <v>2313</v>
      </c>
      <c r="E1897" s="237">
        <v>269.43</v>
      </c>
    </row>
    <row r="1898" spans="1:5" ht="12.75">
      <c r="A1898" s="235">
        <v>39449</v>
      </c>
      <c r="B1898" s="236" t="s">
        <v>4038</v>
      </c>
      <c r="C1898" s="235" t="s">
        <v>2312</v>
      </c>
      <c r="D1898" s="235" t="s">
        <v>2313</v>
      </c>
      <c r="E1898" s="237">
        <v>298.38</v>
      </c>
    </row>
    <row r="1899" spans="1:5" ht="12.75">
      <c r="A1899" s="235">
        <v>39455</v>
      </c>
      <c r="B1899" s="236" t="s">
        <v>4039</v>
      </c>
      <c r="C1899" s="235" t="s">
        <v>2312</v>
      </c>
      <c r="D1899" s="235" t="s">
        <v>2313</v>
      </c>
      <c r="E1899" s="237">
        <v>147.63999999999999</v>
      </c>
    </row>
    <row r="1900" spans="1:5" ht="12.75">
      <c r="A1900" s="235">
        <v>39456</v>
      </c>
      <c r="B1900" s="236" t="s">
        <v>4040</v>
      </c>
      <c r="C1900" s="235" t="s">
        <v>2312</v>
      </c>
      <c r="D1900" s="235" t="s">
        <v>2313</v>
      </c>
      <c r="E1900" s="237">
        <v>147.75</v>
      </c>
    </row>
    <row r="1901" spans="1:5" ht="12.75">
      <c r="A1901" s="235">
        <v>39457</v>
      </c>
      <c r="B1901" s="236" t="s">
        <v>4041</v>
      </c>
      <c r="C1901" s="235" t="s">
        <v>2312</v>
      </c>
      <c r="D1901" s="235" t="s">
        <v>2313</v>
      </c>
      <c r="E1901" s="237">
        <v>161.07</v>
      </c>
    </row>
    <row r="1902" spans="1:5" ht="12.75">
      <c r="A1902" s="235">
        <v>39458</v>
      </c>
      <c r="B1902" s="236" t="s">
        <v>4042</v>
      </c>
      <c r="C1902" s="235" t="s">
        <v>2312</v>
      </c>
      <c r="D1902" s="235" t="s">
        <v>2313</v>
      </c>
      <c r="E1902" s="237">
        <v>300.57</v>
      </c>
    </row>
    <row r="1903" spans="1:5" ht="12.75">
      <c r="A1903" s="235">
        <v>39464</v>
      </c>
      <c r="B1903" s="236" t="s">
        <v>4043</v>
      </c>
      <c r="C1903" s="235" t="s">
        <v>2312</v>
      </c>
      <c r="D1903" s="235" t="s">
        <v>2313</v>
      </c>
      <c r="E1903" s="237">
        <v>483.35</v>
      </c>
    </row>
    <row r="1904" spans="1:5" ht="12.75">
      <c r="A1904" s="235">
        <v>39460</v>
      </c>
      <c r="B1904" s="236" t="s">
        <v>4044</v>
      </c>
      <c r="C1904" s="235" t="s">
        <v>2312</v>
      </c>
      <c r="D1904" s="235" t="s">
        <v>2313</v>
      </c>
      <c r="E1904" s="237">
        <v>183.32</v>
      </c>
    </row>
    <row r="1905" spans="1:5" ht="12.75">
      <c r="A1905" s="235">
        <v>39461</v>
      </c>
      <c r="B1905" s="236" t="s">
        <v>4045</v>
      </c>
      <c r="C1905" s="235" t="s">
        <v>2312</v>
      </c>
      <c r="D1905" s="235" t="s">
        <v>2313</v>
      </c>
      <c r="E1905" s="237">
        <v>214.81</v>
      </c>
    </row>
    <row r="1906" spans="1:5" ht="12.75">
      <c r="A1906" s="235">
        <v>39462</v>
      </c>
      <c r="B1906" s="236" t="s">
        <v>4046</v>
      </c>
      <c r="C1906" s="235" t="s">
        <v>2312</v>
      </c>
      <c r="D1906" s="235" t="s">
        <v>2313</v>
      </c>
      <c r="E1906" s="237">
        <v>207.02</v>
      </c>
    </row>
    <row r="1907" spans="1:5" ht="12.75">
      <c r="A1907" s="235">
        <v>39463</v>
      </c>
      <c r="B1907" s="236" t="s">
        <v>4047</v>
      </c>
      <c r="C1907" s="235" t="s">
        <v>2312</v>
      </c>
      <c r="D1907" s="235" t="s">
        <v>2313</v>
      </c>
      <c r="E1907" s="237">
        <v>479.6</v>
      </c>
    </row>
    <row r="1908" spans="1:5" ht="12.75">
      <c r="A1908" s="235">
        <v>26039</v>
      </c>
      <c r="B1908" s="236" t="s">
        <v>4048</v>
      </c>
      <c r="C1908" s="235" t="s">
        <v>2312</v>
      </c>
      <c r="D1908" s="235" t="s">
        <v>2316</v>
      </c>
      <c r="E1908" s="237">
        <v>249588.52</v>
      </c>
    </row>
    <row r="1909" spans="1:5" ht="12.75">
      <c r="A1909" s="235">
        <v>2401</v>
      </c>
      <c r="B1909" s="236" t="s">
        <v>4049</v>
      </c>
      <c r="C1909" s="235" t="s">
        <v>2312</v>
      </c>
      <c r="D1909" s="235" t="s">
        <v>2316</v>
      </c>
      <c r="E1909" s="237">
        <v>57408.12</v>
      </c>
    </row>
    <row r="1910" spans="1:5" ht="12.75">
      <c r="A1910" s="235">
        <v>38870</v>
      </c>
      <c r="B1910" s="236" t="s">
        <v>4050</v>
      </c>
      <c r="C1910" s="235" t="s">
        <v>2312</v>
      </c>
      <c r="D1910" s="235" t="s">
        <v>2316</v>
      </c>
      <c r="E1910" s="237">
        <v>47.97</v>
      </c>
    </row>
    <row r="1911" spans="1:5" ht="12.75">
      <c r="A1911" s="235">
        <v>38869</v>
      </c>
      <c r="B1911" s="236" t="s">
        <v>4051</v>
      </c>
      <c r="C1911" s="235" t="s">
        <v>2312</v>
      </c>
      <c r="D1911" s="235" t="s">
        <v>2316</v>
      </c>
      <c r="E1911" s="237">
        <v>42.31</v>
      </c>
    </row>
    <row r="1912" spans="1:5" ht="12.75">
      <c r="A1912" s="235">
        <v>38872</v>
      </c>
      <c r="B1912" s="236" t="s">
        <v>4052</v>
      </c>
      <c r="C1912" s="235" t="s">
        <v>2312</v>
      </c>
      <c r="D1912" s="235" t="s">
        <v>2316</v>
      </c>
      <c r="E1912" s="237">
        <v>65.52</v>
      </c>
    </row>
    <row r="1913" spans="1:5" ht="12.75">
      <c r="A1913" s="235">
        <v>38871</v>
      </c>
      <c r="B1913" s="236" t="s">
        <v>4053</v>
      </c>
      <c r="C1913" s="235" t="s">
        <v>2312</v>
      </c>
      <c r="D1913" s="235" t="s">
        <v>2316</v>
      </c>
      <c r="E1913" s="237">
        <v>52.7</v>
      </c>
    </row>
    <row r="1914" spans="1:5" ht="12.75">
      <c r="A1914" s="235">
        <v>39283</v>
      </c>
      <c r="B1914" s="236" t="s">
        <v>4054</v>
      </c>
      <c r="C1914" s="235" t="s">
        <v>2312</v>
      </c>
      <c r="D1914" s="235" t="s">
        <v>2316</v>
      </c>
      <c r="E1914" s="237">
        <v>164.16</v>
      </c>
    </row>
    <row r="1915" spans="1:5" ht="12.75">
      <c r="A1915" s="235">
        <v>39284</v>
      </c>
      <c r="B1915" s="236" t="s">
        <v>4055</v>
      </c>
      <c r="C1915" s="235" t="s">
        <v>2312</v>
      </c>
      <c r="D1915" s="235" t="s">
        <v>2316</v>
      </c>
      <c r="E1915" s="237">
        <v>177.89</v>
      </c>
    </row>
    <row r="1916" spans="1:5" ht="12.75">
      <c r="A1916" s="235">
        <v>39285</v>
      </c>
      <c r="B1916" s="236" t="s">
        <v>4056</v>
      </c>
      <c r="C1916" s="235" t="s">
        <v>2312</v>
      </c>
      <c r="D1916" s="235" t="s">
        <v>2316</v>
      </c>
      <c r="E1916" s="237">
        <v>180.46</v>
      </c>
    </row>
    <row r="1917" spans="1:5" ht="12.75">
      <c r="A1917" s="235">
        <v>39286</v>
      </c>
      <c r="B1917" s="236" t="s">
        <v>4057</v>
      </c>
      <c r="C1917" s="235" t="s">
        <v>2312</v>
      </c>
      <c r="D1917" s="235" t="s">
        <v>2316</v>
      </c>
      <c r="E1917" s="237">
        <v>176.52</v>
      </c>
    </row>
    <row r="1918" spans="1:5" ht="12.75">
      <c r="A1918" s="235">
        <v>39287</v>
      </c>
      <c r="B1918" s="236" t="s">
        <v>4058</v>
      </c>
      <c r="C1918" s="235" t="s">
        <v>2312</v>
      </c>
      <c r="D1918" s="235" t="s">
        <v>2316</v>
      </c>
      <c r="E1918" s="237">
        <v>207.27</v>
      </c>
    </row>
    <row r="1919" spans="1:5" ht="12.75">
      <c r="A1919" s="235">
        <v>39288</v>
      </c>
      <c r="B1919" s="236" t="s">
        <v>4059</v>
      </c>
      <c r="C1919" s="235" t="s">
        <v>2312</v>
      </c>
      <c r="D1919" s="235" t="s">
        <v>2316</v>
      </c>
      <c r="E1919" s="237">
        <v>221.21</v>
      </c>
    </row>
    <row r="1920" spans="1:5" ht="12.75">
      <c r="A1920" s="235">
        <v>2414</v>
      </c>
      <c r="B1920" s="236" t="s">
        <v>4060</v>
      </c>
      <c r="C1920" s="235" t="s">
        <v>2315</v>
      </c>
      <c r="D1920" s="235" t="s">
        <v>2316</v>
      </c>
      <c r="E1920" s="237">
        <v>102.13</v>
      </c>
    </row>
    <row r="1921" spans="1:5" ht="12.75">
      <c r="A1921" s="235">
        <v>2413</v>
      </c>
      <c r="B1921" s="236" t="s">
        <v>4061</v>
      </c>
      <c r="C1921" s="235" t="s">
        <v>2315</v>
      </c>
      <c r="D1921" s="235" t="s">
        <v>2316</v>
      </c>
      <c r="E1921" s="237">
        <v>98.25</v>
      </c>
    </row>
    <row r="1922" spans="1:5" ht="12.75">
      <c r="A1922" s="235">
        <v>2405</v>
      </c>
      <c r="B1922" s="236" t="s">
        <v>4062</v>
      </c>
      <c r="C1922" s="235" t="s">
        <v>2315</v>
      </c>
      <c r="D1922" s="235" t="s">
        <v>2316</v>
      </c>
      <c r="E1922" s="237">
        <v>114.36</v>
      </c>
    </row>
    <row r="1923" spans="1:5" ht="12.75">
      <c r="A1923" s="235">
        <v>13361</v>
      </c>
      <c r="B1923" s="236" t="s">
        <v>4063</v>
      </c>
      <c r="C1923" s="235" t="s">
        <v>2315</v>
      </c>
      <c r="D1923" s="235" t="s">
        <v>2316</v>
      </c>
      <c r="E1923" s="237">
        <v>95.67</v>
      </c>
    </row>
    <row r="1924" spans="1:5" ht="12.75">
      <c r="A1924" s="235">
        <v>11987</v>
      </c>
      <c r="B1924" s="236" t="s">
        <v>4064</v>
      </c>
      <c r="C1924" s="235" t="s">
        <v>2315</v>
      </c>
      <c r="D1924" s="235" t="s">
        <v>2316</v>
      </c>
      <c r="E1924" s="237">
        <v>255.98</v>
      </c>
    </row>
    <row r="1925" spans="1:5" ht="12.75">
      <c r="A1925" s="235">
        <v>2416</v>
      </c>
      <c r="B1925" s="236" t="s">
        <v>4065</v>
      </c>
      <c r="C1925" s="235" t="s">
        <v>2315</v>
      </c>
      <c r="D1925" s="235" t="s">
        <v>2316</v>
      </c>
      <c r="E1925" s="237">
        <v>113.25</v>
      </c>
    </row>
    <row r="1926" spans="1:5" ht="12.75">
      <c r="A1926" s="235">
        <v>2412</v>
      </c>
      <c r="B1926" s="236" t="s">
        <v>4066</v>
      </c>
      <c r="C1926" s="235" t="s">
        <v>2315</v>
      </c>
      <c r="D1926" s="235" t="s">
        <v>2316</v>
      </c>
      <c r="E1926" s="237">
        <v>109.37</v>
      </c>
    </row>
    <row r="1927" spans="1:5" ht="12.75">
      <c r="A1927" s="235">
        <v>2411</v>
      </c>
      <c r="B1927" s="236" t="s">
        <v>4067</v>
      </c>
      <c r="C1927" s="235" t="s">
        <v>2315</v>
      </c>
      <c r="D1927" s="235" t="s">
        <v>2316</v>
      </c>
      <c r="E1927" s="237">
        <v>95.67</v>
      </c>
    </row>
    <row r="1928" spans="1:5" ht="12.75">
      <c r="A1928" s="235">
        <v>2406</v>
      </c>
      <c r="B1928" s="236" t="s">
        <v>4068</v>
      </c>
      <c r="C1928" s="235" t="s">
        <v>2315</v>
      </c>
      <c r="D1928" s="235" t="s">
        <v>2316</v>
      </c>
      <c r="E1928" s="237">
        <v>93.08</v>
      </c>
    </row>
    <row r="1929" spans="1:5" ht="12.75">
      <c r="A1929" s="235">
        <v>10571</v>
      </c>
      <c r="B1929" s="236" t="s">
        <v>4069</v>
      </c>
      <c r="C1929" s="235" t="s">
        <v>2315</v>
      </c>
      <c r="D1929" s="235" t="s">
        <v>2316</v>
      </c>
      <c r="E1929" s="237">
        <v>227.54</v>
      </c>
    </row>
    <row r="1930" spans="1:5" ht="12.75">
      <c r="A1930" s="235">
        <v>11985</v>
      </c>
      <c r="B1930" s="236" t="s">
        <v>4070</v>
      </c>
      <c r="C1930" s="235" t="s">
        <v>2315</v>
      </c>
      <c r="D1930" s="235" t="s">
        <v>2316</v>
      </c>
      <c r="E1930" s="237">
        <v>219.78</v>
      </c>
    </row>
    <row r="1931" spans="1:5" ht="12.75">
      <c r="A1931" s="235">
        <v>2410</v>
      </c>
      <c r="B1931" s="236" t="s">
        <v>4071</v>
      </c>
      <c r="C1931" s="235" t="s">
        <v>2315</v>
      </c>
      <c r="D1931" s="235" t="s">
        <v>2316</v>
      </c>
      <c r="E1931" s="237">
        <v>96.96</v>
      </c>
    </row>
    <row r="1932" spans="1:5" ht="12.75">
      <c r="A1932" s="235">
        <v>2417</v>
      </c>
      <c r="B1932" s="236" t="s">
        <v>4072</v>
      </c>
      <c r="C1932" s="235" t="s">
        <v>2315</v>
      </c>
      <c r="D1932" s="235" t="s">
        <v>2316</v>
      </c>
      <c r="E1932" s="237">
        <v>103.42</v>
      </c>
    </row>
    <row r="1933" spans="1:5" ht="12.75">
      <c r="A1933" s="235">
        <v>2415</v>
      </c>
      <c r="B1933" s="236" t="s">
        <v>4073</v>
      </c>
      <c r="C1933" s="235" t="s">
        <v>2315</v>
      </c>
      <c r="D1933" s="235" t="s">
        <v>2316</v>
      </c>
      <c r="E1933" s="237">
        <v>82.74</v>
      </c>
    </row>
    <row r="1934" spans="1:5" ht="12.75">
      <c r="A1934" s="235">
        <v>13360</v>
      </c>
      <c r="B1934" s="236" t="s">
        <v>4074</v>
      </c>
      <c r="C1934" s="235" t="s">
        <v>2315</v>
      </c>
      <c r="D1934" s="235" t="s">
        <v>2316</v>
      </c>
      <c r="E1934" s="237">
        <v>82.74</v>
      </c>
    </row>
    <row r="1935" spans="1:5" ht="12.75">
      <c r="A1935" s="235">
        <v>11983</v>
      </c>
      <c r="B1935" s="236" t="s">
        <v>4075</v>
      </c>
      <c r="C1935" s="235" t="s">
        <v>2315</v>
      </c>
      <c r="D1935" s="235" t="s">
        <v>2316</v>
      </c>
      <c r="E1935" s="237">
        <v>201.68</v>
      </c>
    </row>
    <row r="1936" spans="1:5" ht="12.75">
      <c r="A1936" s="235">
        <v>11986</v>
      </c>
      <c r="B1936" s="236" t="s">
        <v>4076</v>
      </c>
      <c r="C1936" s="235" t="s">
        <v>2315</v>
      </c>
      <c r="D1936" s="235" t="s">
        <v>2316</v>
      </c>
      <c r="E1936" s="237">
        <v>245.64</v>
      </c>
    </row>
    <row r="1937" spans="1:5" ht="12.75">
      <c r="A1937" s="235">
        <v>25976</v>
      </c>
      <c r="B1937" s="236" t="s">
        <v>4077</v>
      </c>
      <c r="C1937" s="235" t="s">
        <v>2315</v>
      </c>
      <c r="D1937" s="235" t="s">
        <v>2313</v>
      </c>
      <c r="E1937" s="237">
        <v>238.39</v>
      </c>
    </row>
    <row r="1938" spans="1:5" ht="12.75">
      <c r="A1938" s="235">
        <v>10629</v>
      </c>
      <c r="B1938" s="236" t="s">
        <v>4078</v>
      </c>
      <c r="C1938" s="235" t="s">
        <v>2315</v>
      </c>
      <c r="D1938" s="235" t="s">
        <v>2313</v>
      </c>
      <c r="E1938" s="237">
        <v>495.39</v>
      </c>
    </row>
    <row r="1939" spans="1:5" ht="12.75">
      <c r="A1939" s="235">
        <v>10698</v>
      </c>
      <c r="B1939" s="236" t="s">
        <v>4079</v>
      </c>
      <c r="C1939" s="235" t="s">
        <v>2315</v>
      </c>
      <c r="D1939" s="235" t="s">
        <v>2316</v>
      </c>
      <c r="E1939" s="237">
        <v>158.78</v>
      </c>
    </row>
    <row r="1940" spans="1:5" ht="12.75">
      <c r="A1940" s="235">
        <v>40521</v>
      </c>
      <c r="B1940" s="236" t="s">
        <v>4080</v>
      </c>
      <c r="C1940" s="235" t="s">
        <v>2312</v>
      </c>
      <c r="D1940" s="235" t="s">
        <v>2313</v>
      </c>
      <c r="E1940" s="237">
        <v>112933.63</v>
      </c>
    </row>
    <row r="1941" spans="1:5" ht="12.75">
      <c r="A1941" s="235">
        <v>2432</v>
      </c>
      <c r="B1941" s="236" t="s">
        <v>4081</v>
      </c>
      <c r="C1941" s="235" t="s">
        <v>2312</v>
      </c>
      <c r="D1941" s="235" t="s">
        <v>2313</v>
      </c>
      <c r="E1941" s="237">
        <v>18.059999999999999</v>
      </c>
    </row>
    <row r="1942" spans="1:5" ht="12.75">
      <c r="A1942" s="235">
        <v>2433</v>
      </c>
      <c r="B1942" s="236" t="s">
        <v>4082</v>
      </c>
      <c r="C1942" s="235" t="s">
        <v>2312</v>
      </c>
      <c r="D1942" s="235" t="s">
        <v>2313</v>
      </c>
      <c r="E1942" s="237">
        <v>6.12</v>
      </c>
    </row>
    <row r="1943" spans="1:5" ht="12.75">
      <c r="A1943" s="235">
        <v>2420</v>
      </c>
      <c r="B1943" s="236" t="s">
        <v>4083</v>
      </c>
      <c r="C1943" s="235" t="s">
        <v>2312</v>
      </c>
      <c r="D1943" s="235" t="s">
        <v>2313</v>
      </c>
      <c r="E1943" s="237">
        <v>10.51</v>
      </c>
    </row>
    <row r="1944" spans="1:5" ht="12.75">
      <c r="A1944" s="235">
        <v>11447</v>
      </c>
      <c r="B1944" s="236" t="s">
        <v>4084</v>
      </c>
      <c r="C1944" s="235" t="s">
        <v>2312</v>
      </c>
      <c r="D1944" s="235" t="s">
        <v>2313</v>
      </c>
      <c r="E1944" s="237">
        <v>20.77</v>
      </c>
    </row>
    <row r="1945" spans="1:5" ht="12.75">
      <c r="A1945" s="235">
        <v>11451</v>
      </c>
      <c r="B1945" s="236" t="s">
        <v>4085</v>
      </c>
      <c r="C1945" s="235" t="s">
        <v>2312</v>
      </c>
      <c r="D1945" s="235" t="s">
        <v>2313</v>
      </c>
      <c r="E1945" s="237">
        <v>55.68</v>
      </c>
    </row>
    <row r="1946" spans="1:5" ht="12.75">
      <c r="A1946" s="235">
        <v>11116</v>
      </c>
      <c r="B1946" s="236" t="s">
        <v>4086</v>
      </c>
      <c r="C1946" s="235" t="s">
        <v>2312</v>
      </c>
      <c r="D1946" s="235" t="s">
        <v>2316</v>
      </c>
      <c r="E1946" s="237">
        <v>496.91</v>
      </c>
    </row>
    <row r="1947" spans="1:5" ht="12.75">
      <c r="A1947" s="235">
        <v>38411</v>
      </c>
      <c r="B1947" s="236" t="s">
        <v>4087</v>
      </c>
      <c r="C1947" s="235" t="s">
        <v>2312</v>
      </c>
      <c r="D1947" s="235" t="s">
        <v>2313</v>
      </c>
      <c r="E1947" s="237">
        <v>1045.94</v>
      </c>
    </row>
    <row r="1948" spans="1:5" ht="12.75">
      <c r="A1948" s="235">
        <v>1370</v>
      </c>
      <c r="B1948" s="236" t="s">
        <v>4088</v>
      </c>
      <c r="C1948" s="235" t="s">
        <v>2312</v>
      </c>
      <c r="D1948" s="235" t="s">
        <v>2313</v>
      </c>
      <c r="E1948" s="237">
        <v>90.42</v>
      </c>
    </row>
    <row r="1949" spans="1:5" ht="12.75">
      <c r="A1949" s="235">
        <v>38189</v>
      </c>
      <c r="B1949" s="236" t="s">
        <v>4089</v>
      </c>
      <c r="C1949" s="235" t="s">
        <v>2312</v>
      </c>
      <c r="D1949" s="235" t="s">
        <v>2313</v>
      </c>
      <c r="E1949" s="237">
        <v>170.76</v>
      </c>
    </row>
    <row r="1950" spans="1:5" ht="12.75">
      <c r="A1950" s="235">
        <v>38190</v>
      </c>
      <c r="B1950" s="236" t="s">
        <v>4090</v>
      </c>
      <c r="C1950" s="235" t="s">
        <v>2312</v>
      </c>
      <c r="D1950" s="235" t="s">
        <v>2313</v>
      </c>
      <c r="E1950" s="237">
        <v>384</v>
      </c>
    </row>
    <row r="1951" spans="1:5" ht="12.75">
      <c r="A1951" s="235">
        <v>36516</v>
      </c>
      <c r="B1951" s="236" t="s">
        <v>4091</v>
      </c>
      <c r="C1951" s="235" t="s">
        <v>2312</v>
      </c>
      <c r="D1951" s="235" t="s">
        <v>2316</v>
      </c>
      <c r="E1951" s="237">
        <v>90294.37</v>
      </c>
    </row>
    <row r="1952" spans="1:5" ht="12.75">
      <c r="A1952" s="235">
        <v>34777</v>
      </c>
      <c r="B1952" s="236" t="s">
        <v>24707</v>
      </c>
      <c r="C1952" s="235" t="s">
        <v>2312</v>
      </c>
      <c r="D1952" s="235" t="s">
        <v>2313</v>
      </c>
      <c r="E1952" s="237">
        <v>1.88</v>
      </c>
    </row>
    <row r="1953" spans="1:5" ht="12.75">
      <c r="A1953" s="235">
        <v>7272</v>
      </c>
      <c r="B1953" s="236" t="s">
        <v>24708</v>
      </c>
      <c r="C1953" s="235" t="s">
        <v>2312</v>
      </c>
      <c r="D1953" s="235" t="s">
        <v>2313</v>
      </c>
      <c r="E1953" s="237">
        <v>1.58</v>
      </c>
    </row>
    <row r="1954" spans="1:5" ht="12.75">
      <c r="A1954" s="235">
        <v>10605</v>
      </c>
      <c r="B1954" s="236" t="s">
        <v>4092</v>
      </c>
      <c r="C1954" s="235" t="s">
        <v>2312</v>
      </c>
      <c r="D1954" s="235" t="s">
        <v>2313</v>
      </c>
      <c r="E1954" s="237">
        <v>3.36</v>
      </c>
    </row>
    <row r="1955" spans="1:5" ht="12.75">
      <c r="A1955" s="235">
        <v>10604</v>
      </c>
      <c r="B1955" s="236" t="s">
        <v>4093</v>
      </c>
      <c r="C1955" s="235" t="s">
        <v>2312</v>
      </c>
      <c r="D1955" s="235" t="s">
        <v>2313</v>
      </c>
      <c r="E1955" s="237">
        <v>7.83</v>
      </c>
    </row>
    <row r="1956" spans="1:5" ht="12.75">
      <c r="A1956" s="235">
        <v>672</v>
      </c>
      <c r="B1956" s="236" t="s">
        <v>4094</v>
      </c>
      <c r="C1956" s="235" t="s">
        <v>2312</v>
      </c>
      <c r="D1956" s="235" t="s">
        <v>2313</v>
      </c>
      <c r="E1956" s="237">
        <v>10.77</v>
      </c>
    </row>
    <row r="1957" spans="1:5" ht="12.75">
      <c r="A1957" s="235">
        <v>668</v>
      </c>
      <c r="B1957" s="236" t="s">
        <v>4095</v>
      </c>
      <c r="C1957" s="235" t="s">
        <v>2312</v>
      </c>
      <c r="D1957" s="235" t="s">
        <v>2313</v>
      </c>
      <c r="E1957" s="237">
        <v>13</v>
      </c>
    </row>
    <row r="1958" spans="1:5" ht="12.75">
      <c r="A1958" s="235">
        <v>10578</v>
      </c>
      <c r="B1958" s="236" t="s">
        <v>4096</v>
      </c>
      <c r="C1958" s="235" t="s">
        <v>2312</v>
      </c>
      <c r="D1958" s="235" t="s">
        <v>2313</v>
      </c>
      <c r="E1958" s="237">
        <v>15.15</v>
      </c>
    </row>
    <row r="1959" spans="1:5" ht="12.75">
      <c r="A1959" s="235">
        <v>666</v>
      </c>
      <c r="B1959" s="236" t="s">
        <v>4097</v>
      </c>
      <c r="C1959" s="235" t="s">
        <v>2312</v>
      </c>
      <c r="D1959" s="235" t="s">
        <v>2313</v>
      </c>
      <c r="E1959" s="237">
        <v>16.84</v>
      </c>
    </row>
    <row r="1960" spans="1:5" ht="12.75">
      <c r="A1960" s="235">
        <v>665</v>
      </c>
      <c r="B1960" s="236" t="s">
        <v>4098</v>
      </c>
      <c r="C1960" s="235" t="s">
        <v>2312</v>
      </c>
      <c r="D1960" s="235" t="s">
        <v>2313</v>
      </c>
      <c r="E1960" s="237">
        <v>22.53</v>
      </c>
    </row>
    <row r="1961" spans="1:5" ht="12.75">
      <c r="A1961" s="235">
        <v>10577</v>
      </c>
      <c r="B1961" s="236" t="s">
        <v>4099</v>
      </c>
      <c r="C1961" s="235" t="s">
        <v>2312</v>
      </c>
      <c r="D1961" s="235" t="s">
        <v>2313</v>
      </c>
      <c r="E1961" s="237">
        <v>19.98</v>
      </c>
    </row>
    <row r="1962" spans="1:5" ht="12.75">
      <c r="A1962" s="235">
        <v>10583</v>
      </c>
      <c r="B1962" s="236" t="s">
        <v>4100</v>
      </c>
      <c r="C1962" s="235" t="s">
        <v>2312</v>
      </c>
      <c r="D1962" s="235" t="s">
        <v>2313</v>
      </c>
      <c r="E1962" s="237">
        <v>10.38</v>
      </c>
    </row>
    <row r="1963" spans="1:5" ht="12.75">
      <c r="A1963" s="235">
        <v>10579</v>
      </c>
      <c r="B1963" s="236" t="s">
        <v>4101</v>
      </c>
      <c r="C1963" s="235" t="s">
        <v>2312</v>
      </c>
      <c r="D1963" s="235" t="s">
        <v>2313</v>
      </c>
      <c r="E1963" s="237">
        <v>18.09</v>
      </c>
    </row>
    <row r="1964" spans="1:5" ht="12.75">
      <c r="A1964" s="235">
        <v>10582</v>
      </c>
      <c r="B1964" s="236" t="s">
        <v>4102</v>
      </c>
      <c r="C1964" s="235" t="s">
        <v>2312</v>
      </c>
      <c r="D1964" s="235" t="s">
        <v>2313</v>
      </c>
      <c r="E1964" s="237">
        <v>9.14</v>
      </c>
    </row>
    <row r="1965" spans="1:5" ht="12.75">
      <c r="A1965" s="235">
        <v>2436</v>
      </c>
      <c r="B1965" s="236" t="s">
        <v>14</v>
      </c>
      <c r="C1965" s="235" t="s">
        <v>2317</v>
      </c>
      <c r="D1965" s="235" t="s">
        <v>2320</v>
      </c>
      <c r="E1965" s="237">
        <v>19.3</v>
      </c>
    </row>
    <row r="1966" spans="1:5" ht="12.75">
      <c r="A1966" s="235">
        <v>40918</v>
      </c>
      <c r="B1966" s="236" t="s">
        <v>4103</v>
      </c>
      <c r="C1966" s="235" t="s">
        <v>2485</v>
      </c>
      <c r="D1966" s="235" t="s">
        <v>2313</v>
      </c>
      <c r="E1966" s="237">
        <v>3392.47</v>
      </c>
    </row>
    <row r="1967" spans="1:5" ht="12.75">
      <c r="A1967" s="235">
        <v>2439</v>
      </c>
      <c r="B1967" s="236" t="s">
        <v>4104</v>
      </c>
      <c r="C1967" s="235" t="s">
        <v>2317</v>
      </c>
      <c r="D1967" s="235" t="s">
        <v>2313</v>
      </c>
      <c r="E1967" s="237">
        <v>21.24</v>
      </c>
    </row>
    <row r="1968" spans="1:5" ht="12.75">
      <c r="A1968" s="235">
        <v>40923</v>
      </c>
      <c r="B1968" s="236" t="s">
        <v>4105</v>
      </c>
      <c r="C1968" s="235" t="s">
        <v>2485</v>
      </c>
      <c r="D1968" s="235" t="s">
        <v>2313</v>
      </c>
      <c r="E1968" s="237">
        <v>3737.86</v>
      </c>
    </row>
    <row r="1969" spans="1:5" ht="12.75">
      <c r="A1969" s="235">
        <v>10998</v>
      </c>
      <c r="B1969" s="236" t="s">
        <v>4106</v>
      </c>
      <c r="C1969" s="235" t="s">
        <v>2328</v>
      </c>
      <c r="D1969" s="235" t="s">
        <v>2313</v>
      </c>
      <c r="E1969" s="237">
        <v>23.96</v>
      </c>
    </row>
    <row r="1970" spans="1:5" ht="12.75">
      <c r="A1970" s="235">
        <v>11002</v>
      </c>
      <c r="B1970" s="236" t="s">
        <v>4107</v>
      </c>
      <c r="C1970" s="235" t="s">
        <v>2328</v>
      </c>
      <c r="D1970" s="235" t="s">
        <v>2313</v>
      </c>
      <c r="E1970" s="237">
        <v>21.95</v>
      </c>
    </row>
    <row r="1971" spans="1:5" ht="12.75">
      <c r="A1971" s="235">
        <v>10999</v>
      </c>
      <c r="B1971" s="236" t="s">
        <v>4108</v>
      </c>
      <c r="C1971" s="235" t="s">
        <v>2328</v>
      </c>
      <c r="D1971" s="235" t="s">
        <v>2313</v>
      </c>
      <c r="E1971" s="237">
        <v>21.09</v>
      </c>
    </row>
    <row r="1972" spans="1:5" ht="12.75">
      <c r="A1972" s="235">
        <v>10997</v>
      </c>
      <c r="B1972" s="236" t="s">
        <v>4109</v>
      </c>
      <c r="C1972" s="235" t="s">
        <v>2328</v>
      </c>
      <c r="D1972" s="235" t="s">
        <v>2320</v>
      </c>
      <c r="E1972" s="237">
        <v>22.86</v>
      </c>
    </row>
    <row r="1973" spans="1:5" ht="12.75">
      <c r="A1973" s="235">
        <v>2685</v>
      </c>
      <c r="B1973" s="236" t="s">
        <v>4110</v>
      </c>
      <c r="C1973" s="235" t="s">
        <v>2324</v>
      </c>
      <c r="D1973" s="235" t="s">
        <v>2313</v>
      </c>
      <c r="E1973" s="237">
        <v>5</v>
      </c>
    </row>
    <row r="1974" spans="1:5" ht="12.75">
      <c r="A1974" s="235">
        <v>2680</v>
      </c>
      <c r="B1974" s="236" t="s">
        <v>4111</v>
      </c>
      <c r="C1974" s="235" t="s">
        <v>2324</v>
      </c>
      <c r="D1974" s="235" t="s">
        <v>2313</v>
      </c>
      <c r="E1974" s="237">
        <v>7.32</v>
      </c>
    </row>
    <row r="1975" spans="1:5" ht="12.75">
      <c r="A1975" s="235">
        <v>2684</v>
      </c>
      <c r="B1975" s="236" t="s">
        <v>4112</v>
      </c>
      <c r="C1975" s="235" t="s">
        <v>2324</v>
      </c>
      <c r="D1975" s="235" t="s">
        <v>2313</v>
      </c>
      <c r="E1975" s="237">
        <v>6.66</v>
      </c>
    </row>
    <row r="1976" spans="1:5" ht="12.75">
      <c r="A1976" s="235">
        <v>2673</v>
      </c>
      <c r="B1976" s="236" t="s">
        <v>4113</v>
      </c>
      <c r="C1976" s="235" t="s">
        <v>2324</v>
      </c>
      <c r="D1976" s="235" t="s">
        <v>2320</v>
      </c>
      <c r="E1976" s="237">
        <v>2.57</v>
      </c>
    </row>
    <row r="1977" spans="1:5" ht="12.75">
      <c r="A1977" s="235">
        <v>2681</v>
      </c>
      <c r="B1977" s="236" t="s">
        <v>4114</v>
      </c>
      <c r="C1977" s="235" t="s">
        <v>2324</v>
      </c>
      <c r="D1977" s="235" t="s">
        <v>2313</v>
      </c>
      <c r="E1977" s="237">
        <v>11.96</v>
      </c>
    </row>
    <row r="1978" spans="1:5" ht="12.75">
      <c r="A1978" s="235">
        <v>2682</v>
      </c>
      <c r="B1978" s="236" t="s">
        <v>4115</v>
      </c>
      <c r="C1978" s="235" t="s">
        <v>2324</v>
      </c>
      <c r="D1978" s="235" t="s">
        <v>2313</v>
      </c>
      <c r="E1978" s="237">
        <v>17.440000000000001</v>
      </c>
    </row>
    <row r="1979" spans="1:5" ht="12.75">
      <c r="A1979" s="235">
        <v>2686</v>
      </c>
      <c r="B1979" s="236" t="s">
        <v>4116</v>
      </c>
      <c r="C1979" s="235" t="s">
        <v>2324</v>
      </c>
      <c r="D1979" s="235" t="s">
        <v>2313</v>
      </c>
      <c r="E1979" s="237">
        <v>21.88</v>
      </c>
    </row>
    <row r="1980" spans="1:5" ht="12.75">
      <c r="A1980" s="235">
        <v>2674</v>
      </c>
      <c r="B1980" s="236" t="s">
        <v>4117</v>
      </c>
      <c r="C1980" s="235" t="s">
        <v>2324</v>
      </c>
      <c r="D1980" s="235" t="s">
        <v>2313</v>
      </c>
      <c r="E1980" s="237">
        <v>3.2</v>
      </c>
    </row>
    <row r="1981" spans="1:5" ht="12.75">
      <c r="A1981" s="235">
        <v>2683</v>
      </c>
      <c r="B1981" s="236" t="s">
        <v>4118</v>
      </c>
      <c r="C1981" s="235" t="s">
        <v>2324</v>
      </c>
      <c r="D1981" s="235" t="s">
        <v>2313</v>
      </c>
      <c r="E1981" s="237">
        <v>34.47</v>
      </c>
    </row>
    <row r="1982" spans="1:5" ht="12.75">
      <c r="A1982" s="235">
        <v>2676</v>
      </c>
      <c r="B1982" s="236" t="s">
        <v>4119</v>
      </c>
      <c r="C1982" s="235" t="s">
        <v>2324</v>
      </c>
      <c r="D1982" s="235" t="s">
        <v>2313</v>
      </c>
      <c r="E1982" s="237">
        <v>1.49</v>
      </c>
    </row>
    <row r="1983" spans="1:5" ht="12.75">
      <c r="A1983" s="235">
        <v>2678</v>
      </c>
      <c r="B1983" s="236" t="s">
        <v>4120</v>
      </c>
      <c r="C1983" s="235" t="s">
        <v>2324</v>
      </c>
      <c r="D1983" s="235" t="s">
        <v>2313</v>
      </c>
      <c r="E1983" s="237">
        <v>1.87</v>
      </c>
    </row>
    <row r="1984" spans="1:5" ht="12.75">
      <c r="A1984" s="235">
        <v>2679</v>
      </c>
      <c r="B1984" s="236" t="s">
        <v>4121</v>
      </c>
      <c r="C1984" s="235" t="s">
        <v>2324</v>
      </c>
      <c r="D1984" s="235" t="s">
        <v>2313</v>
      </c>
      <c r="E1984" s="237">
        <v>2.88</v>
      </c>
    </row>
    <row r="1985" spans="1:5" ht="12.75">
      <c r="A1985" s="235">
        <v>12070</v>
      </c>
      <c r="B1985" s="236" t="s">
        <v>4122</v>
      </c>
      <c r="C1985" s="235" t="s">
        <v>2324</v>
      </c>
      <c r="D1985" s="235" t="s">
        <v>2313</v>
      </c>
      <c r="E1985" s="237">
        <v>4.01</v>
      </c>
    </row>
    <row r="1986" spans="1:5" ht="12.75">
      <c r="A1986" s="235">
        <v>2675</v>
      </c>
      <c r="B1986" s="236" t="s">
        <v>4123</v>
      </c>
      <c r="C1986" s="235" t="s">
        <v>2324</v>
      </c>
      <c r="D1986" s="235" t="s">
        <v>2313</v>
      </c>
      <c r="E1986" s="237">
        <v>5.22</v>
      </c>
    </row>
    <row r="1987" spans="1:5" ht="12.75">
      <c r="A1987" s="235">
        <v>12067</v>
      </c>
      <c r="B1987" s="236" t="s">
        <v>4124</v>
      </c>
      <c r="C1987" s="235" t="s">
        <v>2324</v>
      </c>
      <c r="D1987" s="235" t="s">
        <v>2313</v>
      </c>
      <c r="E1987" s="237">
        <v>7.08</v>
      </c>
    </row>
    <row r="1988" spans="1:5" ht="12.75">
      <c r="A1988" s="235">
        <v>40401</v>
      </c>
      <c r="B1988" s="236" t="s">
        <v>4125</v>
      </c>
      <c r="C1988" s="235" t="s">
        <v>2324</v>
      </c>
      <c r="D1988" s="235" t="s">
        <v>2313</v>
      </c>
      <c r="E1988" s="237">
        <v>2.36</v>
      </c>
    </row>
    <row r="1989" spans="1:5" ht="12.75">
      <c r="A1989" s="235">
        <v>40402</v>
      </c>
      <c r="B1989" s="236" t="s">
        <v>4126</v>
      </c>
      <c r="C1989" s="235" t="s">
        <v>2324</v>
      </c>
      <c r="D1989" s="235" t="s">
        <v>2313</v>
      </c>
      <c r="E1989" s="237">
        <v>3.03</v>
      </c>
    </row>
    <row r="1990" spans="1:5" ht="12.75">
      <c r="A1990" s="235">
        <v>40400</v>
      </c>
      <c r="B1990" s="236" t="s">
        <v>4127</v>
      </c>
      <c r="C1990" s="235" t="s">
        <v>2324</v>
      </c>
      <c r="D1990" s="235" t="s">
        <v>2313</v>
      </c>
      <c r="E1990" s="237">
        <v>1.6</v>
      </c>
    </row>
    <row r="1991" spans="1:5" ht="12.75">
      <c r="A1991" s="235">
        <v>2504</v>
      </c>
      <c r="B1991" s="236" t="s">
        <v>4128</v>
      </c>
      <c r="C1991" s="235" t="s">
        <v>2324</v>
      </c>
      <c r="D1991" s="235" t="s">
        <v>2316</v>
      </c>
      <c r="E1991" s="237">
        <v>10.66</v>
      </c>
    </row>
    <row r="1992" spans="1:5" ht="12.75">
      <c r="A1992" s="235">
        <v>2501</v>
      </c>
      <c r="B1992" s="236" t="s">
        <v>4129</v>
      </c>
      <c r="C1992" s="235" t="s">
        <v>2324</v>
      </c>
      <c r="D1992" s="235" t="s">
        <v>2316</v>
      </c>
      <c r="E1992" s="237">
        <v>13.98</v>
      </c>
    </row>
    <row r="1993" spans="1:5" ht="12.75">
      <c r="A1993" s="235">
        <v>2502</v>
      </c>
      <c r="B1993" s="236" t="s">
        <v>4130</v>
      </c>
      <c r="C1993" s="235" t="s">
        <v>2324</v>
      </c>
      <c r="D1993" s="235" t="s">
        <v>2316</v>
      </c>
      <c r="E1993" s="237">
        <v>21.1</v>
      </c>
    </row>
    <row r="1994" spans="1:5" ht="12.75">
      <c r="A1994" s="235">
        <v>2503</v>
      </c>
      <c r="B1994" s="236" t="s">
        <v>4131</v>
      </c>
      <c r="C1994" s="235" t="s">
        <v>2324</v>
      </c>
      <c r="D1994" s="235" t="s">
        <v>2316</v>
      </c>
      <c r="E1994" s="237">
        <v>27.15</v>
      </c>
    </row>
    <row r="1995" spans="1:5" ht="12.75">
      <c r="A1995" s="235">
        <v>2500</v>
      </c>
      <c r="B1995" s="236" t="s">
        <v>4132</v>
      </c>
      <c r="C1995" s="235" t="s">
        <v>2324</v>
      </c>
      <c r="D1995" s="235" t="s">
        <v>2316</v>
      </c>
      <c r="E1995" s="237">
        <v>36.17</v>
      </c>
    </row>
    <row r="1996" spans="1:5" ht="12.75">
      <c r="A1996" s="235">
        <v>2505</v>
      </c>
      <c r="B1996" s="236" t="s">
        <v>4133</v>
      </c>
      <c r="C1996" s="235" t="s">
        <v>2324</v>
      </c>
      <c r="D1996" s="235" t="s">
        <v>2316</v>
      </c>
      <c r="E1996" s="237">
        <v>56.37</v>
      </c>
    </row>
    <row r="1997" spans="1:5" ht="12.75">
      <c r="A1997" s="235">
        <v>12056</v>
      </c>
      <c r="B1997" s="236" t="s">
        <v>4134</v>
      </c>
      <c r="C1997" s="235" t="s">
        <v>2324</v>
      </c>
      <c r="D1997" s="235" t="s">
        <v>2316</v>
      </c>
      <c r="E1997" s="237">
        <v>22.78</v>
      </c>
    </row>
    <row r="1998" spans="1:5" ht="12.75">
      <c r="A1998" s="235">
        <v>12057</v>
      </c>
      <c r="B1998" s="236" t="s">
        <v>4135</v>
      </c>
      <c r="C1998" s="235" t="s">
        <v>2324</v>
      </c>
      <c r="D1998" s="235" t="s">
        <v>2316</v>
      </c>
      <c r="E1998" s="237">
        <v>19.34</v>
      </c>
    </row>
    <row r="1999" spans="1:5" ht="12.75">
      <c r="A1999" s="235">
        <v>12059</v>
      </c>
      <c r="B1999" s="236" t="s">
        <v>4136</v>
      </c>
      <c r="C1999" s="235" t="s">
        <v>2324</v>
      </c>
      <c r="D1999" s="235" t="s">
        <v>2316</v>
      </c>
      <c r="E1999" s="237">
        <v>6.79</v>
      </c>
    </row>
    <row r="2000" spans="1:5" ht="12.75">
      <c r="A2000" s="235">
        <v>12058</v>
      </c>
      <c r="B2000" s="236" t="s">
        <v>4137</v>
      </c>
      <c r="C2000" s="235" t="s">
        <v>2324</v>
      </c>
      <c r="D2000" s="235" t="s">
        <v>2316</v>
      </c>
      <c r="E2000" s="237">
        <v>12.06</v>
      </c>
    </row>
    <row r="2001" spans="1:5" ht="12.75">
      <c r="A2001" s="235">
        <v>12060</v>
      </c>
      <c r="B2001" s="236" t="s">
        <v>4138</v>
      </c>
      <c r="C2001" s="235" t="s">
        <v>2324</v>
      </c>
      <c r="D2001" s="235" t="s">
        <v>2316</v>
      </c>
      <c r="E2001" s="237">
        <v>50.26</v>
      </c>
    </row>
    <row r="2002" spans="1:5" ht="12.75">
      <c r="A2002" s="235">
        <v>12061</v>
      </c>
      <c r="B2002" s="236" t="s">
        <v>4139</v>
      </c>
      <c r="C2002" s="235" t="s">
        <v>2324</v>
      </c>
      <c r="D2002" s="235" t="s">
        <v>2316</v>
      </c>
      <c r="E2002" s="237">
        <v>30.69</v>
      </c>
    </row>
    <row r="2003" spans="1:5" ht="12.75">
      <c r="A2003" s="235">
        <v>12062</v>
      </c>
      <c r="B2003" s="236" t="s">
        <v>4140</v>
      </c>
      <c r="C2003" s="235" t="s">
        <v>2324</v>
      </c>
      <c r="D2003" s="235" t="s">
        <v>2316</v>
      </c>
      <c r="E2003" s="237">
        <v>56.6</v>
      </c>
    </row>
    <row r="2004" spans="1:5" ht="12.75">
      <c r="A2004" s="235">
        <v>21137</v>
      </c>
      <c r="B2004" s="236" t="s">
        <v>4141</v>
      </c>
      <c r="C2004" s="235" t="s">
        <v>2324</v>
      </c>
      <c r="D2004" s="235" t="s">
        <v>2316</v>
      </c>
      <c r="E2004" s="237">
        <v>9.83</v>
      </c>
    </row>
    <row r="2005" spans="1:5" ht="12.75">
      <c r="A2005" s="235">
        <v>2687</v>
      </c>
      <c r="B2005" s="236" t="s">
        <v>4142</v>
      </c>
      <c r="C2005" s="235" t="s">
        <v>2324</v>
      </c>
      <c r="D2005" s="235" t="s">
        <v>2313</v>
      </c>
      <c r="E2005" s="237">
        <v>1.3</v>
      </c>
    </row>
    <row r="2006" spans="1:5" ht="12.75">
      <c r="A2006" s="235">
        <v>2689</v>
      </c>
      <c r="B2006" s="236" t="s">
        <v>4143</v>
      </c>
      <c r="C2006" s="235" t="s">
        <v>2324</v>
      </c>
      <c r="D2006" s="235" t="s">
        <v>2313</v>
      </c>
      <c r="E2006" s="237">
        <v>1.55</v>
      </c>
    </row>
    <row r="2007" spans="1:5" ht="12.75">
      <c r="A2007" s="235">
        <v>2688</v>
      </c>
      <c r="B2007" s="236" t="s">
        <v>4144</v>
      </c>
      <c r="C2007" s="235" t="s">
        <v>2324</v>
      </c>
      <c r="D2007" s="235" t="s">
        <v>2313</v>
      </c>
      <c r="E2007" s="237">
        <v>1.68</v>
      </c>
    </row>
    <row r="2008" spans="1:5" ht="12.75">
      <c r="A2008" s="235">
        <v>2690</v>
      </c>
      <c r="B2008" s="236" t="s">
        <v>4145</v>
      </c>
      <c r="C2008" s="235" t="s">
        <v>2324</v>
      </c>
      <c r="D2008" s="235" t="s">
        <v>2313</v>
      </c>
      <c r="E2008" s="237">
        <v>2.88</v>
      </c>
    </row>
    <row r="2009" spans="1:5" ht="12.75">
      <c r="A2009" s="235">
        <v>39243</v>
      </c>
      <c r="B2009" s="236" t="s">
        <v>4146</v>
      </c>
      <c r="C2009" s="235" t="s">
        <v>2324</v>
      </c>
      <c r="D2009" s="235" t="s">
        <v>2313</v>
      </c>
      <c r="E2009" s="237">
        <v>1.89</v>
      </c>
    </row>
    <row r="2010" spans="1:5" ht="12.75">
      <c r="A2010" s="235">
        <v>39244</v>
      </c>
      <c r="B2010" s="236" t="s">
        <v>4147</v>
      </c>
      <c r="C2010" s="235" t="s">
        <v>2324</v>
      </c>
      <c r="D2010" s="235" t="s">
        <v>2313</v>
      </c>
      <c r="E2010" s="237">
        <v>2.56</v>
      </c>
    </row>
    <row r="2011" spans="1:5" ht="12.75">
      <c r="A2011" s="235">
        <v>39245</v>
      </c>
      <c r="B2011" s="236" t="s">
        <v>4148</v>
      </c>
      <c r="C2011" s="235" t="s">
        <v>2324</v>
      </c>
      <c r="D2011" s="235" t="s">
        <v>2313</v>
      </c>
      <c r="E2011" s="237">
        <v>4.93</v>
      </c>
    </row>
    <row r="2012" spans="1:5" ht="12.75">
      <c r="A2012" s="235">
        <v>39254</v>
      </c>
      <c r="B2012" s="236" t="s">
        <v>4149</v>
      </c>
      <c r="C2012" s="235" t="s">
        <v>2324</v>
      </c>
      <c r="D2012" s="235" t="s">
        <v>2313</v>
      </c>
      <c r="E2012" s="237">
        <v>7.38</v>
      </c>
    </row>
    <row r="2013" spans="1:5" ht="12.75">
      <c r="A2013" s="235">
        <v>39255</v>
      </c>
      <c r="B2013" s="236" t="s">
        <v>4150</v>
      </c>
      <c r="C2013" s="235" t="s">
        <v>2324</v>
      </c>
      <c r="D2013" s="235" t="s">
        <v>2313</v>
      </c>
      <c r="E2013" s="237">
        <v>13.66</v>
      </c>
    </row>
    <row r="2014" spans="1:5" ht="12.75">
      <c r="A2014" s="235">
        <v>39253</v>
      </c>
      <c r="B2014" s="236" t="s">
        <v>4151</v>
      </c>
      <c r="C2014" s="235" t="s">
        <v>2324</v>
      </c>
      <c r="D2014" s="235" t="s">
        <v>2313</v>
      </c>
      <c r="E2014" s="237">
        <v>9.4</v>
      </c>
    </row>
    <row r="2015" spans="1:5" ht="12.75">
      <c r="A2015" s="235">
        <v>2446</v>
      </c>
      <c r="B2015" s="236" t="s">
        <v>4152</v>
      </c>
      <c r="C2015" s="235" t="s">
        <v>2324</v>
      </c>
      <c r="D2015" s="235" t="s">
        <v>2320</v>
      </c>
      <c r="E2015" s="237">
        <v>5.89</v>
      </c>
    </row>
    <row r="2016" spans="1:5" ht="12.75">
      <c r="A2016" s="235">
        <v>2442</v>
      </c>
      <c r="B2016" s="236" t="s">
        <v>4153</v>
      </c>
      <c r="C2016" s="235" t="s">
        <v>2324</v>
      </c>
      <c r="D2016" s="235" t="s">
        <v>2313</v>
      </c>
      <c r="E2016" s="237">
        <v>8.25</v>
      </c>
    </row>
    <row r="2017" spans="1:5" ht="12.75">
      <c r="A2017" s="235">
        <v>39246</v>
      </c>
      <c r="B2017" s="236" t="s">
        <v>4154</v>
      </c>
      <c r="C2017" s="235" t="s">
        <v>2324</v>
      </c>
      <c r="D2017" s="235" t="s">
        <v>2313</v>
      </c>
      <c r="E2017" s="237">
        <v>4.0999999999999996</v>
      </c>
    </row>
    <row r="2018" spans="1:5" ht="12.75">
      <c r="A2018" s="235">
        <v>39247</v>
      </c>
      <c r="B2018" s="236" t="s">
        <v>4155</v>
      </c>
      <c r="C2018" s="235" t="s">
        <v>2324</v>
      </c>
      <c r="D2018" s="235" t="s">
        <v>2313</v>
      </c>
      <c r="E2018" s="237">
        <v>3.57</v>
      </c>
    </row>
    <row r="2019" spans="1:5" ht="12.75">
      <c r="A2019" s="235">
        <v>39248</v>
      </c>
      <c r="B2019" s="236" t="s">
        <v>4156</v>
      </c>
      <c r="C2019" s="235" t="s">
        <v>2324</v>
      </c>
      <c r="D2019" s="235" t="s">
        <v>2313</v>
      </c>
      <c r="E2019" s="237">
        <v>11.5</v>
      </c>
    </row>
    <row r="2020" spans="1:5" ht="12.75">
      <c r="A2020" s="235">
        <v>2438</v>
      </c>
      <c r="B2020" s="236" t="s">
        <v>4157</v>
      </c>
      <c r="C2020" s="235" t="s">
        <v>2317</v>
      </c>
      <c r="D2020" s="235" t="s">
        <v>2313</v>
      </c>
      <c r="E2020" s="237">
        <v>23.14</v>
      </c>
    </row>
    <row r="2021" spans="1:5" ht="12.75">
      <c r="A2021" s="235">
        <v>40922</v>
      </c>
      <c r="B2021" s="236" t="s">
        <v>4158</v>
      </c>
      <c r="C2021" s="235" t="s">
        <v>2485</v>
      </c>
      <c r="D2021" s="235" t="s">
        <v>2313</v>
      </c>
      <c r="E2021" s="237">
        <v>4070.49</v>
      </c>
    </row>
    <row r="2022" spans="1:5" ht="12.75">
      <c r="A2022" s="235">
        <v>36486</v>
      </c>
      <c r="B2022" s="236" t="s">
        <v>4159</v>
      </c>
      <c r="C2022" s="235" t="s">
        <v>2312</v>
      </c>
      <c r="D2022" s="235" t="s">
        <v>2316</v>
      </c>
      <c r="E2022" s="237">
        <v>41561.51</v>
      </c>
    </row>
    <row r="2023" spans="1:5" ht="12.75">
      <c r="A2023" s="235">
        <v>37777</v>
      </c>
      <c r="B2023" s="236" t="s">
        <v>4160</v>
      </c>
      <c r="C2023" s="235" t="s">
        <v>2312</v>
      </c>
      <c r="D2023" s="235" t="s">
        <v>2316</v>
      </c>
      <c r="E2023" s="237">
        <v>195670.78</v>
      </c>
    </row>
    <row r="2024" spans="1:5" ht="12.75">
      <c r="A2024" s="235">
        <v>12624</v>
      </c>
      <c r="B2024" s="236" t="s">
        <v>4161</v>
      </c>
      <c r="C2024" s="235" t="s">
        <v>2312</v>
      </c>
      <c r="D2024" s="235" t="s">
        <v>2316</v>
      </c>
      <c r="E2024" s="237">
        <v>11.07</v>
      </c>
    </row>
    <row r="2025" spans="1:5" ht="12.75">
      <c r="A2025" s="235">
        <v>517</v>
      </c>
      <c r="B2025" s="236" t="s">
        <v>4162</v>
      </c>
      <c r="C2025" s="235" t="s">
        <v>2377</v>
      </c>
      <c r="D2025" s="235" t="s">
        <v>2313</v>
      </c>
      <c r="E2025" s="237">
        <v>4.4800000000000004</v>
      </c>
    </row>
    <row r="2026" spans="1:5" ht="12.75">
      <c r="A2026" s="235">
        <v>41904</v>
      </c>
      <c r="B2026" s="236" t="s">
        <v>4163</v>
      </c>
      <c r="C2026" s="235" t="s">
        <v>3312</v>
      </c>
      <c r="D2026" s="235" t="s">
        <v>2316</v>
      </c>
      <c r="E2026" s="237">
        <v>2419.5500000000002</v>
      </c>
    </row>
    <row r="2027" spans="1:5" ht="12.75">
      <c r="A2027" s="235">
        <v>41905</v>
      </c>
      <c r="B2027" s="236" t="s">
        <v>4164</v>
      </c>
      <c r="C2027" s="235" t="s">
        <v>2328</v>
      </c>
      <c r="D2027" s="235" t="s">
        <v>2316</v>
      </c>
      <c r="E2027" s="237">
        <v>2.38</v>
      </c>
    </row>
    <row r="2028" spans="1:5" ht="12.75">
      <c r="A2028" s="235">
        <v>41903</v>
      </c>
      <c r="B2028" s="236" t="s">
        <v>4165</v>
      </c>
      <c r="C2028" s="235" t="s">
        <v>2328</v>
      </c>
      <c r="D2028" s="235" t="s">
        <v>2316</v>
      </c>
      <c r="E2028" s="237">
        <v>2.68</v>
      </c>
    </row>
    <row r="2029" spans="1:5" ht="12.75">
      <c r="A2029" s="235">
        <v>37534</v>
      </c>
      <c r="B2029" s="236" t="s">
        <v>4166</v>
      </c>
      <c r="C2029" s="235" t="s">
        <v>2328</v>
      </c>
      <c r="D2029" s="235" t="s">
        <v>2316</v>
      </c>
      <c r="E2029" s="237">
        <v>15.19</v>
      </c>
    </row>
    <row r="2030" spans="1:5" ht="12.75">
      <c r="A2030" s="235">
        <v>37535</v>
      </c>
      <c r="B2030" s="236" t="s">
        <v>4167</v>
      </c>
      <c r="C2030" s="235" t="s">
        <v>2328</v>
      </c>
      <c r="D2030" s="235" t="s">
        <v>2316</v>
      </c>
      <c r="E2030" s="237">
        <v>15.19</v>
      </c>
    </row>
    <row r="2031" spans="1:5" ht="12.75">
      <c r="A2031" s="235">
        <v>37533</v>
      </c>
      <c r="B2031" s="236" t="s">
        <v>4168</v>
      </c>
      <c r="C2031" s="235" t="s">
        <v>2328</v>
      </c>
      <c r="D2031" s="235" t="s">
        <v>2316</v>
      </c>
      <c r="E2031" s="237">
        <v>15.19</v>
      </c>
    </row>
    <row r="2032" spans="1:5" ht="12.75">
      <c r="A2032" s="235">
        <v>37537</v>
      </c>
      <c r="B2032" s="236" t="s">
        <v>4169</v>
      </c>
      <c r="C2032" s="235" t="s">
        <v>2328</v>
      </c>
      <c r="D2032" s="235" t="s">
        <v>2316</v>
      </c>
      <c r="E2032" s="237">
        <v>11.5</v>
      </c>
    </row>
    <row r="2033" spans="1:5" ht="12.75">
      <c r="A2033" s="235">
        <v>37536</v>
      </c>
      <c r="B2033" s="236" t="s">
        <v>4170</v>
      </c>
      <c r="C2033" s="235" t="s">
        <v>2328</v>
      </c>
      <c r="D2033" s="235" t="s">
        <v>2316</v>
      </c>
      <c r="E2033" s="237">
        <v>11.5</v>
      </c>
    </row>
    <row r="2034" spans="1:5" ht="12.75">
      <c r="A2034" s="235">
        <v>37532</v>
      </c>
      <c r="B2034" s="236" t="s">
        <v>4171</v>
      </c>
      <c r="C2034" s="235" t="s">
        <v>2328</v>
      </c>
      <c r="D2034" s="235" t="s">
        <v>2316</v>
      </c>
      <c r="E2034" s="237">
        <v>11.5</v>
      </c>
    </row>
    <row r="2035" spans="1:5" ht="12.75">
      <c r="A2035" s="235">
        <v>2696</v>
      </c>
      <c r="B2035" s="236" t="s">
        <v>4172</v>
      </c>
      <c r="C2035" s="235" t="s">
        <v>2317</v>
      </c>
      <c r="D2035" s="235" t="s">
        <v>2320</v>
      </c>
      <c r="E2035" s="237">
        <v>15.8</v>
      </c>
    </row>
    <row r="2036" spans="1:5" ht="12.75">
      <c r="A2036" s="235">
        <v>40928</v>
      </c>
      <c r="B2036" s="236" t="s">
        <v>4173</v>
      </c>
      <c r="C2036" s="235" t="s">
        <v>2485</v>
      </c>
      <c r="D2036" s="235" t="s">
        <v>2313</v>
      </c>
      <c r="E2036" s="237">
        <v>2777.03</v>
      </c>
    </row>
    <row r="2037" spans="1:5" ht="12.75">
      <c r="A2037" s="235">
        <v>4083</v>
      </c>
      <c r="B2037" s="236" t="s">
        <v>4174</v>
      </c>
      <c r="C2037" s="235" t="s">
        <v>2317</v>
      </c>
      <c r="D2037" s="235" t="s">
        <v>2320</v>
      </c>
      <c r="E2037" s="237">
        <v>36.78</v>
      </c>
    </row>
    <row r="2038" spans="1:5" ht="12.75">
      <c r="A2038" s="235">
        <v>40818</v>
      </c>
      <c r="B2038" s="236" t="s">
        <v>4175</v>
      </c>
      <c r="C2038" s="235" t="s">
        <v>2485</v>
      </c>
      <c r="D2038" s="235" t="s">
        <v>2313</v>
      </c>
      <c r="E2038" s="237">
        <v>6465.82</v>
      </c>
    </row>
    <row r="2039" spans="1:5" ht="12.75">
      <c r="A2039" s="235">
        <v>43146</v>
      </c>
      <c r="B2039" s="236" t="s">
        <v>4176</v>
      </c>
      <c r="C2039" s="235" t="s">
        <v>2328</v>
      </c>
      <c r="D2039" s="235" t="s">
        <v>2313</v>
      </c>
      <c r="E2039" s="237">
        <v>6.68</v>
      </c>
    </row>
    <row r="2040" spans="1:5" ht="12.75">
      <c r="A2040" s="235">
        <v>2705</v>
      </c>
      <c r="B2040" s="236" t="s">
        <v>4177</v>
      </c>
      <c r="C2040" s="235" t="s">
        <v>4178</v>
      </c>
      <c r="D2040" s="235" t="s">
        <v>2313</v>
      </c>
      <c r="E2040" s="237">
        <v>0.81</v>
      </c>
    </row>
    <row r="2041" spans="1:5" ht="12.75">
      <c r="A2041" s="235">
        <v>14250</v>
      </c>
      <c r="B2041" s="236" t="s">
        <v>4179</v>
      </c>
      <c r="C2041" s="235" t="s">
        <v>4178</v>
      </c>
      <c r="D2041" s="235" t="s">
        <v>2320</v>
      </c>
      <c r="E2041" s="237">
        <v>0.83</v>
      </c>
    </row>
    <row r="2042" spans="1:5" ht="12.75">
      <c r="A2042" s="235">
        <v>11683</v>
      </c>
      <c r="B2042" s="236" t="s">
        <v>4180</v>
      </c>
      <c r="C2042" s="235" t="s">
        <v>2312</v>
      </c>
      <c r="D2042" s="235" t="s">
        <v>2313</v>
      </c>
      <c r="E2042" s="237">
        <v>29.58</v>
      </c>
    </row>
    <row r="2043" spans="1:5" ht="12.75">
      <c r="A2043" s="235">
        <v>11684</v>
      </c>
      <c r="B2043" s="236" t="s">
        <v>4181</v>
      </c>
      <c r="C2043" s="235" t="s">
        <v>2312</v>
      </c>
      <c r="D2043" s="235" t="s">
        <v>2313</v>
      </c>
      <c r="E2043" s="237">
        <v>32.380000000000003</v>
      </c>
    </row>
    <row r="2044" spans="1:5" ht="12.75">
      <c r="A2044" s="235">
        <v>6141</v>
      </c>
      <c r="B2044" s="236" t="s">
        <v>4182</v>
      </c>
      <c r="C2044" s="235" t="s">
        <v>2312</v>
      </c>
      <c r="D2044" s="235" t="s">
        <v>2313</v>
      </c>
      <c r="E2044" s="237">
        <v>3.31</v>
      </c>
    </row>
    <row r="2045" spans="1:5" ht="12.75">
      <c r="A2045" s="235">
        <v>11681</v>
      </c>
      <c r="B2045" s="236" t="s">
        <v>4183</v>
      </c>
      <c r="C2045" s="235" t="s">
        <v>2312</v>
      </c>
      <c r="D2045" s="235" t="s">
        <v>2313</v>
      </c>
      <c r="E2045" s="237">
        <v>6.22</v>
      </c>
    </row>
    <row r="2046" spans="1:5" ht="12.75">
      <c r="A2046" s="235">
        <v>2706</v>
      </c>
      <c r="B2046" s="236" t="s">
        <v>4184</v>
      </c>
      <c r="C2046" s="235" t="s">
        <v>2317</v>
      </c>
      <c r="D2046" s="235" t="s">
        <v>2320</v>
      </c>
      <c r="E2046" s="237">
        <v>91.86</v>
      </c>
    </row>
    <row r="2047" spans="1:5" ht="12.75">
      <c r="A2047" s="235">
        <v>40811</v>
      </c>
      <c r="B2047" s="236" t="s">
        <v>4185</v>
      </c>
      <c r="C2047" s="235" t="s">
        <v>2485</v>
      </c>
      <c r="D2047" s="235" t="s">
        <v>2313</v>
      </c>
      <c r="E2047" s="237">
        <v>16145.58</v>
      </c>
    </row>
    <row r="2048" spans="1:5" ht="12.75">
      <c r="A2048" s="235">
        <v>2707</v>
      </c>
      <c r="B2048" s="236" t="s">
        <v>4186</v>
      </c>
      <c r="C2048" s="235" t="s">
        <v>2317</v>
      </c>
      <c r="D2048" s="235" t="s">
        <v>2313</v>
      </c>
      <c r="E2048" s="237">
        <v>104.55</v>
      </c>
    </row>
    <row r="2049" spans="1:5" ht="12.75">
      <c r="A2049" s="235">
        <v>40813</v>
      </c>
      <c r="B2049" s="236" t="s">
        <v>4187</v>
      </c>
      <c r="C2049" s="235" t="s">
        <v>2485</v>
      </c>
      <c r="D2049" s="235" t="s">
        <v>2313</v>
      </c>
      <c r="E2049" s="237">
        <v>18376.98</v>
      </c>
    </row>
    <row r="2050" spans="1:5" ht="12.75">
      <c r="A2050" s="235">
        <v>2708</v>
      </c>
      <c r="B2050" s="236" t="s">
        <v>4188</v>
      </c>
      <c r="C2050" s="235" t="s">
        <v>2317</v>
      </c>
      <c r="D2050" s="235" t="s">
        <v>2313</v>
      </c>
      <c r="E2050" s="237">
        <v>142.91</v>
      </c>
    </row>
    <row r="2051" spans="1:5" ht="12.75">
      <c r="A2051" s="235">
        <v>40814</v>
      </c>
      <c r="B2051" s="236" t="s">
        <v>4189</v>
      </c>
      <c r="C2051" s="235" t="s">
        <v>2485</v>
      </c>
      <c r="D2051" s="235" t="s">
        <v>2313</v>
      </c>
      <c r="E2051" s="237">
        <v>25120.84</v>
      </c>
    </row>
    <row r="2052" spans="1:5" ht="12.75">
      <c r="A2052" s="235">
        <v>34779</v>
      </c>
      <c r="B2052" s="236" t="s">
        <v>4190</v>
      </c>
      <c r="C2052" s="235" t="s">
        <v>2317</v>
      </c>
      <c r="D2052" s="235" t="s">
        <v>2313</v>
      </c>
      <c r="E2052" s="237">
        <v>93.2</v>
      </c>
    </row>
    <row r="2053" spans="1:5" ht="12.75">
      <c r="A2053" s="235">
        <v>40936</v>
      </c>
      <c r="B2053" s="236" t="s">
        <v>4191</v>
      </c>
      <c r="C2053" s="235" t="s">
        <v>2485</v>
      </c>
      <c r="D2053" s="235" t="s">
        <v>2313</v>
      </c>
      <c r="E2053" s="237">
        <v>16381.11</v>
      </c>
    </row>
    <row r="2054" spans="1:5" ht="12.75">
      <c r="A2054" s="235">
        <v>34780</v>
      </c>
      <c r="B2054" s="236" t="s">
        <v>4192</v>
      </c>
      <c r="C2054" s="235" t="s">
        <v>2317</v>
      </c>
      <c r="D2054" s="235" t="s">
        <v>2313</v>
      </c>
      <c r="E2054" s="237">
        <v>105.13</v>
      </c>
    </row>
    <row r="2055" spans="1:5" ht="12.75">
      <c r="A2055" s="235">
        <v>40937</v>
      </c>
      <c r="B2055" s="236" t="s">
        <v>4193</v>
      </c>
      <c r="C2055" s="235" t="s">
        <v>2485</v>
      </c>
      <c r="D2055" s="235" t="s">
        <v>2313</v>
      </c>
      <c r="E2055" s="237">
        <v>18481.12</v>
      </c>
    </row>
    <row r="2056" spans="1:5" ht="12.75">
      <c r="A2056" s="235">
        <v>34782</v>
      </c>
      <c r="B2056" s="236" t="s">
        <v>4194</v>
      </c>
      <c r="C2056" s="235" t="s">
        <v>2317</v>
      </c>
      <c r="D2056" s="235" t="s">
        <v>2313</v>
      </c>
      <c r="E2056" s="237">
        <v>144.08000000000001</v>
      </c>
    </row>
    <row r="2057" spans="1:5" ht="12.75">
      <c r="A2057" s="235">
        <v>40938</v>
      </c>
      <c r="B2057" s="236" t="s">
        <v>4195</v>
      </c>
      <c r="C2057" s="235" t="s">
        <v>2485</v>
      </c>
      <c r="D2057" s="235" t="s">
        <v>2313</v>
      </c>
      <c r="E2057" s="237">
        <v>25326.63</v>
      </c>
    </row>
    <row r="2058" spans="1:5" ht="12.75">
      <c r="A2058" s="235">
        <v>34783</v>
      </c>
      <c r="B2058" s="236" t="s">
        <v>4196</v>
      </c>
      <c r="C2058" s="235" t="s">
        <v>2317</v>
      </c>
      <c r="D2058" s="235" t="s">
        <v>2313</v>
      </c>
      <c r="E2058" s="237">
        <v>97.61</v>
      </c>
    </row>
    <row r="2059" spans="1:5" ht="12.75">
      <c r="A2059" s="235">
        <v>40939</v>
      </c>
      <c r="B2059" s="236" t="s">
        <v>4197</v>
      </c>
      <c r="C2059" s="235" t="s">
        <v>2485</v>
      </c>
      <c r="D2059" s="235" t="s">
        <v>2313</v>
      </c>
      <c r="E2059" s="237">
        <v>17158.64</v>
      </c>
    </row>
    <row r="2060" spans="1:5" ht="12.75">
      <c r="A2060" s="235">
        <v>34785</v>
      </c>
      <c r="B2060" s="236" t="s">
        <v>4198</v>
      </c>
      <c r="C2060" s="235" t="s">
        <v>2317</v>
      </c>
      <c r="D2060" s="235" t="s">
        <v>2313</v>
      </c>
      <c r="E2060" s="237">
        <v>94.43</v>
      </c>
    </row>
    <row r="2061" spans="1:5" ht="12.75">
      <c r="A2061" s="235">
        <v>40940</v>
      </c>
      <c r="B2061" s="236" t="s">
        <v>4199</v>
      </c>
      <c r="C2061" s="235" t="s">
        <v>2485</v>
      </c>
      <c r="D2061" s="235" t="s">
        <v>2313</v>
      </c>
      <c r="E2061" s="237">
        <v>16601.310000000001</v>
      </c>
    </row>
    <row r="2062" spans="1:5" ht="12.75">
      <c r="A2062" s="235">
        <v>38403</v>
      </c>
      <c r="B2062" s="236" t="s">
        <v>4200</v>
      </c>
      <c r="C2062" s="235" t="s">
        <v>2312</v>
      </c>
      <c r="D2062" s="235" t="s">
        <v>2313</v>
      </c>
      <c r="E2062" s="237">
        <v>40.35</v>
      </c>
    </row>
    <row r="2063" spans="1:5" ht="12.75">
      <c r="A2063" s="235">
        <v>43482</v>
      </c>
      <c r="B2063" s="236" t="s">
        <v>4201</v>
      </c>
      <c r="C2063" s="235" t="s">
        <v>2317</v>
      </c>
      <c r="D2063" s="235" t="s">
        <v>2320</v>
      </c>
      <c r="E2063" s="237">
        <v>0.57999999999999996</v>
      </c>
    </row>
    <row r="2064" spans="1:5" ht="12.75">
      <c r="A2064" s="235">
        <v>43494</v>
      </c>
      <c r="B2064" s="236" t="s">
        <v>4202</v>
      </c>
      <c r="C2064" s="235" t="s">
        <v>2485</v>
      </c>
      <c r="D2064" s="235" t="s">
        <v>2320</v>
      </c>
      <c r="E2064" s="237">
        <v>108.8</v>
      </c>
    </row>
    <row r="2065" spans="1:5" ht="12.75">
      <c r="A2065" s="235">
        <v>43483</v>
      </c>
      <c r="B2065" s="236" t="s">
        <v>4203</v>
      </c>
      <c r="C2065" s="235" t="s">
        <v>2317</v>
      </c>
      <c r="D2065" s="235" t="s">
        <v>2320</v>
      </c>
      <c r="E2065" s="237">
        <v>1.05</v>
      </c>
    </row>
    <row r="2066" spans="1:5" ht="12.75">
      <c r="A2066" s="235">
        <v>43495</v>
      </c>
      <c r="B2066" s="236" t="s">
        <v>4204</v>
      </c>
      <c r="C2066" s="235" t="s">
        <v>2485</v>
      </c>
      <c r="D2066" s="235" t="s">
        <v>2320</v>
      </c>
      <c r="E2066" s="237">
        <v>197.14</v>
      </c>
    </row>
    <row r="2067" spans="1:5" ht="12.75">
      <c r="A2067" s="235">
        <v>43484</v>
      </c>
      <c r="B2067" s="236" t="s">
        <v>4205</v>
      </c>
      <c r="C2067" s="235" t="s">
        <v>2317</v>
      </c>
      <c r="D2067" s="235" t="s">
        <v>2320</v>
      </c>
      <c r="E2067" s="237">
        <v>0.91</v>
      </c>
    </row>
    <row r="2068" spans="1:5" ht="12.75">
      <c r="A2068" s="235">
        <v>43496</v>
      </c>
      <c r="B2068" s="236" t="s">
        <v>4206</v>
      </c>
      <c r="C2068" s="235" t="s">
        <v>2485</v>
      </c>
      <c r="D2068" s="235" t="s">
        <v>2320</v>
      </c>
      <c r="E2068" s="237">
        <v>171.87</v>
      </c>
    </row>
    <row r="2069" spans="1:5" ht="12.75">
      <c r="A2069" s="235">
        <v>43485</v>
      </c>
      <c r="B2069" s="236" t="s">
        <v>4207</v>
      </c>
      <c r="C2069" s="235" t="s">
        <v>2317</v>
      </c>
      <c r="D2069" s="235" t="s">
        <v>2320</v>
      </c>
      <c r="E2069" s="237">
        <v>0.8</v>
      </c>
    </row>
    <row r="2070" spans="1:5" ht="12.75">
      <c r="A2070" s="235">
        <v>43497</v>
      </c>
      <c r="B2070" s="236" t="s">
        <v>4208</v>
      </c>
      <c r="C2070" s="235" t="s">
        <v>2485</v>
      </c>
      <c r="D2070" s="235" t="s">
        <v>2320</v>
      </c>
      <c r="E2070" s="237">
        <v>151.31</v>
      </c>
    </row>
    <row r="2071" spans="1:5" ht="12.75">
      <c r="A2071" s="235">
        <v>43487</v>
      </c>
      <c r="B2071" s="236" t="s">
        <v>4209</v>
      </c>
      <c r="C2071" s="235" t="s">
        <v>2317</v>
      </c>
      <c r="D2071" s="235" t="s">
        <v>2320</v>
      </c>
      <c r="E2071" s="237">
        <v>0.94</v>
      </c>
    </row>
    <row r="2072" spans="1:5" ht="12.75">
      <c r="A2072" s="235">
        <v>43499</v>
      </c>
      <c r="B2072" s="236" t="s">
        <v>4210</v>
      </c>
      <c r="C2072" s="235" t="s">
        <v>2485</v>
      </c>
      <c r="D2072" s="235" t="s">
        <v>2320</v>
      </c>
      <c r="E2072" s="237">
        <v>177.24</v>
      </c>
    </row>
    <row r="2073" spans="1:5" ht="12.75">
      <c r="A2073" s="235">
        <v>43486</v>
      </c>
      <c r="B2073" s="236" t="s">
        <v>4211</v>
      </c>
      <c r="C2073" s="235" t="s">
        <v>2317</v>
      </c>
      <c r="D2073" s="235" t="s">
        <v>2320</v>
      </c>
      <c r="E2073" s="237">
        <v>0.55000000000000004</v>
      </c>
    </row>
    <row r="2074" spans="1:5" ht="12.75">
      <c r="A2074" s="235">
        <v>43498</v>
      </c>
      <c r="B2074" s="236" t="s">
        <v>4212</v>
      </c>
      <c r="C2074" s="235" t="s">
        <v>2485</v>
      </c>
      <c r="D2074" s="235" t="s">
        <v>2320</v>
      </c>
      <c r="E2074" s="237">
        <v>103.22</v>
      </c>
    </row>
    <row r="2075" spans="1:5" ht="12.75">
      <c r="A2075" s="235">
        <v>43488</v>
      </c>
      <c r="B2075" s="236" t="s">
        <v>4213</v>
      </c>
      <c r="C2075" s="235" t="s">
        <v>2317</v>
      </c>
      <c r="D2075" s="235" t="s">
        <v>2320</v>
      </c>
      <c r="E2075" s="237">
        <v>0.63</v>
      </c>
    </row>
    <row r="2076" spans="1:5" ht="12.75">
      <c r="A2076" s="235">
        <v>43500</v>
      </c>
      <c r="B2076" s="236" t="s">
        <v>4214</v>
      </c>
      <c r="C2076" s="235" t="s">
        <v>2485</v>
      </c>
      <c r="D2076" s="235" t="s">
        <v>2320</v>
      </c>
      <c r="E2076" s="237">
        <v>119.49</v>
      </c>
    </row>
    <row r="2077" spans="1:5" ht="12.75">
      <c r="A2077" s="235">
        <v>43489</v>
      </c>
      <c r="B2077" s="236" t="s">
        <v>4215</v>
      </c>
      <c r="C2077" s="235" t="s">
        <v>2317</v>
      </c>
      <c r="D2077" s="235" t="s">
        <v>2320</v>
      </c>
      <c r="E2077" s="237">
        <v>0.95</v>
      </c>
    </row>
    <row r="2078" spans="1:5" ht="12.75">
      <c r="A2078" s="235">
        <v>43501</v>
      </c>
      <c r="B2078" s="236" t="s">
        <v>4216</v>
      </c>
      <c r="C2078" s="235" t="s">
        <v>2485</v>
      </c>
      <c r="D2078" s="235" t="s">
        <v>2320</v>
      </c>
      <c r="E2078" s="237">
        <v>178.44</v>
      </c>
    </row>
    <row r="2079" spans="1:5" ht="12.75">
      <c r="A2079" s="235">
        <v>43490</v>
      </c>
      <c r="B2079" s="236" t="s">
        <v>4217</v>
      </c>
      <c r="C2079" s="235" t="s">
        <v>2317</v>
      </c>
      <c r="D2079" s="235" t="s">
        <v>2320</v>
      </c>
      <c r="E2079" s="237">
        <v>1.33</v>
      </c>
    </row>
    <row r="2080" spans="1:5" ht="12.75">
      <c r="A2080" s="235">
        <v>43502</v>
      </c>
      <c r="B2080" s="236" t="s">
        <v>4218</v>
      </c>
      <c r="C2080" s="235" t="s">
        <v>2485</v>
      </c>
      <c r="D2080" s="235" t="s">
        <v>2320</v>
      </c>
      <c r="E2080" s="237">
        <v>250.26</v>
      </c>
    </row>
    <row r="2081" spans="1:5" ht="12.75">
      <c r="A2081" s="235">
        <v>43491</v>
      </c>
      <c r="B2081" s="236" t="s">
        <v>4219</v>
      </c>
      <c r="C2081" s="235" t="s">
        <v>2317</v>
      </c>
      <c r="D2081" s="235" t="s">
        <v>2320</v>
      </c>
      <c r="E2081" s="237">
        <v>1.01</v>
      </c>
    </row>
    <row r="2082" spans="1:5" ht="12.75">
      <c r="A2082" s="235">
        <v>43503</v>
      </c>
      <c r="B2082" s="236" t="s">
        <v>4220</v>
      </c>
      <c r="C2082" s="235" t="s">
        <v>2485</v>
      </c>
      <c r="D2082" s="235" t="s">
        <v>2320</v>
      </c>
      <c r="E2082" s="237">
        <v>191.25</v>
      </c>
    </row>
    <row r="2083" spans="1:5" ht="12.75">
      <c r="A2083" s="235">
        <v>43492</v>
      </c>
      <c r="B2083" s="236" t="s">
        <v>4221</v>
      </c>
      <c r="C2083" s="235" t="s">
        <v>2317</v>
      </c>
      <c r="D2083" s="235" t="s">
        <v>2320</v>
      </c>
      <c r="E2083" s="237">
        <v>1.3</v>
      </c>
    </row>
    <row r="2084" spans="1:5" ht="12.75">
      <c r="A2084" s="235">
        <v>43504</v>
      </c>
      <c r="B2084" s="236" t="s">
        <v>4222</v>
      </c>
      <c r="C2084" s="235" t="s">
        <v>2485</v>
      </c>
      <c r="D2084" s="235" t="s">
        <v>2320</v>
      </c>
      <c r="E2084" s="237">
        <v>244.54</v>
      </c>
    </row>
    <row r="2085" spans="1:5" ht="12.75">
      <c r="A2085" s="235">
        <v>43493</v>
      </c>
      <c r="B2085" s="236" t="s">
        <v>4223</v>
      </c>
      <c r="C2085" s="235" t="s">
        <v>2317</v>
      </c>
      <c r="D2085" s="235" t="s">
        <v>2320</v>
      </c>
      <c r="E2085" s="237">
        <v>0.52</v>
      </c>
    </row>
    <row r="2086" spans="1:5" ht="12.75">
      <c r="A2086" s="235">
        <v>43505</v>
      </c>
      <c r="B2086" s="236" t="s">
        <v>4224</v>
      </c>
      <c r="C2086" s="235" t="s">
        <v>2485</v>
      </c>
      <c r="D2086" s="235" t="s">
        <v>2320</v>
      </c>
      <c r="E2086" s="237">
        <v>98.01</v>
      </c>
    </row>
    <row r="2087" spans="1:5" ht="12.75">
      <c r="A2087" s="235">
        <v>37774</v>
      </c>
      <c r="B2087" s="236" t="s">
        <v>4225</v>
      </c>
      <c r="C2087" s="235" t="s">
        <v>2312</v>
      </c>
      <c r="D2087" s="235" t="s">
        <v>2316</v>
      </c>
      <c r="E2087" s="237">
        <v>188694.18</v>
      </c>
    </row>
    <row r="2088" spans="1:5" ht="12.75">
      <c r="A2088" s="235">
        <v>38630</v>
      </c>
      <c r="B2088" s="236" t="s">
        <v>4226</v>
      </c>
      <c r="C2088" s="235" t="s">
        <v>2312</v>
      </c>
      <c r="D2088" s="235" t="s">
        <v>2313</v>
      </c>
      <c r="E2088" s="237">
        <v>921093.75</v>
      </c>
    </row>
    <row r="2089" spans="1:5" ht="12.75">
      <c r="A2089" s="235">
        <v>38629</v>
      </c>
      <c r="B2089" s="236" t="s">
        <v>4227</v>
      </c>
      <c r="C2089" s="235" t="s">
        <v>2312</v>
      </c>
      <c r="D2089" s="235" t="s">
        <v>2313</v>
      </c>
      <c r="E2089" s="237">
        <v>1371093.75</v>
      </c>
    </row>
    <row r="2090" spans="1:5" ht="12.75">
      <c r="A2090" s="235">
        <v>38476</v>
      </c>
      <c r="B2090" s="236" t="s">
        <v>4228</v>
      </c>
      <c r="C2090" s="235" t="s">
        <v>2312</v>
      </c>
      <c r="D2090" s="235" t="s">
        <v>2313</v>
      </c>
      <c r="E2090" s="237">
        <v>303.29000000000002</v>
      </c>
    </row>
    <row r="2091" spans="1:5" ht="12.75">
      <c r="A2091" s="235">
        <v>38477</v>
      </c>
      <c r="B2091" s="236" t="s">
        <v>4229</v>
      </c>
      <c r="C2091" s="235" t="s">
        <v>2312</v>
      </c>
      <c r="D2091" s="235" t="s">
        <v>2313</v>
      </c>
      <c r="E2091" s="237">
        <v>858.93</v>
      </c>
    </row>
    <row r="2092" spans="1:5" ht="12.75">
      <c r="A2092" s="235">
        <v>40635</v>
      </c>
      <c r="B2092" s="236" t="s">
        <v>4230</v>
      </c>
      <c r="C2092" s="235" t="s">
        <v>2312</v>
      </c>
      <c r="D2092" s="235" t="s">
        <v>2313</v>
      </c>
      <c r="E2092" s="237">
        <v>738693.9</v>
      </c>
    </row>
    <row r="2093" spans="1:5" ht="12.75">
      <c r="A2093" s="235">
        <v>36483</v>
      </c>
      <c r="B2093" s="236" t="s">
        <v>4231</v>
      </c>
      <c r="C2093" s="235" t="s">
        <v>2312</v>
      </c>
      <c r="D2093" s="235" t="s">
        <v>2313</v>
      </c>
      <c r="E2093" s="237">
        <v>669375</v>
      </c>
    </row>
    <row r="2094" spans="1:5" ht="12.75">
      <c r="A2094" s="235">
        <v>14525</v>
      </c>
      <c r="B2094" s="236" t="s">
        <v>4232</v>
      </c>
      <c r="C2094" s="235" t="s">
        <v>2312</v>
      </c>
      <c r="D2094" s="235" t="s">
        <v>2313</v>
      </c>
      <c r="E2094" s="237">
        <v>700875</v>
      </c>
    </row>
    <row r="2095" spans="1:5" ht="12.75">
      <c r="A2095" s="235">
        <v>36482</v>
      </c>
      <c r="B2095" s="236" t="s">
        <v>4233</v>
      </c>
      <c r="C2095" s="235" t="s">
        <v>2312</v>
      </c>
      <c r="D2095" s="235" t="s">
        <v>2313</v>
      </c>
      <c r="E2095" s="237">
        <v>601097.93000000005</v>
      </c>
    </row>
    <row r="2096" spans="1:5" ht="12.75">
      <c r="A2096" s="235">
        <v>36408</v>
      </c>
      <c r="B2096" s="236" t="s">
        <v>4234</v>
      </c>
      <c r="C2096" s="235" t="s">
        <v>2312</v>
      </c>
      <c r="D2096" s="235" t="s">
        <v>2313</v>
      </c>
      <c r="E2096" s="237">
        <v>718200</v>
      </c>
    </row>
    <row r="2097" spans="1:5" ht="12.75">
      <c r="A2097" s="235">
        <v>2723</v>
      </c>
      <c r="B2097" s="236" t="s">
        <v>4235</v>
      </c>
      <c r="C2097" s="235" t="s">
        <v>2312</v>
      </c>
      <c r="D2097" s="235" t="s">
        <v>2313</v>
      </c>
      <c r="E2097" s="237">
        <v>551250</v>
      </c>
    </row>
    <row r="2098" spans="1:5" ht="12.75">
      <c r="A2098" s="235">
        <v>36481</v>
      </c>
      <c r="B2098" s="236" t="s">
        <v>4236</v>
      </c>
      <c r="C2098" s="235" t="s">
        <v>2312</v>
      </c>
      <c r="D2098" s="235" t="s">
        <v>2313</v>
      </c>
      <c r="E2098" s="237">
        <v>657562.5</v>
      </c>
    </row>
    <row r="2099" spans="1:5" ht="12.75">
      <c r="A2099" s="235">
        <v>10685</v>
      </c>
      <c r="B2099" s="236" t="s">
        <v>4237</v>
      </c>
      <c r="C2099" s="235" t="s">
        <v>2312</v>
      </c>
      <c r="D2099" s="235" t="s">
        <v>2320</v>
      </c>
      <c r="E2099" s="237">
        <v>630000</v>
      </c>
    </row>
    <row r="2100" spans="1:5" ht="12.75">
      <c r="A2100" s="235">
        <v>40636</v>
      </c>
      <c r="B2100" s="236" t="s">
        <v>4238</v>
      </c>
      <c r="C2100" s="235" t="s">
        <v>2312</v>
      </c>
      <c r="D2100" s="235" t="s">
        <v>2313</v>
      </c>
      <c r="E2100" s="237">
        <v>711131.4</v>
      </c>
    </row>
    <row r="2101" spans="1:5" ht="12.75">
      <c r="A2101" s="235">
        <v>4111</v>
      </c>
      <c r="B2101" s="236" t="s">
        <v>4239</v>
      </c>
      <c r="C2101" s="235" t="s">
        <v>2312</v>
      </c>
      <c r="D2101" s="235" t="s">
        <v>2313</v>
      </c>
      <c r="E2101" s="237">
        <v>39.590000000000003</v>
      </c>
    </row>
    <row r="2102" spans="1:5" ht="12.75">
      <c r="A2102" s="235">
        <v>26021</v>
      </c>
      <c r="B2102" s="236" t="s">
        <v>4240</v>
      </c>
      <c r="C2102" s="235" t="s">
        <v>2312</v>
      </c>
      <c r="D2102" s="235" t="s">
        <v>2313</v>
      </c>
      <c r="E2102" s="237">
        <v>37.76</v>
      </c>
    </row>
    <row r="2103" spans="1:5" ht="12.75">
      <c r="A2103" s="235">
        <v>12</v>
      </c>
      <c r="B2103" s="236" t="s">
        <v>4241</v>
      </c>
      <c r="C2103" s="235" t="s">
        <v>2312</v>
      </c>
      <c r="D2103" s="235" t="s">
        <v>2320</v>
      </c>
      <c r="E2103" s="237">
        <v>7</v>
      </c>
    </row>
    <row r="2104" spans="1:5" ht="12.75">
      <c r="A2104" s="235">
        <v>37554</v>
      </c>
      <c r="B2104" s="236" t="s">
        <v>4242</v>
      </c>
      <c r="C2104" s="235" t="s">
        <v>2312</v>
      </c>
      <c r="D2104" s="235" t="s">
        <v>2313</v>
      </c>
      <c r="E2104" s="237">
        <v>164.41</v>
      </c>
    </row>
    <row r="2105" spans="1:5" ht="12.75">
      <c r="A2105" s="235">
        <v>37555</v>
      </c>
      <c r="B2105" s="236" t="s">
        <v>4243</v>
      </c>
      <c r="C2105" s="235" t="s">
        <v>2312</v>
      </c>
      <c r="D2105" s="235" t="s">
        <v>2313</v>
      </c>
      <c r="E2105" s="237">
        <v>199.99</v>
      </c>
    </row>
    <row r="2106" spans="1:5" ht="12.75">
      <c r="A2106" s="235">
        <v>10902</v>
      </c>
      <c r="B2106" s="236" t="s">
        <v>4244</v>
      </c>
      <c r="C2106" s="235" t="s">
        <v>2312</v>
      </c>
      <c r="D2106" s="235" t="s">
        <v>2313</v>
      </c>
      <c r="E2106" s="237">
        <v>50.18</v>
      </c>
    </row>
    <row r="2107" spans="1:5" ht="12.75">
      <c r="A2107" s="235">
        <v>20965</v>
      </c>
      <c r="B2107" s="236" t="s">
        <v>4245</v>
      </c>
      <c r="C2107" s="235" t="s">
        <v>2312</v>
      </c>
      <c r="D2107" s="235" t="s">
        <v>2313</v>
      </c>
      <c r="E2107" s="237">
        <v>50.65</v>
      </c>
    </row>
    <row r="2108" spans="1:5" ht="12.75">
      <c r="A2108" s="235">
        <v>20966</v>
      </c>
      <c r="B2108" s="236" t="s">
        <v>4246</v>
      </c>
      <c r="C2108" s="235" t="s">
        <v>2312</v>
      </c>
      <c r="D2108" s="235" t="s">
        <v>2313</v>
      </c>
      <c r="E2108" s="237">
        <v>54.53</v>
      </c>
    </row>
    <row r="2109" spans="1:5" ht="12.75">
      <c r="A2109" s="235">
        <v>10903</v>
      </c>
      <c r="B2109" s="236" t="s">
        <v>4247</v>
      </c>
      <c r="C2109" s="235" t="s">
        <v>2312</v>
      </c>
      <c r="D2109" s="235" t="s">
        <v>2313</v>
      </c>
      <c r="E2109" s="237">
        <v>82.66</v>
      </c>
    </row>
    <row r="2110" spans="1:5" ht="12.75">
      <c r="A2110" s="235">
        <v>20967</v>
      </c>
      <c r="B2110" s="236" t="s">
        <v>4248</v>
      </c>
      <c r="C2110" s="235" t="s">
        <v>2312</v>
      </c>
      <c r="D2110" s="235" t="s">
        <v>2313</v>
      </c>
      <c r="E2110" s="237">
        <v>82.66</v>
      </c>
    </row>
    <row r="2111" spans="1:5" ht="12.75">
      <c r="A2111" s="235">
        <v>20968</v>
      </c>
      <c r="B2111" s="236" t="s">
        <v>4249</v>
      </c>
      <c r="C2111" s="235" t="s">
        <v>2312</v>
      </c>
      <c r="D2111" s="235" t="s">
        <v>2313</v>
      </c>
      <c r="E2111" s="237">
        <v>90.66</v>
      </c>
    </row>
    <row r="2112" spans="1:5" ht="12.75">
      <c r="A2112" s="235">
        <v>11359</v>
      </c>
      <c r="B2112" s="236" t="s">
        <v>4250</v>
      </c>
      <c r="C2112" s="235" t="s">
        <v>2312</v>
      </c>
      <c r="D2112" s="235" t="s">
        <v>2320</v>
      </c>
      <c r="E2112" s="237">
        <v>935.61</v>
      </c>
    </row>
    <row r="2113" spans="1:5" ht="12.75">
      <c r="A2113" s="235">
        <v>39017</v>
      </c>
      <c r="B2113" s="236" t="s">
        <v>4251</v>
      </c>
      <c r="C2113" s="235" t="s">
        <v>2312</v>
      </c>
      <c r="D2113" s="235" t="s">
        <v>2313</v>
      </c>
      <c r="E2113" s="237">
        <v>0.18</v>
      </c>
    </row>
    <row r="2114" spans="1:5" ht="12.75">
      <c r="A2114" s="235">
        <v>39315</v>
      </c>
      <c r="B2114" s="236" t="s">
        <v>4252</v>
      </c>
      <c r="C2114" s="235" t="s">
        <v>2312</v>
      </c>
      <c r="D2114" s="235" t="s">
        <v>2313</v>
      </c>
      <c r="E2114" s="237">
        <v>0.28999999999999998</v>
      </c>
    </row>
    <row r="2115" spans="1:5" ht="12.75">
      <c r="A2115" s="235">
        <v>39016</v>
      </c>
      <c r="B2115" s="236" t="s">
        <v>4253</v>
      </c>
      <c r="C2115" s="235" t="s">
        <v>2312</v>
      </c>
      <c r="D2115" s="235" t="s">
        <v>2313</v>
      </c>
      <c r="E2115" s="237">
        <v>0.3</v>
      </c>
    </row>
    <row r="2116" spans="1:5" ht="12.75">
      <c r="A2116" s="235">
        <v>40432</v>
      </c>
      <c r="B2116" s="236" t="s">
        <v>4254</v>
      </c>
      <c r="C2116" s="235" t="s">
        <v>2312</v>
      </c>
      <c r="D2116" s="235" t="s">
        <v>2313</v>
      </c>
      <c r="E2116" s="237">
        <v>2.31</v>
      </c>
    </row>
    <row r="2117" spans="1:5" ht="12.75">
      <c r="A2117" s="235">
        <v>39481</v>
      </c>
      <c r="B2117" s="236" t="s">
        <v>4255</v>
      </c>
      <c r="C2117" s="235" t="s">
        <v>2312</v>
      </c>
      <c r="D2117" s="235" t="s">
        <v>2313</v>
      </c>
      <c r="E2117" s="237">
        <v>1.45</v>
      </c>
    </row>
    <row r="2118" spans="1:5" ht="12.75">
      <c r="A2118" s="235">
        <v>40433</v>
      </c>
      <c r="B2118" s="236" t="s">
        <v>4256</v>
      </c>
      <c r="C2118" s="235" t="s">
        <v>2312</v>
      </c>
      <c r="D2118" s="235" t="s">
        <v>2313</v>
      </c>
      <c r="E2118" s="237">
        <v>1.28</v>
      </c>
    </row>
    <row r="2119" spans="1:5" ht="12.75">
      <c r="A2119" s="235">
        <v>20219</v>
      </c>
      <c r="B2119" s="236" t="s">
        <v>4257</v>
      </c>
      <c r="C2119" s="235" t="s">
        <v>2312</v>
      </c>
      <c r="D2119" s="235" t="s">
        <v>2316</v>
      </c>
      <c r="E2119" s="237">
        <v>74000</v>
      </c>
    </row>
    <row r="2120" spans="1:5" ht="12.75">
      <c r="A2120" s="235">
        <v>36484</v>
      </c>
      <c r="B2120" s="236" t="s">
        <v>4258</v>
      </c>
      <c r="C2120" s="235" t="s">
        <v>2312</v>
      </c>
      <c r="D2120" s="235" t="s">
        <v>2316</v>
      </c>
      <c r="E2120" s="237">
        <v>157088.51999999999</v>
      </c>
    </row>
    <row r="2121" spans="1:5" ht="12.75">
      <c r="A2121" s="235">
        <v>38367</v>
      </c>
      <c r="B2121" s="236" t="s">
        <v>4259</v>
      </c>
      <c r="C2121" s="235" t="s">
        <v>2312</v>
      </c>
      <c r="D2121" s="235" t="s">
        <v>2313</v>
      </c>
      <c r="E2121" s="237">
        <v>16.29</v>
      </c>
    </row>
    <row r="2122" spans="1:5" ht="12.75">
      <c r="A2122" s="235">
        <v>38368</v>
      </c>
      <c r="B2122" s="236" t="s">
        <v>4260</v>
      </c>
      <c r="C2122" s="235" t="s">
        <v>2312</v>
      </c>
      <c r="D2122" s="235" t="s">
        <v>2313</v>
      </c>
      <c r="E2122" s="237">
        <v>6.18</v>
      </c>
    </row>
    <row r="2123" spans="1:5" ht="12.75">
      <c r="A2123" s="235">
        <v>38091</v>
      </c>
      <c r="B2123" s="236" t="s">
        <v>4261</v>
      </c>
      <c r="C2123" s="235" t="s">
        <v>2312</v>
      </c>
      <c r="D2123" s="235" t="s">
        <v>2313</v>
      </c>
      <c r="E2123" s="237">
        <v>2.75</v>
      </c>
    </row>
    <row r="2124" spans="1:5" ht="12.75">
      <c r="A2124" s="235">
        <v>38095</v>
      </c>
      <c r="B2124" s="236" t="s">
        <v>4262</v>
      </c>
      <c r="C2124" s="235" t="s">
        <v>2312</v>
      </c>
      <c r="D2124" s="235" t="s">
        <v>2313</v>
      </c>
      <c r="E2124" s="237">
        <v>5.83</v>
      </c>
    </row>
    <row r="2125" spans="1:5" ht="12.75">
      <c r="A2125" s="235">
        <v>38092</v>
      </c>
      <c r="B2125" s="236" t="s">
        <v>4263</v>
      </c>
      <c r="C2125" s="235" t="s">
        <v>2312</v>
      </c>
      <c r="D2125" s="235" t="s">
        <v>2313</v>
      </c>
      <c r="E2125" s="237">
        <v>2.61</v>
      </c>
    </row>
    <row r="2126" spans="1:5" ht="12.75">
      <c r="A2126" s="235">
        <v>38093</v>
      </c>
      <c r="B2126" s="236" t="s">
        <v>4264</v>
      </c>
      <c r="C2126" s="235" t="s">
        <v>2312</v>
      </c>
      <c r="D2126" s="235" t="s">
        <v>2313</v>
      </c>
      <c r="E2126" s="237">
        <v>2.7</v>
      </c>
    </row>
    <row r="2127" spans="1:5" ht="12.75">
      <c r="A2127" s="235">
        <v>38096</v>
      </c>
      <c r="B2127" s="236" t="s">
        <v>4265</v>
      </c>
      <c r="C2127" s="235" t="s">
        <v>2312</v>
      </c>
      <c r="D2127" s="235" t="s">
        <v>2313</v>
      </c>
      <c r="E2127" s="237">
        <v>6.27</v>
      </c>
    </row>
    <row r="2128" spans="1:5" ht="12.75">
      <c r="A2128" s="235">
        <v>38094</v>
      </c>
      <c r="B2128" s="236" t="s">
        <v>4266</v>
      </c>
      <c r="C2128" s="235" t="s">
        <v>2312</v>
      </c>
      <c r="D2128" s="235" t="s">
        <v>2313</v>
      </c>
      <c r="E2128" s="237">
        <v>3.31</v>
      </c>
    </row>
    <row r="2129" spans="1:5" ht="12.75">
      <c r="A2129" s="235">
        <v>38097</v>
      </c>
      <c r="B2129" s="236" t="s">
        <v>4267</v>
      </c>
      <c r="C2129" s="235" t="s">
        <v>2312</v>
      </c>
      <c r="D2129" s="235" t="s">
        <v>2313</v>
      </c>
      <c r="E2129" s="237">
        <v>6.72</v>
      </c>
    </row>
    <row r="2130" spans="1:5" ht="12.75">
      <c r="A2130" s="235">
        <v>38098</v>
      </c>
      <c r="B2130" s="236" t="s">
        <v>4268</v>
      </c>
      <c r="C2130" s="235" t="s">
        <v>2312</v>
      </c>
      <c r="D2130" s="235" t="s">
        <v>2313</v>
      </c>
      <c r="E2130" s="237">
        <v>6.72</v>
      </c>
    </row>
    <row r="2131" spans="1:5" ht="12.75">
      <c r="A2131" s="235">
        <v>11186</v>
      </c>
      <c r="B2131" s="236" t="s">
        <v>4269</v>
      </c>
      <c r="C2131" s="235" t="s">
        <v>2315</v>
      </c>
      <c r="D2131" s="235" t="s">
        <v>2313</v>
      </c>
      <c r="E2131" s="237">
        <v>477.77</v>
      </c>
    </row>
    <row r="2132" spans="1:5" ht="12.75">
      <c r="A2132" s="235">
        <v>11558</v>
      </c>
      <c r="B2132" s="236" t="s">
        <v>4270</v>
      </c>
      <c r="C2132" s="235" t="s">
        <v>2735</v>
      </c>
      <c r="D2132" s="235" t="s">
        <v>2313</v>
      </c>
      <c r="E2132" s="237">
        <v>10.75</v>
      </c>
    </row>
    <row r="2133" spans="1:5" ht="12.75">
      <c r="A2133" s="235">
        <v>11557</v>
      </c>
      <c r="B2133" s="236" t="s">
        <v>4271</v>
      </c>
      <c r="C2133" s="235" t="s">
        <v>2735</v>
      </c>
      <c r="D2133" s="235" t="s">
        <v>2313</v>
      </c>
      <c r="E2133" s="237">
        <v>27.22</v>
      </c>
    </row>
    <row r="2134" spans="1:5" ht="12.75">
      <c r="A2134" s="235">
        <v>2759</v>
      </c>
      <c r="B2134" s="236" t="s">
        <v>4272</v>
      </c>
      <c r="C2134" s="235" t="s">
        <v>2312</v>
      </c>
      <c r="D2134" s="235" t="s">
        <v>2316</v>
      </c>
      <c r="E2134" s="237">
        <v>5.8</v>
      </c>
    </row>
    <row r="2135" spans="1:5" ht="12.75">
      <c r="A2135" s="235">
        <v>38124</v>
      </c>
      <c r="B2135" s="236" t="s">
        <v>4273</v>
      </c>
      <c r="C2135" s="235" t="s">
        <v>2312</v>
      </c>
      <c r="D2135" s="235" t="s">
        <v>2320</v>
      </c>
      <c r="E2135" s="237">
        <v>24.7</v>
      </c>
    </row>
    <row r="2136" spans="1:5" ht="12.75">
      <c r="A2136" s="235">
        <v>38380</v>
      </c>
      <c r="B2136" s="236" t="s">
        <v>4274</v>
      </c>
      <c r="C2136" s="235" t="s">
        <v>2312</v>
      </c>
      <c r="D2136" s="235" t="s">
        <v>2313</v>
      </c>
      <c r="E2136" s="237">
        <v>25.89</v>
      </c>
    </row>
    <row r="2137" spans="1:5" ht="12.75">
      <c r="A2137" s="235">
        <v>20059</v>
      </c>
      <c r="B2137" s="236" t="s">
        <v>4275</v>
      </c>
      <c r="C2137" s="235" t="s">
        <v>2312</v>
      </c>
      <c r="D2137" s="235" t="s">
        <v>2316</v>
      </c>
      <c r="E2137" s="237">
        <v>15.71</v>
      </c>
    </row>
    <row r="2138" spans="1:5" ht="12.75">
      <c r="A2138" s="235">
        <v>42429</v>
      </c>
      <c r="B2138" s="236" t="s">
        <v>4276</v>
      </c>
      <c r="C2138" s="235" t="s">
        <v>2312</v>
      </c>
      <c r="D2138" s="235" t="s">
        <v>2316</v>
      </c>
      <c r="E2138" s="237">
        <v>5040.8100000000004</v>
      </c>
    </row>
    <row r="2139" spans="1:5" ht="12.75">
      <c r="A2139" s="235">
        <v>39616</v>
      </c>
      <c r="B2139" s="236" t="s">
        <v>13366</v>
      </c>
      <c r="C2139" s="235" t="s">
        <v>2312</v>
      </c>
      <c r="D2139" s="235" t="s">
        <v>2316</v>
      </c>
      <c r="E2139" s="237">
        <v>406.5</v>
      </c>
    </row>
    <row r="2140" spans="1:5" ht="12.75">
      <c r="A2140" s="235">
        <v>39618</v>
      </c>
      <c r="B2140" s="236" t="s">
        <v>13367</v>
      </c>
      <c r="C2140" s="235" t="s">
        <v>2312</v>
      </c>
      <c r="D2140" s="235" t="s">
        <v>2316</v>
      </c>
      <c r="E2140" s="237">
        <v>737.32</v>
      </c>
    </row>
    <row r="2141" spans="1:5" ht="12.75">
      <c r="A2141" s="235">
        <v>39619</v>
      </c>
      <c r="B2141" s="236" t="s">
        <v>13368</v>
      </c>
      <c r="C2141" s="235" t="s">
        <v>2312</v>
      </c>
      <c r="D2141" s="235" t="s">
        <v>2316</v>
      </c>
      <c r="E2141" s="237">
        <v>1009.83</v>
      </c>
    </row>
    <row r="2142" spans="1:5" ht="12.75">
      <c r="A2142" s="235">
        <v>39613</v>
      </c>
      <c r="B2142" s="236" t="s">
        <v>13369</v>
      </c>
      <c r="C2142" s="235" t="s">
        <v>2312</v>
      </c>
      <c r="D2142" s="235" t="s">
        <v>2316</v>
      </c>
      <c r="E2142" s="237">
        <v>161.47</v>
      </c>
    </row>
    <row r="2143" spans="1:5" ht="12.75">
      <c r="A2143" s="235">
        <v>39614</v>
      </c>
      <c r="B2143" s="236" t="s">
        <v>13370</v>
      </c>
      <c r="C2143" s="235" t="s">
        <v>2312</v>
      </c>
      <c r="D2143" s="235" t="s">
        <v>2316</v>
      </c>
      <c r="E2143" s="237">
        <v>235.57</v>
      </c>
    </row>
    <row r="2144" spans="1:5" ht="12.75">
      <c r="A2144" s="235">
        <v>38538</v>
      </c>
      <c r="B2144" s="236" t="s">
        <v>4277</v>
      </c>
      <c r="C2144" s="235" t="s">
        <v>2324</v>
      </c>
      <c r="D2144" s="235" t="s">
        <v>2316</v>
      </c>
      <c r="E2144" s="237">
        <v>47.06</v>
      </c>
    </row>
    <row r="2145" spans="1:5" ht="12.75">
      <c r="A2145" s="235">
        <v>38539</v>
      </c>
      <c r="B2145" s="236" t="s">
        <v>4278</v>
      </c>
      <c r="C2145" s="235" t="s">
        <v>2324</v>
      </c>
      <c r="D2145" s="235" t="s">
        <v>2316</v>
      </c>
      <c r="E2145" s="237">
        <v>63.99</v>
      </c>
    </row>
    <row r="2146" spans="1:5" ht="12.75">
      <c r="A2146" s="235">
        <v>38540</v>
      </c>
      <c r="B2146" s="236" t="s">
        <v>4279</v>
      </c>
      <c r="C2146" s="235" t="s">
        <v>2324</v>
      </c>
      <c r="D2146" s="235" t="s">
        <v>2316</v>
      </c>
      <c r="E2146" s="237">
        <v>164</v>
      </c>
    </row>
    <row r="2147" spans="1:5" ht="12.75">
      <c r="A2147" s="235">
        <v>38384</v>
      </c>
      <c r="B2147" s="236" t="s">
        <v>4280</v>
      </c>
      <c r="C2147" s="235" t="s">
        <v>2312</v>
      </c>
      <c r="D2147" s="235" t="s">
        <v>2313</v>
      </c>
      <c r="E2147" s="237">
        <v>16.02</v>
      </c>
    </row>
    <row r="2148" spans="1:5" ht="12.75">
      <c r="A2148" s="235">
        <v>13</v>
      </c>
      <c r="B2148" s="236" t="s">
        <v>4281</v>
      </c>
      <c r="C2148" s="235" t="s">
        <v>2328</v>
      </c>
      <c r="D2148" s="235" t="s">
        <v>2313</v>
      </c>
      <c r="E2148" s="237">
        <v>10.77</v>
      </c>
    </row>
    <row r="2149" spans="1:5" ht="12.75">
      <c r="A2149" s="235">
        <v>2762</v>
      </c>
      <c r="B2149" s="236" t="s">
        <v>4282</v>
      </c>
      <c r="C2149" s="235" t="s">
        <v>2324</v>
      </c>
      <c r="D2149" s="235" t="s">
        <v>2316</v>
      </c>
      <c r="E2149" s="237">
        <v>7.25</v>
      </c>
    </row>
    <row r="2150" spans="1:5" ht="12.75">
      <c r="A2150" s="235">
        <v>21142</v>
      </c>
      <c r="B2150" s="236" t="s">
        <v>4283</v>
      </c>
      <c r="C2150" s="235" t="s">
        <v>2312</v>
      </c>
      <c r="D2150" s="235" t="s">
        <v>2313</v>
      </c>
      <c r="E2150" s="237">
        <v>27.81</v>
      </c>
    </row>
    <row r="2151" spans="1:5" ht="12.75">
      <c r="A2151" s="235">
        <v>12865</v>
      </c>
      <c r="B2151" s="236" t="s">
        <v>4284</v>
      </c>
      <c r="C2151" s="235" t="s">
        <v>2317</v>
      </c>
      <c r="D2151" s="235" t="s">
        <v>2313</v>
      </c>
      <c r="E2151" s="237">
        <v>18.54</v>
      </c>
    </row>
    <row r="2152" spans="1:5" ht="12.75">
      <c r="A2152" s="235">
        <v>41074</v>
      </c>
      <c r="B2152" s="236" t="s">
        <v>4285</v>
      </c>
      <c r="C2152" s="235" t="s">
        <v>2485</v>
      </c>
      <c r="D2152" s="235" t="s">
        <v>2313</v>
      </c>
      <c r="E2152" s="237">
        <v>3260.47</v>
      </c>
    </row>
    <row r="2153" spans="1:5" ht="12.75">
      <c r="A2153" s="235">
        <v>4223</v>
      </c>
      <c r="B2153" s="236" t="s">
        <v>4286</v>
      </c>
      <c r="C2153" s="235" t="s">
        <v>2377</v>
      </c>
      <c r="D2153" s="235" t="s">
        <v>2320</v>
      </c>
      <c r="E2153" s="237">
        <v>3.94</v>
      </c>
    </row>
    <row r="2154" spans="1:5" ht="12.75">
      <c r="A2154" s="235">
        <v>37372</v>
      </c>
      <c r="B2154" s="236" t="s">
        <v>4287</v>
      </c>
      <c r="C2154" s="235" t="s">
        <v>2317</v>
      </c>
      <c r="D2154" s="235" t="s">
        <v>2320</v>
      </c>
      <c r="E2154" s="237">
        <v>0.55000000000000004</v>
      </c>
    </row>
    <row r="2155" spans="1:5" ht="12.75">
      <c r="A2155" s="235">
        <v>40863</v>
      </c>
      <c r="B2155" s="236" t="s">
        <v>4288</v>
      </c>
      <c r="C2155" s="235" t="s">
        <v>2485</v>
      </c>
      <c r="D2155" s="235" t="s">
        <v>2320</v>
      </c>
      <c r="E2155" s="237">
        <v>103.7</v>
      </c>
    </row>
    <row r="2156" spans="1:5" ht="12.75">
      <c r="A2156" s="235">
        <v>38475</v>
      </c>
      <c r="B2156" s="236" t="s">
        <v>4289</v>
      </c>
      <c r="C2156" s="235" t="s">
        <v>2312</v>
      </c>
      <c r="D2156" s="235" t="s">
        <v>2313</v>
      </c>
      <c r="E2156" s="237">
        <v>24.3</v>
      </c>
    </row>
    <row r="2157" spans="1:5" ht="12.75">
      <c r="A2157" s="235">
        <v>38474</v>
      </c>
      <c r="B2157" s="236" t="s">
        <v>4290</v>
      </c>
      <c r="C2157" s="235" t="s">
        <v>2312</v>
      </c>
      <c r="D2157" s="235" t="s">
        <v>2313</v>
      </c>
      <c r="E2157" s="237">
        <v>30.04</v>
      </c>
    </row>
    <row r="2158" spans="1:5" ht="12.75">
      <c r="A2158" s="235">
        <v>10886</v>
      </c>
      <c r="B2158" s="236" t="s">
        <v>4291</v>
      </c>
      <c r="C2158" s="235" t="s">
        <v>2312</v>
      </c>
      <c r="D2158" s="235" t="s">
        <v>2313</v>
      </c>
      <c r="E2158" s="237">
        <v>148.75</v>
      </c>
    </row>
    <row r="2159" spans="1:5" ht="12.75">
      <c r="A2159" s="235">
        <v>10888</v>
      </c>
      <c r="B2159" s="236" t="s">
        <v>4292</v>
      </c>
      <c r="C2159" s="235" t="s">
        <v>2312</v>
      </c>
      <c r="D2159" s="235" t="s">
        <v>2313</v>
      </c>
      <c r="E2159" s="237">
        <v>470.76</v>
      </c>
    </row>
    <row r="2160" spans="1:5" ht="12.75">
      <c r="A2160" s="235">
        <v>10889</v>
      </c>
      <c r="B2160" s="236" t="s">
        <v>4293</v>
      </c>
      <c r="C2160" s="235" t="s">
        <v>2312</v>
      </c>
      <c r="D2160" s="235" t="s">
        <v>2313</v>
      </c>
      <c r="E2160" s="237">
        <v>510</v>
      </c>
    </row>
    <row r="2161" spans="1:5" ht="12.75">
      <c r="A2161" s="235">
        <v>10890</v>
      </c>
      <c r="B2161" s="236" t="s">
        <v>4294</v>
      </c>
      <c r="C2161" s="235" t="s">
        <v>2312</v>
      </c>
      <c r="D2161" s="235" t="s">
        <v>2313</v>
      </c>
      <c r="E2161" s="237">
        <v>235.38</v>
      </c>
    </row>
    <row r="2162" spans="1:5" ht="12.75">
      <c r="A2162" s="235">
        <v>10891</v>
      </c>
      <c r="B2162" s="236" t="s">
        <v>4295</v>
      </c>
      <c r="C2162" s="235" t="s">
        <v>2312</v>
      </c>
      <c r="D2162" s="235" t="s">
        <v>2313</v>
      </c>
      <c r="E2162" s="237">
        <v>143.84</v>
      </c>
    </row>
    <row r="2163" spans="1:5" ht="12.75">
      <c r="A2163" s="235">
        <v>10892</v>
      </c>
      <c r="B2163" s="236" t="s">
        <v>4296</v>
      </c>
      <c r="C2163" s="235" t="s">
        <v>2312</v>
      </c>
      <c r="D2163" s="235" t="s">
        <v>2320</v>
      </c>
      <c r="E2163" s="237">
        <v>170</v>
      </c>
    </row>
    <row r="2164" spans="1:5" ht="12.75">
      <c r="A2164" s="235">
        <v>20977</v>
      </c>
      <c r="B2164" s="236" t="s">
        <v>4297</v>
      </c>
      <c r="C2164" s="235" t="s">
        <v>2312</v>
      </c>
      <c r="D2164" s="235" t="s">
        <v>2313</v>
      </c>
      <c r="E2164" s="237">
        <v>202.69</v>
      </c>
    </row>
    <row r="2165" spans="1:5" ht="12.75">
      <c r="A2165" s="235">
        <v>3073</v>
      </c>
      <c r="B2165" s="236" t="s">
        <v>4298</v>
      </c>
      <c r="C2165" s="235" t="s">
        <v>2312</v>
      </c>
      <c r="D2165" s="235" t="s">
        <v>2316</v>
      </c>
      <c r="E2165" s="237">
        <v>197.82</v>
      </c>
    </row>
    <row r="2166" spans="1:5" ht="12.75">
      <c r="A2166" s="235">
        <v>3068</v>
      </c>
      <c r="B2166" s="236" t="s">
        <v>4299</v>
      </c>
      <c r="C2166" s="235" t="s">
        <v>2312</v>
      </c>
      <c r="D2166" s="235" t="s">
        <v>2316</v>
      </c>
      <c r="E2166" s="237">
        <v>39.549999999999997</v>
      </c>
    </row>
    <row r="2167" spans="1:5" ht="12.75">
      <c r="A2167" s="235">
        <v>3074</v>
      </c>
      <c r="B2167" s="236" t="s">
        <v>4300</v>
      </c>
      <c r="C2167" s="235" t="s">
        <v>2312</v>
      </c>
      <c r="D2167" s="235" t="s">
        <v>2316</v>
      </c>
      <c r="E2167" s="237">
        <v>124.89</v>
      </c>
    </row>
    <row r="2168" spans="1:5" ht="12.75">
      <c r="A2168" s="235">
        <v>3076</v>
      </c>
      <c r="B2168" s="236" t="s">
        <v>4301</v>
      </c>
      <c r="C2168" s="235" t="s">
        <v>2312</v>
      </c>
      <c r="D2168" s="235" t="s">
        <v>2316</v>
      </c>
      <c r="E2168" s="237">
        <v>162.63</v>
      </c>
    </row>
    <row r="2169" spans="1:5" ht="12.75">
      <c r="A2169" s="235">
        <v>3072</v>
      </c>
      <c r="B2169" s="236" t="s">
        <v>4302</v>
      </c>
      <c r="C2169" s="235" t="s">
        <v>2312</v>
      </c>
      <c r="D2169" s="235" t="s">
        <v>2316</v>
      </c>
      <c r="E2169" s="237">
        <v>40.97</v>
      </c>
    </row>
    <row r="2170" spans="1:5" ht="12.75">
      <c r="A2170" s="235">
        <v>3075</v>
      </c>
      <c r="B2170" s="236" t="s">
        <v>4303</v>
      </c>
      <c r="C2170" s="235" t="s">
        <v>2312</v>
      </c>
      <c r="D2170" s="235" t="s">
        <v>2316</v>
      </c>
      <c r="E2170" s="237">
        <v>102.77</v>
      </c>
    </row>
    <row r="2171" spans="1:5" ht="12.75">
      <c r="A2171" s="235">
        <v>10780</v>
      </c>
      <c r="B2171" s="236" t="s">
        <v>4304</v>
      </c>
      <c r="C2171" s="235" t="s">
        <v>2312</v>
      </c>
      <c r="D2171" s="235" t="s">
        <v>2316</v>
      </c>
      <c r="E2171" s="237">
        <v>8.68</v>
      </c>
    </row>
    <row r="2172" spans="1:5" ht="12.75">
      <c r="A2172" s="235">
        <v>10781</v>
      </c>
      <c r="B2172" s="236" t="s">
        <v>4305</v>
      </c>
      <c r="C2172" s="235" t="s">
        <v>2312</v>
      </c>
      <c r="D2172" s="235" t="s">
        <v>2316</v>
      </c>
      <c r="E2172" s="237">
        <v>13.93</v>
      </c>
    </row>
    <row r="2173" spans="1:5" ht="12.75">
      <c r="A2173" s="235">
        <v>20106</v>
      </c>
      <c r="B2173" s="236" t="s">
        <v>4306</v>
      </c>
      <c r="C2173" s="235" t="s">
        <v>2312</v>
      </c>
      <c r="D2173" s="235" t="s">
        <v>2316</v>
      </c>
      <c r="E2173" s="237">
        <v>4.59</v>
      </c>
    </row>
    <row r="2174" spans="1:5" ht="12.75">
      <c r="A2174" s="235">
        <v>20107</v>
      </c>
      <c r="B2174" s="236" t="s">
        <v>4307</v>
      </c>
      <c r="C2174" s="235" t="s">
        <v>2312</v>
      </c>
      <c r="D2174" s="235" t="s">
        <v>2316</v>
      </c>
      <c r="E2174" s="237">
        <v>5.26</v>
      </c>
    </row>
    <row r="2175" spans="1:5" ht="12.75">
      <c r="A2175" s="235">
        <v>20108</v>
      </c>
      <c r="B2175" s="236" t="s">
        <v>4308</v>
      </c>
      <c r="C2175" s="235" t="s">
        <v>2312</v>
      </c>
      <c r="D2175" s="235" t="s">
        <v>2316</v>
      </c>
      <c r="E2175" s="237">
        <v>6.94</v>
      </c>
    </row>
    <row r="2176" spans="1:5" ht="12.75">
      <c r="A2176" s="235">
        <v>20109</v>
      </c>
      <c r="B2176" s="236" t="s">
        <v>4309</v>
      </c>
      <c r="C2176" s="235" t="s">
        <v>2312</v>
      </c>
      <c r="D2176" s="235" t="s">
        <v>2316</v>
      </c>
      <c r="E2176" s="237">
        <v>8.68</v>
      </c>
    </row>
    <row r="2177" spans="1:5" ht="12.75">
      <c r="A2177" s="235">
        <v>34795</v>
      </c>
      <c r="B2177" s="236" t="s">
        <v>4310</v>
      </c>
      <c r="C2177" s="235" t="s">
        <v>2315</v>
      </c>
      <c r="D2177" s="235" t="s">
        <v>2313</v>
      </c>
      <c r="E2177" s="237">
        <v>286.73</v>
      </c>
    </row>
    <row r="2178" spans="1:5" ht="12.75">
      <c r="A2178" s="235">
        <v>34796</v>
      </c>
      <c r="B2178" s="236" t="s">
        <v>4311</v>
      </c>
      <c r="C2178" s="235" t="s">
        <v>2324</v>
      </c>
      <c r="D2178" s="235" t="s">
        <v>2313</v>
      </c>
      <c r="E2178" s="237">
        <v>12.58</v>
      </c>
    </row>
    <row r="2179" spans="1:5" ht="12.75">
      <c r="A2179" s="235">
        <v>43612</v>
      </c>
      <c r="B2179" s="236" t="s">
        <v>26313</v>
      </c>
      <c r="C2179" s="235" t="s">
        <v>3646</v>
      </c>
      <c r="D2179" s="235" t="s">
        <v>2313</v>
      </c>
      <c r="E2179" s="237">
        <v>61.5</v>
      </c>
    </row>
    <row r="2180" spans="1:5" ht="12.75">
      <c r="A2180" s="235">
        <v>43613</v>
      </c>
      <c r="B2180" s="236" t="s">
        <v>26314</v>
      </c>
      <c r="C2180" s="235" t="s">
        <v>3646</v>
      </c>
      <c r="D2180" s="235" t="s">
        <v>2313</v>
      </c>
      <c r="E2180" s="237">
        <v>50.92</v>
      </c>
    </row>
    <row r="2181" spans="1:5" ht="12.75">
      <c r="A2181" s="235">
        <v>11480</v>
      </c>
      <c r="B2181" s="236" t="s">
        <v>26315</v>
      </c>
      <c r="C2181" s="235" t="s">
        <v>3646</v>
      </c>
      <c r="D2181" s="235" t="s">
        <v>2313</v>
      </c>
      <c r="E2181" s="237">
        <v>78.14</v>
      </c>
    </row>
    <row r="2182" spans="1:5" ht="12.75">
      <c r="A2182" s="235">
        <v>11469</v>
      </c>
      <c r="B2182" s="236" t="s">
        <v>26316</v>
      </c>
      <c r="C2182" s="235" t="s">
        <v>2312</v>
      </c>
      <c r="D2182" s="235" t="s">
        <v>2313</v>
      </c>
      <c r="E2182" s="237">
        <v>8.34</v>
      </c>
    </row>
    <row r="2183" spans="1:5" ht="12.75">
      <c r="A2183" s="235">
        <v>11468</v>
      </c>
      <c r="B2183" s="236" t="s">
        <v>26317</v>
      </c>
      <c r="C2183" s="235" t="s">
        <v>2312</v>
      </c>
      <c r="D2183" s="235" t="s">
        <v>2313</v>
      </c>
      <c r="E2183" s="237">
        <v>8.34</v>
      </c>
    </row>
    <row r="2184" spans="1:5" ht="12.75">
      <c r="A2184" s="235">
        <v>11484</v>
      </c>
      <c r="B2184" s="236" t="s">
        <v>26318</v>
      </c>
      <c r="C2184" s="235" t="s">
        <v>2312</v>
      </c>
      <c r="D2184" s="235" t="s">
        <v>2313</v>
      </c>
      <c r="E2184" s="237">
        <v>36.659999999999997</v>
      </c>
    </row>
    <row r="2185" spans="1:5" ht="12.75">
      <c r="A2185" s="235">
        <v>38155</v>
      </c>
      <c r="B2185" s="236" t="s">
        <v>26319</v>
      </c>
      <c r="C2185" s="235" t="s">
        <v>2312</v>
      </c>
      <c r="D2185" s="235" t="s">
        <v>2313</v>
      </c>
      <c r="E2185" s="237">
        <v>56.92</v>
      </c>
    </row>
    <row r="2186" spans="1:5" ht="12.75">
      <c r="A2186" s="235">
        <v>11467</v>
      </c>
      <c r="B2186" s="236" t="s">
        <v>26320</v>
      </c>
      <c r="C2186" s="235" t="s">
        <v>2312</v>
      </c>
      <c r="D2186" s="235" t="s">
        <v>2313</v>
      </c>
      <c r="E2186" s="237">
        <v>13</v>
      </c>
    </row>
    <row r="2187" spans="1:5" ht="12.75">
      <c r="A2187" s="235">
        <v>38153</v>
      </c>
      <c r="B2187" s="236" t="s">
        <v>26321</v>
      </c>
      <c r="C2187" s="235" t="s">
        <v>3646</v>
      </c>
      <c r="D2187" s="235" t="s">
        <v>2313</v>
      </c>
      <c r="E2187" s="237">
        <v>33.22</v>
      </c>
    </row>
    <row r="2188" spans="1:5" ht="12.75">
      <c r="A2188" s="235">
        <v>43607</v>
      </c>
      <c r="B2188" s="236" t="s">
        <v>26322</v>
      </c>
      <c r="C2188" s="235" t="s">
        <v>2312</v>
      </c>
      <c r="D2188" s="235" t="s">
        <v>2313</v>
      </c>
      <c r="E2188" s="237">
        <v>62.84</v>
      </c>
    </row>
    <row r="2189" spans="1:5" ht="12.75">
      <c r="A2189" s="235">
        <v>3080</v>
      </c>
      <c r="B2189" s="236" t="s">
        <v>26323</v>
      </c>
      <c r="C2189" s="235" t="s">
        <v>3646</v>
      </c>
      <c r="D2189" s="235" t="s">
        <v>2320</v>
      </c>
      <c r="E2189" s="237">
        <v>42.25</v>
      </c>
    </row>
    <row r="2190" spans="1:5" ht="12.75">
      <c r="A2190" s="235">
        <v>3081</v>
      </c>
      <c r="B2190" s="236" t="s">
        <v>26324</v>
      </c>
      <c r="C2190" s="235" t="s">
        <v>3646</v>
      </c>
      <c r="D2190" s="235" t="s">
        <v>2313</v>
      </c>
      <c r="E2190" s="237">
        <v>83.59</v>
      </c>
    </row>
    <row r="2191" spans="1:5" ht="12.75">
      <c r="A2191" s="235">
        <v>3090</v>
      </c>
      <c r="B2191" s="236" t="s">
        <v>26325</v>
      </c>
      <c r="C2191" s="235" t="s">
        <v>3646</v>
      </c>
      <c r="D2191" s="235" t="s">
        <v>2313</v>
      </c>
      <c r="E2191" s="237">
        <v>37.71</v>
      </c>
    </row>
    <row r="2192" spans="1:5" ht="12.75">
      <c r="A2192" s="235">
        <v>43611</v>
      </c>
      <c r="B2192" s="236" t="s">
        <v>26326</v>
      </c>
      <c r="C2192" s="235" t="s">
        <v>3646</v>
      </c>
      <c r="D2192" s="235" t="s">
        <v>2313</v>
      </c>
      <c r="E2192" s="237">
        <v>62.57</v>
      </c>
    </row>
    <row r="2193" spans="1:5" ht="12.75">
      <c r="A2193" s="235">
        <v>3103</v>
      </c>
      <c r="B2193" s="236" t="s">
        <v>26327</v>
      </c>
      <c r="C2193" s="235" t="s">
        <v>2312</v>
      </c>
      <c r="D2193" s="235" t="s">
        <v>2313</v>
      </c>
      <c r="E2193" s="237">
        <v>31.26</v>
      </c>
    </row>
    <row r="2194" spans="1:5" ht="12.75">
      <c r="A2194" s="235">
        <v>3097</v>
      </c>
      <c r="B2194" s="236" t="s">
        <v>26328</v>
      </c>
      <c r="C2194" s="235" t="s">
        <v>3646</v>
      </c>
      <c r="D2194" s="235" t="s">
        <v>2313</v>
      </c>
      <c r="E2194" s="237">
        <v>47.3</v>
      </c>
    </row>
    <row r="2195" spans="1:5" ht="12.75">
      <c r="A2195" s="235">
        <v>3099</v>
      </c>
      <c r="B2195" s="236" t="s">
        <v>26329</v>
      </c>
      <c r="C2195" s="235" t="s">
        <v>3646</v>
      </c>
      <c r="D2195" s="235" t="s">
        <v>2313</v>
      </c>
      <c r="E2195" s="237">
        <v>75.739999999999995</v>
      </c>
    </row>
    <row r="2196" spans="1:5" ht="12.75">
      <c r="A2196" s="235">
        <v>38151</v>
      </c>
      <c r="B2196" s="236" t="s">
        <v>26330</v>
      </c>
      <c r="C2196" s="235" t="s">
        <v>3646</v>
      </c>
      <c r="D2196" s="235" t="s">
        <v>2313</v>
      </c>
      <c r="E2196" s="237">
        <v>54.91</v>
      </c>
    </row>
    <row r="2197" spans="1:5" ht="12.75">
      <c r="A2197" s="235">
        <v>38152</v>
      </c>
      <c r="B2197" s="236" t="s">
        <v>26331</v>
      </c>
      <c r="C2197" s="235" t="s">
        <v>3646</v>
      </c>
      <c r="D2197" s="235" t="s">
        <v>2313</v>
      </c>
      <c r="E2197" s="237">
        <v>88.58</v>
      </c>
    </row>
    <row r="2198" spans="1:5" ht="12.75">
      <c r="A2198" s="235">
        <v>43610</v>
      </c>
      <c r="B2198" s="236" t="s">
        <v>26332</v>
      </c>
      <c r="C2198" s="235" t="s">
        <v>2312</v>
      </c>
      <c r="D2198" s="235" t="s">
        <v>2313</v>
      </c>
      <c r="E2198" s="237">
        <v>46.93</v>
      </c>
    </row>
    <row r="2199" spans="1:5" ht="12.75">
      <c r="A2199" s="235">
        <v>3093</v>
      </c>
      <c r="B2199" s="236" t="s">
        <v>26333</v>
      </c>
      <c r="C2199" s="235" t="s">
        <v>3646</v>
      </c>
      <c r="D2199" s="235" t="s">
        <v>2313</v>
      </c>
      <c r="E2199" s="237">
        <v>75.739999999999995</v>
      </c>
    </row>
    <row r="2200" spans="1:5" ht="12.75">
      <c r="A2200" s="235">
        <v>38165</v>
      </c>
      <c r="B2200" s="236" t="s">
        <v>4312</v>
      </c>
      <c r="C2200" s="235" t="s">
        <v>3646</v>
      </c>
      <c r="D2200" s="235" t="s">
        <v>2313</v>
      </c>
      <c r="E2200" s="237">
        <v>51.73</v>
      </c>
    </row>
    <row r="2201" spans="1:5" ht="12.75">
      <c r="A2201" s="235">
        <v>38177</v>
      </c>
      <c r="B2201" s="236" t="s">
        <v>26334</v>
      </c>
      <c r="C2201" s="235" t="s">
        <v>2312</v>
      </c>
      <c r="D2201" s="235" t="s">
        <v>2313</v>
      </c>
      <c r="E2201" s="237">
        <v>15.37</v>
      </c>
    </row>
    <row r="2202" spans="1:5" ht="12.75">
      <c r="A2202" s="235">
        <v>11458</v>
      </c>
      <c r="B2202" s="236" t="s">
        <v>4313</v>
      </c>
      <c r="C2202" s="235" t="s">
        <v>2312</v>
      </c>
      <c r="D2202" s="235" t="s">
        <v>2313</v>
      </c>
      <c r="E2202" s="237">
        <v>18.350000000000001</v>
      </c>
    </row>
    <row r="2203" spans="1:5" ht="12.75">
      <c r="A2203" s="235">
        <v>3108</v>
      </c>
      <c r="B2203" s="236" t="s">
        <v>26335</v>
      </c>
      <c r="C2203" s="235" t="s">
        <v>2312</v>
      </c>
      <c r="D2203" s="235" t="s">
        <v>2313</v>
      </c>
      <c r="E2203" s="237">
        <v>78.010000000000005</v>
      </c>
    </row>
    <row r="2204" spans="1:5" ht="12.75">
      <c r="A2204" s="235">
        <v>3105</v>
      </c>
      <c r="B2204" s="236" t="s">
        <v>26336</v>
      </c>
      <c r="C2204" s="235" t="s">
        <v>2312</v>
      </c>
      <c r="D2204" s="235" t="s">
        <v>2313</v>
      </c>
      <c r="E2204" s="237">
        <v>102.03</v>
      </c>
    </row>
    <row r="2205" spans="1:5" ht="12.75">
      <c r="A2205" s="235">
        <v>38178</v>
      </c>
      <c r="B2205" s="236" t="s">
        <v>26337</v>
      </c>
      <c r="C2205" s="235" t="s">
        <v>2312</v>
      </c>
      <c r="D2205" s="235" t="s">
        <v>2313</v>
      </c>
      <c r="E2205" s="237">
        <v>16.91</v>
      </c>
    </row>
    <row r="2206" spans="1:5" ht="12.75">
      <c r="A2206" s="235">
        <v>43575</v>
      </c>
      <c r="B2206" s="236" t="s">
        <v>26338</v>
      </c>
      <c r="C2206" s="235" t="s">
        <v>2312</v>
      </c>
      <c r="D2206" s="235" t="s">
        <v>2313</v>
      </c>
      <c r="E2206" s="237">
        <v>36.64</v>
      </c>
    </row>
    <row r="2207" spans="1:5" ht="12.75">
      <c r="A2207" s="235">
        <v>43577</v>
      </c>
      <c r="B2207" s="236" t="s">
        <v>26339</v>
      </c>
      <c r="C2207" s="235" t="s">
        <v>2312</v>
      </c>
      <c r="D2207" s="235" t="s">
        <v>2313</v>
      </c>
      <c r="E2207" s="237">
        <v>63.71</v>
      </c>
    </row>
    <row r="2208" spans="1:5" ht="12.75">
      <c r="A2208" s="235">
        <v>42481</v>
      </c>
      <c r="B2208" s="236" t="s">
        <v>4314</v>
      </c>
      <c r="C2208" s="235" t="s">
        <v>2315</v>
      </c>
      <c r="D2208" s="235" t="s">
        <v>2313</v>
      </c>
      <c r="E2208" s="237">
        <v>16.45</v>
      </c>
    </row>
    <row r="2209" spans="1:5" ht="12.75">
      <c r="A2209" s="235">
        <v>43458</v>
      </c>
      <c r="B2209" s="236" t="s">
        <v>4315</v>
      </c>
      <c r="C2209" s="235" t="s">
        <v>2317</v>
      </c>
      <c r="D2209" s="235" t="s">
        <v>2320</v>
      </c>
      <c r="E2209" s="237">
        <v>0.04</v>
      </c>
    </row>
    <row r="2210" spans="1:5" ht="12.75">
      <c r="A2210" s="235">
        <v>43470</v>
      </c>
      <c r="B2210" s="236" t="s">
        <v>4316</v>
      </c>
      <c r="C2210" s="235" t="s">
        <v>2485</v>
      </c>
      <c r="D2210" s="235" t="s">
        <v>2320</v>
      </c>
      <c r="E2210" s="237">
        <v>7.9</v>
      </c>
    </row>
    <row r="2211" spans="1:5" ht="12.75">
      <c r="A2211" s="235">
        <v>43459</v>
      </c>
      <c r="B2211" s="236" t="s">
        <v>4317</v>
      </c>
      <c r="C2211" s="235" t="s">
        <v>2317</v>
      </c>
      <c r="D2211" s="235" t="s">
        <v>2320</v>
      </c>
      <c r="E2211" s="237">
        <v>0.38</v>
      </c>
    </row>
    <row r="2212" spans="1:5" ht="12.75">
      <c r="A2212" s="235">
        <v>43471</v>
      </c>
      <c r="B2212" s="236" t="s">
        <v>4318</v>
      </c>
      <c r="C2212" s="235" t="s">
        <v>2485</v>
      </c>
      <c r="D2212" s="235" t="s">
        <v>2320</v>
      </c>
      <c r="E2212" s="237">
        <v>71.44</v>
      </c>
    </row>
    <row r="2213" spans="1:5" ht="12.75">
      <c r="A2213" s="235">
        <v>43460</v>
      </c>
      <c r="B2213" s="236" t="s">
        <v>4319</v>
      </c>
      <c r="C2213" s="235" t="s">
        <v>2317</v>
      </c>
      <c r="D2213" s="235" t="s">
        <v>2320</v>
      </c>
      <c r="E2213" s="237">
        <v>0.62</v>
      </c>
    </row>
    <row r="2214" spans="1:5" ht="12.75">
      <c r="A2214" s="235">
        <v>43472</v>
      </c>
      <c r="B2214" s="236" t="s">
        <v>4320</v>
      </c>
      <c r="C2214" s="235" t="s">
        <v>2485</v>
      </c>
      <c r="D2214" s="235" t="s">
        <v>2320</v>
      </c>
      <c r="E2214" s="237">
        <v>117.38</v>
      </c>
    </row>
    <row r="2215" spans="1:5" ht="12.75">
      <c r="A2215" s="235">
        <v>43461</v>
      </c>
      <c r="B2215" s="236" t="s">
        <v>4321</v>
      </c>
      <c r="C2215" s="235" t="s">
        <v>2317</v>
      </c>
      <c r="D2215" s="235" t="s">
        <v>2320</v>
      </c>
      <c r="E2215" s="237">
        <v>0.28000000000000003</v>
      </c>
    </row>
    <row r="2216" spans="1:5" ht="12.75">
      <c r="A2216" s="235">
        <v>43473</v>
      </c>
      <c r="B2216" s="236" t="s">
        <v>4322</v>
      </c>
      <c r="C2216" s="235" t="s">
        <v>2485</v>
      </c>
      <c r="D2216" s="235" t="s">
        <v>2320</v>
      </c>
      <c r="E2216" s="237">
        <v>53.34</v>
      </c>
    </row>
    <row r="2217" spans="1:5" ht="12.75">
      <c r="A2217" s="235">
        <v>43463</v>
      </c>
      <c r="B2217" s="236" t="s">
        <v>4323</v>
      </c>
      <c r="C2217" s="235" t="s">
        <v>2317</v>
      </c>
      <c r="D2217" s="235" t="s">
        <v>2320</v>
      </c>
      <c r="E2217" s="237">
        <v>0.08</v>
      </c>
    </row>
    <row r="2218" spans="1:5" ht="12.75">
      <c r="A2218" s="235">
        <v>43475</v>
      </c>
      <c r="B2218" s="236" t="s">
        <v>4324</v>
      </c>
      <c r="C2218" s="235" t="s">
        <v>2485</v>
      </c>
      <c r="D2218" s="235" t="s">
        <v>2320</v>
      </c>
      <c r="E2218" s="237">
        <v>14.97</v>
      </c>
    </row>
    <row r="2219" spans="1:5" ht="12.75">
      <c r="A2219" s="235">
        <v>43462</v>
      </c>
      <c r="B2219" s="236" t="s">
        <v>4325</v>
      </c>
      <c r="C2219" s="235" t="s">
        <v>2317</v>
      </c>
      <c r="D2219" s="235" t="s">
        <v>2320</v>
      </c>
      <c r="E2219" s="237">
        <v>0.01</v>
      </c>
    </row>
    <row r="2220" spans="1:5" ht="12.75">
      <c r="A2220" s="235">
        <v>43474</v>
      </c>
      <c r="B2220" s="236" t="s">
        <v>4326</v>
      </c>
      <c r="C2220" s="235" t="s">
        <v>2485</v>
      </c>
      <c r="D2220" s="235" t="s">
        <v>2320</v>
      </c>
      <c r="E2220" s="237">
        <v>1.6</v>
      </c>
    </row>
    <row r="2221" spans="1:5" ht="12.75">
      <c r="A2221" s="235">
        <v>43464</v>
      </c>
      <c r="B2221" s="236" t="s">
        <v>4327</v>
      </c>
      <c r="C2221" s="235" t="s">
        <v>2317</v>
      </c>
      <c r="D2221" s="235" t="s">
        <v>2320</v>
      </c>
      <c r="E2221" s="237">
        <v>0.01</v>
      </c>
    </row>
    <row r="2222" spans="1:5" ht="12.75">
      <c r="A2222" s="235">
        <v>43476</v>
      </c>
      <c r="B2222" s="236" t="s">
        <v>4328</v>
      </c>
      <c r="C2222" s="235" t="s">
        <v>2485</v>
      </c>
      <c r="D2222" s="235" t="s">
        <v>2320</v>
      </c>
      <c r="E2222" s="237">
        <v>0.01</v>
      </c>
    </row>
    <row r="2223" spans="1:5" ht="12.75">
      <c r="A2223" s="235">
        <v>43465</v>
      </c>
      <c r="B2223" s="236" t="s">
        <v>4329</v>
      </c>
      <c r="C2223" s="235" t="s">
        <v>2317</v>
      </c>
      <c r="D2223" s="235" t="s">
        <v>2320</v>
      </c>
      <c r="E2223" s="237">
        <v>0.57999999999999996</v>
      </c>
    </row>
    <row r="2224" spans="1:5" ht="12.75">
      <c r="A2224" s="235">
        <v>43477</v>
      </c>
      <c r="B2224" s="236" t="s">
        <v>4330</v>
      </c>
      <c r="C2224" s="235" t="s">
        <v>2485</v>
      </c>
      <c r="D2224" s="235" t="s">
        <v>2320</v>
      </c>
      <c r="E2224" s="237">
        <v>110.22</v>
      </c>
    </row>
    <row r="2225" spans="1:5" ht="12.75">
      <c r="A2225" s="235">
        <v>43466</v>
      </c>
      <c r="B2225" s="236" t="s">
        <v>4331</v>
      </c>
      <c r="C2225" s="235" t="s">
        <v>2317</v>
      </c>
      <c r="D2225" s="235" t="s">
        <v>2320</v>
      </c>
      <c r="E2225" s="237">
        <v>1.27</v>
      </c>
    </row>
    <row r="2226" spans="1:5" ht="12.75">
      <c r="A2226" s="235">
        <v>43478</v>
      </c>
      <c r="B2226" s="236" t="s">
        <v>4332</v>
      </c>
      <c r="C2226" s="235" t="s">
        <v>2485</v>
      </c>
      <c r="D2226" s="235" t="s">
        <v>2320</v>
      </c>
      <c r="E2226" s="237">
        <v>240.1</v>
      </c>
    </row>
    <row r="2227" spans="1:5" ht="12.75">
      <c r="A2227" s="235">
        <v>43467</v>
      </c>
      <c r="B2227" s="236" t="s">
        <v>4333</v>
      </c>
      <c r="C2227" s="235" t="s">
        <v>2317</v>
      </c>
      <c r="D2227" s="235" t="s">
        <v>2320</v>
      </c>
      <c r="E2227" s="237">
        <v>0.41</v>
      </c>
    </row>
    <row r="2228" spans="1:5" ht="12.75">
      <c r="A2228" s="235">
        <v>43479</v>
      </c>
      <c r="B2228" s="236" t="s">
        <v>4334</v>
      </c>
      <c r="C2228" s="235" t="s">
        <v>2485</v>
      </c>
      <c r="D2228" s="235" t="s">
        <v>2320</v>
      </c>
      <c r="E2228" s="237">
        <v>76.97</v>
      </c>
    </row>
    <row r="2229" spans="1:5" ht="12.75">
      <c r="A2229" s="235">
        <v>43468</v>
      </c>
      <c r="B2229" s="236" t="s">
        <v>4335</v>
      </c>
      <c r="C2229" s="235" t="s">
        <v>2317</v>
      </c>
      <c r="D2229" s="235" t="s">
        <v>2320</v>
      </c>
      <c r="E2229" s="237">
        <v>0.89</v>
      </c>
    </row>
    <row r="2230" spans="1:5" ht="12.75">
      <c r="A2230" s="235">
        <v>43480</v>
      </c>
      <c r="B2230" s="236" t="s">
        <v>4336</v>
      </c>
      <c r="C2230" s="235" t="s">
        <v>2485</v>
      </c>
      <c r="D2230" s="235" t="s">
        <v>2320</v>
      </c>
      <c r="E2230" s="237">
        <v>167.28</v>
      </c>
    </row>
    <row r="2231" spans="1:5" ht="12.75">
      <c r="A2231" s="235">
        <v>43469</v>
      </c>
      <c r="B2231" s="236" t="s">
        <v>4337</v>
      </c>
      <c r="C2231" s="235" t="s">
        <v>2317</v>
      </c>
      <c r="D2231" s="235" t="s">
        <v>2320</v>
      </c>
      <c r="E2231" s="237">
        <v>0.06</v>
      </c>
    </row>
    <row r="2232" spans="1:5" ht="12.75">
      <c r="A2232" s="235">
        <v>43481</v>
      </c>
      <c r="B2232" s="236" t="s">
        <v>4338</v>
      </c>
      <c r="C2232" s="235" t="s">
        <v>2485</v>
      </c>
      <c r="D2232" s="235" t="s">
        <v>2320</v>
      </c>
      <c r="E2232" s="237">
        <v>10.78</v>
      </c>
    </row>
    <row r="2233" spans="1:5" ht="12.75">
      <c r="A2233" s="235">
        <v>3119</v>
      </c>
      <c r="B2233" s="236" t="s">
        <v>26340</v>
      </c>
      <c r="C2233" s="235" t="s">
        <v>2312</v>
      </c>
      <c r="D2233" s="235" t="s">
        <v>2313</v>
      </c>
      <c r="E2233" s="237">
        <v>1.98</v>
      </c>
    </row>
    <row r="2234" spans="1:5" ht="12.75">
      <c r="A2234" s="235">
        <v>3122</v>
      </c>
      <c r="B2234" s="236" t="s">
        <v>26341</v>
      </c>
      <c r="C2234" s="235" t="s">
        <v>2312</v>
      </c>
      <c r="D2234" s="235" t="s">
        <v>2313</v>
      </c>
      <c r="E2234" s="237">
        <v>4.04</v>
      </c>
    </row>
    <row r="2235" spans="1:5" ht="12.75">
      <c r="A2235" s="235">
        <v>3121</v>
      </c>
      <c r="B2235" s="236" t="s">
        <v>26342</v>
      </c>
      <c r="C2235" s="235" t="s">
        <v>2312</v>
      </c>
      <c r="D2235" s="235" t="s">
        <v>2313</v>
      </c>
      <c r="E2235" s="237">
        <v>4.58</v>
      </c>
    </row>
    <row r="2236" spans="1:5" ht="12.75">
      <c r="A2236" s="235">
        <v>3120</v>
      </c>
      <c r="B2236" s="236" t="s">
        <v>26343</v>
      </c>
      <c r="C2236" s="235" t="s">
        <v>2312</v>
      </c>
      <c r="D2236" s="235" t="s">
        <v>2313</v>
      </c>
      <c r="E2236" s="237">
        <v>8.68</v>
      </c>
    </row>
    <row r="2237" spans="1:5" ht="12.75">
      <c r="A2237" s="235">
        <v>11455</v>
      </c>
      <c r="B2237" s="236" t="s">
        <v>26344</v>
      </c>
      <c r="C2237" s="235" t="s">
        <v>2312</v>
      </c>
      <c r="D2237" s="235" t="s">
        <v>2313</v>
      </c>
      <c r="E2237" s="237">
        <v>12.56</v>
      </c>
    </row>
    <row r="2238" spans="1:5" ht="12.75">
      <c r="A2238" s="235">
        <v>11456</v>
      </c>
      <c r="B2238" s="236" t="s">
        <v>26345</v>
      </c>
      <c r="C2238" s="235" t="s">
        <v>2312</v>
      </c>
      <c r="D2238" s="235" t="s">
        <v>2313</v>
      </c>
      <c r="E2238" s="237">
        <v>15.01</v>
      </c>
    </row>
    <row r="2239" spans="1:5" ht="12.75">
      <c r="A2239" s="235">
        <v>3107</v>
      </c>
      <c r="B2239" s="236" t="s">
        <v>26346</v>
      </c>
      <c r="C2239" s="235" t="s">
        <v>2312</v>
      </c>
      <c r="D2239" s="235" t="s">
        <v>2313</v>
      </c>
      <c r="E2239" s="237">
        <v>6.33</v>
      </c>
    </row>
    <row r="2240" spans="1:5" ht="12.75">
      <c r="A2240" s="235">
        <v>43583</v>
      </c>
      <c r="B2240" s="236" t="s">
        <v>26347</v>
      </c>
      <c r="C2240" s="235" t="s">
        <v>2312</v>
      </c>
      <c r="D2240" s="235" t="s">
        <v>2313</v>
      </c>
      <c r="E2240" s="237">
        <v>7.14</v>
      </c>
    </row>
    <row r="2241" spans="1:5" ht="12.75">
      <c r="A2241" s="235">
        <v>43586</v>
      </c>
      <c r="B2241" s="236" t="s">
        <v>26348</v>
      </c>
      <c r="C2241" s="235" t="s">
        <v>2312</v>
      </c>
      <c r="D2241" s="235" t="s">
        <v>2313</v>
      </c>
      <c r="E2241" s="237">
        <v>7.32</v>
      </c>
    </row>
    <row r="2242" spans="1:5" ht="12.75">
      <c r="A2242" s="235">
        <v>11461</v>
      </c>
      <c r="B2242" s="236" t="s">
        <v>26349</v>
      </c>
      <c r="C2242" s="235" t="s">
        <v>2312</v>
      </c>
      <c r="D2242" s="235" t="s">
        <v>2313</v>
      </c>
      <c r="E2242" s="237">
        <v>7.98</v>
      </c>
    </row>
    <row r="2243" spans="1:5" ht="12.75">
      <c r="A2243" s="235">
        <v>43587</v>
      </c>
      <c r="B2243" s="236" t="s">
        <v>26350</v>
      </c>
      <c r="C2243" s="235" t="s">
        <v>2312</v>
      </c>
      <c r="D2243" s="235" t="s">
        <v>2313</v>
      </c>
      <c r="E2243" s="237">
        <v>9.1999999999999993</v>
      </c>
    </row>
    <row r="2244" spans="1:5" ht="12.75">
      <c r="A2244" s="235">
        <v>3106</v>
      </c>
      <c r="B2244" s="236" t="s">
        <v>26351</v>
      </c>
      <c r="C2244" s="235" t="s">
        <v>2312</v>
      </c>
      <c r="D2244" s="235" t="s">
        <v>2313</v>
      </c>
      <c r="E2244" s="237">
        <v>11.68</v>
      </c>
    </row>
    <row r="2245" spans="1:5" ht="12.75">
      <c r="A2245" s="235">
        <v>25951</v>
      </c>
      <c r="B2245" s="236" t="s">
        <v>4339</v>
      </c>
      <c r="C2245" s="235" t="s">
        <v>2328</v>
      </c>
      <c r="D2245" s="235" t="s">
        <v>2313</v>
      </c>
      <c r="E2245" s="237">
        <v>1.84</v>
      </c>
    </row>
    <row r="2246" spans="1:5" ht="12.75">
      <c r="A2246" s="235">
        <v>3123</v>
      </c>
      <c r="B2246" s="236" t="s">
        <v>4340</v>
      </c>
      <c r="C2246" s="235" t="s">
        <v>2328</v>
      </c>
      <c r="D2246" s="235" t="s">
        <v>2320</v>
      </c>
      <c r="E2246" s="237">
        <v>1.72</v>
      </c>
    </row>
    <row r="2247" spans="1:5" ht="12.75">
      <c r="A2247" s="235">
        <v>38125</v>
      </c>
      <c r="B2247" s="236" t="s">
        <v>4341</v>
      </c>
      <c r="C2247" s="235" t="s">
        <v>2328</v>
      </c>
      <c r="D2247" s="235" t="s">
        <v>2313</v>
      </c>
      <c r="E2247" s="237">
        <v>1.23</v>
      </c>
    </row>
    <row r="2248" spans="1:5" ht="12.75">
      <c r="A2248" s="235">
        <v>39014</v>
      </c>
      <c r="B2248" s="236" t="s">
        <v>4342</v>
      </c>
      <c r="C2248" s="235" t="s">
        <v>2328</v>
      </c>
      <c r="D2248" s="235" t="s">
        <v>2316</v>
      </c>
      <c r="E2248" s="237">
        <v>6.68</v>
      </c>
    </row>
    <row r="2249" spans="1:5" ht="12.75">
      <c r="A2249" s="235">
        <v>39365</v>
      </c>
      <c r="B2249" s="236" t="s">
        <v>4343</v>
      </c>
      <c r="C2249" s="235" t="s">
        <v>2312</v>
      </c>
      <c r="D2249" s="235" t="s">
        <v>2313</v>
      </c>
      <c r="E2249" s="237">
        <v>1088.79</v>
      </c>
    </row>
    <row r="2250" spans="1:5" ht="12.75">
      <c r="A2250" s="235">
        <v>39366</v>
      </c>
      <c r="B2250" s="236" t="s">
        <v>4344</v>
      </c>
      <c r="C2250" s="235" t="s">
        <v>2312</v>
      </c>
      <c r="D2250" s="235" t="s">
        <v>2313</v>
      </c>
      <c r="E2250" s="237">
        <v>2787.77</v>
      </c>
    </row>
    <row r="2251" spans="1:5" ht="12.75">
      <c r="A2251" s="235">
        <v>39367</v>
      </c>
      <c r="B2251" s="236" t="s">
        <v>4345</v>
      </c>
      <c r="C2251" s="235" t="s">
        <v>2312</v>
      </c>
      <c r="D2251" s="235" t="s">
        <v>2313</v>
      </c>
      <c r="E2251" s="237">
        <v>3810.37</v>
      </c>
    </row>
    <row r="2252" spans="1:5" ht="12.75">
      <c r="A2252" s="235">
        <v>37394</v>
      </c>
      <c r="B2252" s="236" t="s">
        <v>4346</v>
      </c>
      <c r="C2252" s="235" t="s">
        <v>4347</v>
      </c>
      <c r="D2252" s="235" t="s">
        <v>2316</v>
      </c>
      <c r="E2252" s="237">
        <v>40.42</v>
      </c>
    </row>
    <row r="2253" spans="1:5" ht="12.75">
      <c r="A2253" s="235">
        <v>14146</v>
      </c>
      <c r="B2253" s="236" t="s">
        <v>4348</v>
      </c>
      <c r="C2253" s="235" t="s">
        <v>4347</v>
      </c>
      <c r="D2253" s="235" t="s">
        <v>2316</v>
      </c>
      <c r="E2253" s="237">
        <v>65</v>
      </c>
    </row>
    <row r="2254" spans="1:5" ht="12.75">
      <c r="A2254" s="235">
        <v>38134</v>
      </c>
      <c r="B2254" s="236" t="s">
        <v>4349</v>
      </c>
      <c r="C2254" s="235" t="s">
        <v>2328</v>
      </c>
      <c r="D2254" s="235" t="s">
        <v>2313</v>
      </c>
      <c r="E2254" s="237">
        <v>85.78</v>
      </c>
    </row>
    <row r="2255" spans="1:5" ht="12.75">
      <c r="A2255" s="235">
        <v>38132</v>
      </c>
      <c r="B2255" s="236" t="s">
        <v>4350</v>
      </c>
      <c r="C2255" s="235" t="s">
        <v>2328</v>
      </c>
      <c r="D2255" s="235" t="s">
        <v>2313</v>
      </c>
      <c r="E2255" s="237">
        <v>87.49</v>
      </c>
    </row>
    <row r="2256" spans="1:5" ht="12.75">
      <c r="A2256" s="235">
        <v>38133</v>
      </c>
      <c r="B2256" s="236" t="s">
        <v>4351</v>
      </c>
      <c r="C2256" s="235" t="s">
        <v>2328</v>
      </c>
      <c r="D2256" s="235" t="s">
        <v>2313</v>
      </c>
      <c r="E2256" s="237">
        <v>84.63</v>
      </c>
    </row>
    <row r="2257" spans="1:5" ht="12.75">
      <c r="A2257" s="235">
        <v>938</v>
      </c>
      <c r="B2257" s="236" t="s">
        <v>4352</v>
      </c>
      <c r="C2257" s="235" t="s">
        <v>2324</v>
      </c>
      <c r="D2257" s="235" t="s">
        <v>2313</v>
      </c>
      <c r="E2257" s="237">
        <v>1.19</v>
      </c>
    </row>
    <row r="2258" spans="1:5" ht="12.75">
      <c r="A2258" s="235">
        <v>937</v>
      </c>
      <c r="B2258" s="236" t="s">
        <v>4353</v>
      </c>
      <c r="C2258" s="235" t="s">
        <v>2324</v>
      </c>
      <c r="D2258" s="235" t="s">
        <v>2313</v>
      </c>
      <c r="E2258" s="237">
        <v>7.37</v>
      </c>
    </row>
    <row r="2259" spans="1:5" ht="12.75">
      <c r="A2259" s="235">
        <v>939</v>
      </c>
      <c r="B2259" s="236" t="s">
        <v>4354</v>
      </c>
      <c r="C2259" s="235" t="s">
        <v>2324</v>
      </c>
      <c r="D2259" s="235" t="s">
        <v>2313</v>
      </c>
      <c r="E2259" s="237">
        <v>1.91</v>
      </c>
    </row>
    <row r="2260" spans="1:5" ht="12.75">
      <c r="A2260" s="235">
        <v>944</v>
      </c>
      <c r="B2260" s="236" t="s">
        <v>4355</v>
      </c>
      <c r="C2260" s="235" t="s">
        <v>2324</v>
      </c>
      <c r="D2260" s="235" t="s">
        <v>2313</v>
      </c>
      <c r="E2260" s="237">
        <v>3.26</v>
      </c>
    </row>
    <row r="2261" spans="1:5" ht="12.75">
      <c r="A2261" s="235">
        <v>940</v>
      </c>
      <c r="B2261" s="236" t="s">
        <v>4356</v>
      </c>
      <c r="C2261" s="235" t="s">
        <v>2324</v>
      </c>
      <c r="D2261" s="235" t="s">
        <v>2313</v>
      </c>
      <c r="E2261" s="237">
        <v>4.51</v>
      </c>
    </row>
    <row r="2262" spans="1:5" ht="12.75">
      <c r="A2262" s="235">
        <v>936</v>
      </c>
      <c r="B2262" s="236" t="s">
        <v>4357</v>
      </c>
      <c r="C2262" s="235" t="s">
        <v>2324</v>
      </c>
      <c r="D2262" s="235" t="s">
        <v>2313</v>
      </c>
      <c r="E2262" s="237">
        <v>1.0900000000000001</v>
      </c>
    </row>
    <row r="2263" spans="1:5" ht="12.75">
      <c r="A2263" s="235">
        <v>935</v>
      </c>
      <c r="B2263" s="236" t="s">
        <v>4358</v>
      </c>
      <c r="C2263" s="235" t="s">
        <v>2324</v>
      </c>
      <c r="D2263" s="235" t="s">
        <v>2313</v>
      </c>
      <c r="E2263" s="237">
        <v>0.83</v>
      </c>
    </row>
    <row r="2264" spans="1:5" ht="12.75">
      <c r="A2264" s="235">
        <v>406</v>
      </c>
      <c r="B2264" s="236" t="s">
        <v>4359</v>
      </c>
      <c r="C2264" s="235" t="s">
        <v>2312</v>
      </c>
      <c r="D2264" s="235" t="s">
        <v>2313</v>
      </c>
      <c r="E2264" s="237">
        <v>75.81</v>
      </c>
    </row>
    <row r="2265" spans="1:5" ht="12.75">
      <c r="A2265" s="235">
        <v>42529</v>
      </c>
      <c r="B2265" s="236" t="s">
        <v>4360</v>
      </c>
      <c r="C2265" s="235" t="s">
        <v>2324</v>
      </c>
      <c r="D2265" s="235" t="s">
        <v>2313</v>
      </c>
      <c r="E2265" s="237">
        <v>0.94</v>
      </c>
    </row>
    <row r="2266" spans="1:5" ht="12.75">
      <c r="A2266" s="235">
        <v>39634</v>
      </c>
      <c r="B2266" s="236" t="s">
        <v>4361</v>
      </c>
      <c r="C2266" s="235" t="s">
        <v>2324</v>
      </c>
      <c r="D2266" s="235" t="s">
        <v>2313</v>
      </c>
      <c r="E2266" s="237">
        <v>8.1199999999999992</v>
      </c>
    </row>
    <row r="2267" spans="1:5" ht="12.75">
      <c r="A2267" s="235">
        <v>39701</v>
      </c>
      <c r="B2267" s="236" t="s">
        <v>4362</v>
      </c>
      <c r="C2267" s="235" t="s">
        <v>2312</v>
      </c>
      <c r="D2267" s="235" t="s">
        <v>2313</v>
      </c>
      <c r="E2267" s="237">
        <v>74.430000000000007</v>
      </c>
    </row>
    <row r="2268" spans="1:5" ht="12.75">
      <c r="A2268" s="235">
        <v>12815</v>
      </c>
      <c r="B2268" s="236" t="s">
        <v>4363</v>
      </c>
      <c r="C2268" s="235" t="s">
        <v>2312</v>
      </c>
      <c r="D2268" s="235" t="s">
        <v>2313</v>
      </c>
      <c r="E2268" s="237">
        <v>7.05</v>
      </c>
    </row>
    <row r="2269" spans="1:5" ht="12.75">
      <c r="A2269" s="235">
        <v>407</v>
      </c>
      <c r="B2269" s="236" t="s">
        <v>4364</v>
      </c>
      <c r="C2269" s="235" t="s">
        <v>2328</v>
      </c>
      <c r="D2269" s="235" t="s">
        <v>2316</v>
      </c>
      <c r="E2269" s="237">
        <v>49.6</v>
      </c>
    </row>
    <row r="2270" spans="1:5" ht="12.75">
      <c r="A2270" s="235">
        <v>39431</v>
      </c>
      <c r="B2270" s="236" t="s">
        <v>4365</v>
      </c>
      <c r="C2270" s="235" t="s">
        <v>2324</v>
      </c>
      <c r="D2270" s="235" t="s">
        <v>2313</v>
      </c>
      <c r="E2270" s="237">
        <v>0.16</v>
      </c>
    </row>
    <row r="2271" spans="1:5" ht="12.75">
      <c r="A2271" s="235">
        <v>39432</v>
      </c>
      <c r="B2271" s="236" t="s">
        <v>4366</v>
      </c>
      <c r="C2271" s="235" t="s">
        <v>2324</v>
      </c>
      <c r="D2271" s="235" t="s">
        <v>2313</v>
      </c>
      <c r="E2271" s="237">
        <v>2.09</v>
      </c>
    </row>
    <row r="2272" spans="1:5" ht="12.75">
      <c r="A2272" s="235">
        <v>20111</v>
      </c>
      <c r="B2272" s="236" t="s">
        <v>4367</v>
      </c>
      <c r="C2272" s="235" t="s">
        <v>2312</v>
      </c>
      <c r="D2272" s="235" t="s">
        <v>2320</v>
      </c>
      <c r="E2272" s="237">
        <v>10.45</v>
      </c>
    </row>
    <row r="2273" spans="1:5" ht="12.75">
      <c r="A2273" s="235">
        <v>21127</v>
      </c>
      <c r="B2273" s="236" t="s">
        <v>4368</v>
      </c>
      <c r="C2273" s="235" t="s">
        <v>2312</v>
      </c>
      <c r="D2273" s="235" t="s">
        <v>2313</v>
      </c>
      <c r="E2273" s="237">
        <v>3.95</v>
      </c>
    </row>
    <row r="2274" spans="1:5" ht="12.75">
      <c r="A2274" s="235">
        <v>404</v>
      </c>
      <c r="B2274" s="236" t="s">
        <v>4369</v>
      </c>
      <c r="C2274" s="235" t="s">
        <v>2324</v>
      </c>
      <c r="D2274" s="235" t="s">
        <v>2313</v>
      </c>
      <c r="E2274" s="237">
        <v>1.42</v>
      </c>
    </row>
    <row r="2275" spans="1:5" ht="12.75">
      <c r="A2275" s="235">
        <v>14151</v>
      </c>
      <c r="B2275" s="236" t="s">
        <v>4370</v>
      </c>
      <c r="C2275" s="235" t="s">
        <v>2312</v>
      </c>
      <c r="D2275" s="235" t="s">
        <v>2316</v>
      </c>
      <c r="E2275" s="237">
        <v>46.71</v>
      </c>
    </row>
    <row r="2276" spans="1:5" ht="12.75">
      <c r="A2276" s="235">
        <v>14153</v>
      </c>
      <c r="B2276" s="236" t="s">
        <v>4371</v>
      </c>
      <c r="C2276" s="235" t="s">
        <v>2312</v>
      </c>
      <c r="D2276" s="235" t="s">
        <v>2316</v>
      </c>
      <c r="E2276" s="237">
        <v>52.81</v>
      </c>
    </row>
    <row r="2277" spans="1:5" ht="12.75">
      <c r="A2277" s="235">
        <v>14152</v>
      </c>
      <c r="B2277" s="236" t="s">
        <v>4372</v>
      </c>
      <c r="C2277" s="235" t="s">
        <v>2312</v>
      </c>
      <c r="D2277" s="235" t="s">
        <v>2316</v>
      </c>
      <c r="E2277" s="237">
        <v>40.54</v>
      </c>
    </row>
    <row r="2278" spans="1:5" ht="12.75">
      <c r="A2278" s="235">
        <v>14154</v>
      </c>
      <c r="B2278" s="236" t="s">
        <v>4373</v>
      </c>
      <c r="C2278" s="235" t="s">
        <v>2312</v>
      </c>
      <c r="D2278" s="235" t="s">
        <v>2316</v>
      </c>
      <c r="E2278" s="237">
        <v>141.9</v>
      </c>
    </row>
    <row r="2279" spans="1:5" ht="12.75">
      <c r="A2279" s="235">
        <v>42015</v>
      </c>
      <c r="B2279" s="236" t="s">
        <v>4374</v>
      </c>
      <c r="C2279" s="235" t="s">
        <v>2324</v>
      </c>
      <c r="D2279" s="235" t="s">
        <v>2313</v>
      </c>
      <c r="E2279" s="237">
        <v>1.67</v>
      </c>
    </row>
    <row r="2280" spans="1:5" ht="12.75">
      <c r="A2280" s="235">
        <v>3146</v>
      </c>
      <c r="B2280" s="236" t="s">
        <v>4375</v>
      </c>
      <c r="C2280" s="235" t="s">
        <v>2312</v>
      </c>
      <c r="D2280" s="235" t="s">
        <v>2320</v>
      </c>
      <c r="E2280" s="237">
        <v>4.17</v>
      </c>
    </row>
    <row r="2281" spans="1:5" ht="12.75">
      <c r="A2281" s="235">
        <v>3143</v>
      </c>
      <c r="B2281" s="236" t="s">
        <v>4376</v>
      </c>
      <c r="C2281" s="235" t="s">
        <v>2312</v>
      </c>
      <c r="D2281" s="235" t="s">
        <v>2313</v>
      </c>
      <c r="E2281" s="237">
        <v>9.48</v>
      </c>
    </row>
    <row r="2282" spans="1:5" ht="12.75">
      <c r="A2282" s="235">
        <v>3148</v>
      </c>
      <c r="B2282" s="236" t="s">
        <v>4377</v>
      </c>
      <c r="C2282" s="235" t="s">
        <v>2312</v>
      </c>
      <c r="D2282" s="235" t="s">
        <v>2313</v>
      </c>
      <c r="E2282" s="237">
        <v>15.38</v>
      </c>
    </row>
    <row r="2283" spans="1:5" ht="12.75">
      <c r="A2283" s="235">
        <v>4310</v>
      </c>
      <c r="B2283" s="236" t="s">
        <v>4378</v>
      </c>
      <c r="C2283" s="235" t="s">
        <v>2312</v>
      </c>
      <c r="D2283" s="235" t="s">
        <v>2313</v>
      </c>
      <c r="E2283" s="237">
        <v>2.65</v>
      </c>
    </row>
    <row r="2284" spans="1:5" ht="12.75">
      <c r="A2284" s="235">
        <v>4311</v>
      </c>
      <c r="B2284" s="236" t="s">
        <v>4379</v>
      </c>
      <c r="C2284" s="235" t="s">
        <v>2312</v>
      </c>
      <c r="D2284" s="235" t="s">
        <v>2313</v>
      </c>
      <c r="E2284" s="237">
        <v>1.87</v>
      </c>
    </row>
    <row r="2285" spans="1:5" ht="12.75">
      <c r="A2285" s="235">
        <v>4312</v>
      </c>
      <c r="B2285" s="236" t="s">
        <v>4380</v>
      </c>
      <c r="C2285" s="235" t="s">
        <v>2312</v>
      </c>
      <c r="D2285" s="235" t="s">
        <v>2313</v>
      </c>
      <c r="E2285" s="237">
        <v>2.62</v>
      </c>
    </row>
    <row r="2286" spans="1:5" ht="12.75">
      <c r="A2286" s="235">
        <v>13261</v>
      </c>
      <c r="B2286" s="236" t="s">
        <v>4381</v>
      </c>
      <c r="C2286" s="235" t="s">
        <v>2312</v>
      </c>
      <c r="D2286" s="235" t="s">
        <v>2313</v>
      </c>
      <c r="E2286" s="237">
        <v>1.65</v>
      </c>
    </row>
    <row r="2287" spans="1:5" ht="12.75">
      <c r="A2287" s="235">
        <v>3255</v>
      </c>
      <c r="B2287" s="236" t="s">
        <v>4382</v>
      </c>
      <c r="C2287" s="235" t="s">
        <v>2312</v>
      </c>
      <c r="D2287" s="235" t="s">
        <v>2313</v>
      </c>
      <c r="E2287" s="237">
        <v>9.52</v>
      </c>
    </row>
    <row r="2288" spans="1:5" ht="12.75">
      <c r="A2288" s="235">
        <v>3254</v>
      </c>
      <c r="B2288" s="236" t="s">
        <v>4383</v>
      </c>
      <c r="C2288" s="235" t="s">
        <v>2312</v>
      </c>
      <c r="D2288" s="235" t="s">
        <v>2313</v>
      </c>
      <c r="E2288" s="237">
        <v>154.62</v>
      </c>
    </row>
    <row r="2289" spans="1:5" ht="12.75">
      <c r="A2289" s="235">
        <v>3259</v>
      </c>
      <c r="B2289" s="236" t="s">
        <v>4384</v>
      </c>
      <c r="C2289" s="235" t="s">
        <v>2312</v>
      </c>
      <c r="D2289" s="235" t="s">
        <v>2313</v>
      </c>
      <c r="E2289" s="237">
        <v>18.579999999999998</v>
      </c>
    </row>
    <row r="2290" spans="1:5" ht="12.75">
      <c r="A2290" s="235">
        <v>3258</v>
      </c>
      <c r="B2290" s="236" t="s">
        <v>4385</v>
      </c>
      <c r="C2290" s="235" t="s">
        <v>2312</v>
      </c>
      <c r="D2290" s="235" t="s">
        <v>2313</v>
      </c>
      <c r="E2290" s="237">
        <v>11.23</v>
      </c>
    </row>
    <row r="2291" spans="1:5" ht="12.75">
      <c r="A2291" s="235">
        <v>3251</v>
      </c>
      <c r="B2291" s="236" t="s">
        <v>4386</v>
      </c>
      <c r="C2291" s="235" t="s">
        <v>2312</v>
      </c>
      <c r="D2291" s="235" t="s">
        <v>2313</v>
      </c>
      <c r="E2291" s="237">
        <v>6.62</v>
      </c>
    </row>
    <row r="2292" spans="1:5" ht="12.75">
      <c r="A2292" s="235">
        <v>3256</v>
      </c>
      <c r="B2292" s="236" t="s">
        <v>4387</v>
      </c>
      <c r="C2292" s="235" t="s">
        <v>2312</v>
      </c>
      <c r="D2292" s="235" t="s">
        <v>2313</v>
      </c>
      <c r="E2292" s="237">
        <v>12.53</v>
      </c>
    </row>
    <row r="2293" spans="1:5" ht="12.75">
      <c r="A2293" s="235">
        <v>3261</v>
      </c>
      <c r="B2293" s="236" t="s">
        <v>4388</v>
      </c>
      <c r="C2293" s="235" t="s">
        <v>2312</v>
      </c>
      <c r="D2293" s="235" t="s">
        <v>2313</v>
      </c>
      <c r="E2293" s="237">
        <v>136.74</v>
      </c>
    </row>
    <row r="2294" spans="1:5" ht="12.75">
      <c r="A2294" s="235">
        <v>3260</v>
      </c>
      <c r="B2294" s="236" t="s">
        <v>4389</v>
      </c>
      <c r="C2294" s="235" t="s">
        <v>2312</v>
      </c>
      <c r="D2294" s="235" t="s">
        <v>2313</v>
      </c>
      <c r="E2294" s="237">
        <v>23.49</v>
      </c>
    </row>
    <row r="2295" spans="1:5" ht="12.75">
      <c r="A2295" s="235">
        <v>3272</v>
      </c>
      <c r="B2295" s="236" t="s">
        <v>4390</v>
      </c>
      <c r="C2295" s="235" t="s">
        <v>2312</v>
      </c>
      <c r="D2295" s="235" t="s">
        <v>2313</v>
      </c>
      <c r="E2295" s="237">
        <v>40.43</v>
      </c>
    </row>
    <row r="2296" spans="1:5" ht="12.75">
      <c r="A2296" s="235">
        <v>3265</v>
      </c>
      <c r="B2296" s="236" t="s">
        <v>4391</v>
      </c>
      <c r="C2296" s="235" t="s">
        <v>2312</v>
      </c>
      <c r="D2296" s="235" t="s">
        <v>2313</v>
      </c>
      <c r="E2296" s="237">
        <v>32.119999999999997</v>
      </c>
    </row>
    <row r="2297" spans="1:5" ht="12.75">
      <c r="A2297" s="235">
        <v>3262</v>
      </c>
      <c r="B2297" s="236" t="s">
        <v>4392</v>
      </c>
      <c r="C2297" s="235" t="s">
        <v>2312</v>
      </c>
      <c r="D2297" s="235" t="s">
        <v>2313</v>
      </c>
      <c r="E2297" s="237">
        <v>14.06</v>
      </c>
    </row>
    <row r="2298" spans="1:5" ht="12.75">
      <c r="A2298" s="235">
        <v>3264</v>
      </c>
      <c r="B2298" s="236" t="s">
        <v>4393</v>
      </c>
      <c r="C2298" s="235" t="s">
        <v>2312</v>
      </c>
      <c r="D2298" s="235" t="s">
        <v>2313</v>
      </c>
      <c r="E2298" s="237">
        <v>23.09</v>
      </c>
    </row>
    <row r="2299" spans="1:5" ht="12.75">
      <c r="A2299" s="235">
        <v>3267</v>
      </c>
      <c r="B2299" s="236" t="s">
        <v>4394</v>
      </c>
      <c r="C2299" s="235" t="s">
        <v>2312</v>
      </c>
      <c r="D2299" s="235" t="s">
        <v>2313</v>
      </c>
      <c r="E2299" s="237">
        <v>75.42</v>
      </c>
    </row>
    <row r="2300" spans="1:5" ht="12.75">
      <c r="A2300" s="235">
        <v>3266</v>
      </c>
      <c r="B2300" s="236" t="s">
        <v>4395</v>
      </c>
      <c r="C2300" s="235" t="s">
        <v>2312</v>
      </c>
      <c r="D2300" s="235" t="s">
        <v>2313</v>
      </c>
      <c r="E2300" s="237">
        <v>47.99</v>
      </c>
    </row>
    <row r="2301" spans="1:5" ht="12.75">
      <c r="A2301" s="235">
        <v>3263</v>
      </c>
      <c r="B2301" s="236" t="s">
        <v>4396</v>
      </c>
      <c r="C2301" s="235" t="s">
        <v>2312</v>
      </c>
      <c r="D2301" s="235" t="s">
        <v>2313</v>
      </c>
      <c r="E2301" s="237">
        <v>19.2</v>
      </c>
    </row>
    <row r="2302" spans="1:5" ht="12.75">
      <c r="A2302" s="235">
        <v>3268</v>
      </c>
      <c r="B2302" s="236" t="s">
        <v>4397</v>
      </c>
      <c r="C2302" s="235" t="s">
        <v>2312</v>
      </c>
      <c r="D2302" s="235" t="s">
        <v>2313</v>
      </c>
      <c r="E2302" s="237">
        <v>101.98</v>
      </c>
    </row>
    <row r="2303" spans="1:5" ht="12.75">
      <c r="A2303" s="235">
        <v>3271</v>
      </c>
      <c r="B2303" s="236" t="s">
        <v>4398</v>
      </c>
      <c r="C2303" s="235" t="s">
        <v>2312</v>
      </c>
      <c r="D2303" s="235" t="s">
        <v>2313</v>
      </c>
      <c r="E2303" s="237">
        <v>150.77000000000001</v>
      </c>
    </row>
    <row r="2304" spans="1:5" ht="12.75">
      <c r="A2304" s="235">
        <v>3270</v>
      </c>
      <c r="B2304" s="236" t="s">
        <v>4399</v>
      </c>
      <c r="C2304" s="235" t="s">
        <v>2312</v>
      </c>
      <c r="D2304" s="235" t="s">
        <v>2313</v>
      </c>
      <c r="E2304" s="237">
        <v>253.3</v>
      </c>
    </row>
    <row r="2305" spans="1:5" ht="12.75">
      <c r="A2305" s="235">
        <v>3275</v>
      </c>
      <c r="B2305" s="236" t="s">
        <v>4400</v>
      </c>
      <c r="C2305" s="235" t="s">
        <v>2315</v>
      </c>
      <c r="D2305" s="235" t="s">
        <v>2313</v>
      </c>
      <c r="E2305" s="237">
        <v>141.66</v>
      </c>
    </row>
    <row r="2306" spans="1:5" ht="12.75">
      <c r="A2306" s="235">
        <v>39512</v>
      </c>
      <c r="B2306" s="236" t="s">
        <v>4401</v>
      </c>
      <c r="C2306" s="235" t="s">
        <v>2315</v>
      </c>
      <c r="D2306" s="235" t="s">
        <v>2313</v>
      </c>
      <c r="E2306" s="237">
        <v>58.65</v>
      </c>
    </row>
    <row r="2307" spans="1:5" ht="12.75">
      <c r="A2307" s="235">
        <v>39511</v>
      </c>
      <c r="B2307" s="236" t="s">
        <v>4402</v>
      </c>
      <c r="C2307" s="235" t="s">
        <v>2315</v>
      </c>
      <c r="D2307" s="235" t="s">
        <v>2313</v>
      </c>
      <c r="E2307" s="237">
        <v>63.97</v>
      </c>
    </row>
    <row r="2308" spans="1:5" ht="12.75">
      <c r="A2308" s="235">
        <v>39513</v>
      </c>
      <c r="B2308" s="236" t="s">
        <v>4403</v>
      </c>
      <c r="C2308" s="235" t="s">
        <v>2315</v>
      </c>
      <c r="D2308" s="235" t="s">
        <v>2313</v>
      </c>
      <c r="E2308" s="237">
        <v>68.61</v>
      </c>
    </row>
    <row r="2309" spans="1:5" ht="12.75">
      <c r="A2309" s="235">
        <v>3286</v>
      </c>
      <c r="B2309" s="236" t="s">
        <v>4404</v>
      </c>
      <c r="C2309" s="235" t="s">
        <v>2315</v>
      </c>
      <c r="D2309" s="235" t="s">
        <v>2316</v>
      </c>
      <c r="E2309" s="237">
        <v>60.88</v>
      </c>
    </row>
    <row r="2310" spans="1:5" ht="12.75">
      <c r="A2310" s="235">
        <v>3287</v>
      </c>
      <c r="B2310" s="236" t="s">
        <v>4405</v>
      </c>
      <c r="C2310" s="235" t="s">
        <v>2315</v>
      </c>
      <c r="D2310" s="235" t="s">
        <v>2316</v>
      </c>
      <c r="E2310" s="237">
        <v>92</v>
      </c>
    </row>
    <row r="2311" spans="1:5" ht="12.75">
      <c r="A2311" s="235">
        <v>3283</v>
      </c>
      <c r="B2311" s="236" t="s">
        <v>4406</v>
      </c>
      <c r="C2311" s="235" t="s">
        <v>2315</v>
      </c>
      <c r="D2311" s="235" t="s">
        <v>2316</v>
      </c>
      <c r="E2311" s="237">
        <v>19.32</v>
      </c>
    </row>
    <row r="2312" spans="1:5" ht="12.75">
      <c r="A2312" s="235">
        <v>11587</v>
      </c>
      <c r="B2312" s="236" t="s">
        <v>4407</v>
      </c>
      <c r="C2312" s="235" t="s">
        <v>2315</v>
      </c>
      <c r="D2312" s="235" t="s">
        <v>2313</v>
      </c>
      <c r="E2312" s="237">
        <v>97.13</v>
      </c>
    </row>
    <row r="2313" spans="1:5" ht="12.75">
      <c r="A2313" s="235">
        <v>36225</v>
      </c>
      <c r="B2313" s="236" t="s">
        <v>4408</v>
      </c>
      <c r="C2313" s="235" t="s">
        <v>2315</v>
      </c>
      <c r="D2313" s="235" t="s">
        <v>2313</v>
      </c>
      <c r="E2313" s="237">
        <v>39.46</v>
      </c>
    </row>
    <row r="2314" spans="1:5" ht="12.75">
      <c r="A2314" s="235">
        <v>36230</v>
      </c>
      <c r="B2314" s="236" t="s">
        <v>4409</v>
      </c>
      <c r="C2314" s="235" t="s">
        <v>2315</v>
      </c>
      <c r="D2314" s="235" t="s">
        <v>2320</v>
      </c>
      <c r="E2314" s="237">
        <v>28.99</v>
      </c>
    </row>
    <row r="2315" spans="1:5" ht="12.75">
      <c r="A2315" s="235">
        <v>36238</v>
      </c>
      <c r="B2315" s="236" t="s">
        <v>4410</v>
      </c>
      <c r="C2315" s="235" t="s">
        <v>2315</v>
      </c>
      <c r="D2315" s="235" t="s">
        <v>2313</v>
      </c>
      <c r="E2315" s="237">
        <v>28.33</v>
      </c>
    </row>
    <row r="2316" spans="1:5" ht="12.75">
      <c r="A2316" s="235">
        <v>39363</v>
      </c>
      <c r="B2316" s="236" t="s">
        <v>4411</v>
      </c>
      <c r="C2316" s="235" t="s">
        <v>2312</v>
      </c>
      <c r="D2316" s="235" t="s">
        <v>2313</v>
      </c>
      <c r="E2316" s="237">
        <v>4435.09</v>
      </c>
    </row>
    <row r="2317" spans="1:5" ht="12.75">
      <c r="A2317" s="235">
        <v>39361</v>
      </c>
      <c r="B2317" s="236" t="s">
        <v>4412</v>
      </c>
      <c r="C2317" s="235" t="s">
        <v>2312</v>
      </c>
      <c r="D2317" s="235" t="s">
        <v>2313</v>
      </c>
      <c r="E2317" s="237">
        <v>1140.45</v>
      </c>
    </row>
    <row r="2318" spans="1:5" ht="12.75">
      <c r="A2318" s="235">
        <v>39362</v>
      </c>
      <c r="B2318" s="236" t="s">
        <v>4413</v>
      </c>
      <c r="C2318" s="235" t="s">
        <v>2312</v>
      </c>
      <c r="D2318" s="235" t="s">
        <v>2313</v>
      </c>
      <c r="E2318" s="237">
        <v>3509.46</v>
      </c>
    </row>
    <row r="2319" spans="1:5" ht="12.75">
      <c r="A2319" s="235">
        <v>39364</v>
      </c>
      <c r="B2319" s="236" t="s">
        <v>4414</v>
      </c>
      <c r="C2319" s="235" t="s">
        <v>2312</v>
      </c>
      <c r="D2319" s="235" t="s">
        <v>2313</v>
      </c>
      <c r="E2319" s="237">
        <v>10137.35</v>
      </c>
    </row>
    <row r="2320" spans="1:5" ht="12.75">
      <c r="A2320" s="235">
        <v>14576</v>
      </c>
      <c r="B2320" s="236" t="s">
        <v>4415</v>
      </c>
      <c r="C2320" s="235" t="s">
        <v>2312</v>
      </c>
      <c r="D2320" s="235" t="s">
        <v>2316</v>
      </c>
      <c r="E2320" s="237">
        <v>4186460.85</v>
      </c>
    </row>
    <row r="2321" spans="1:5" ht="12.75">
      <c r="A2321" s="235">
        <v>13877</v>
      </c>
      <c r="B2321" s="236" t="s">
        <v>4416</v>
      </c>
      <c r="C2321" s="235" t="s">
        <v>2312</v>
      </c>
      <c r="D2321" s="235" t="s">
        <v>2316</v>
      </c>
      <c r="E2321" s="237">
        <v>1792161.45</v>
      </c>
    </row>
    <row r="2322" spans="1:5" ht="12.75">
      <c r="A2322" s="235">
        <v>7307</v>
      </c>
      <c r="B2322" s="236" t="s">
        <v>4417</v>
      </c>
      <c r="C2322" s="235" t="s">
        <v>2377</v>
      </c>
      <c r="D2322" s="235" t="s">
        <v>2313</v>
      </c>
      <c r="E2322" s="237">
        <v>28.46</v>
      </c>
    </row>
    <row r="2323" spans="1:5" ht="12.75">
      <c r="A2323" s="235">
        <v>38122</v>
      </c>
      <c r="B2323" s="236" t="s">
        <v>4418</v>
      </c>
      <c r="C2323" s="235" t="s">
        <v>2377</v>
      </c>
      <c r="D2323" s="235" t="s">
        <v>2313</v>
      </c>
      <c r="E2323" s="237">
        <v>14.94</v>
      </c>
    </row>
    <row r="2324" spans="1:5" ht="12.75">
      <c r="A2324" s="235">
        <v>38633</v>
      </c>
      <c r="B2324" s="236" t="s">
        <v>4420</v>
      </c>
      <c r="C2324" s="235" t="s">
        <v>2312</v>
      </c>
      <c r="D2324" s="235" t="s">
        <v>2313</v>
      </c>
      <c r="E2324" s="237">
        <v>17.32</v>
      </c>
    </row>
    <row r="2325" spans="1:5" ht="12.75">
      <c r="A2325" s="235">
        <v>12344</v>
      </c>
      <c r="B2325" s="236" t="s">
        <v>4421</v>
      </c>
      <c r="C2325" s="235" t="s">
        <v>2312</v>
      </c>
      <c r="D2325" s="235" t="s">
        <v>2313</v>
      </c>
      <c r="E2325" s="237">
        <v>2.92</v>
      </c>
    </row>
    <row r="2326" spans="1:5" ht="12.75">
      <c r="A2326" s="235">
        <v>12343</v>
      </c>
      <c r="B2326" s="236" t="s">
        <v>4422</v>
      </c>
      <c r="C2326" s="235" t="s">
        <v>2312</v>
      </c>
      <c r="D2326" s="235" t="s">
        <v>2313</v>
      </c>
      <c r="E2326" s="237">
        <v>4.53</v>
      </c>
    </row>
    <row r="2327" spans="1:5" ht="12.75">
      <c r="A2327" s="235">
        <v>3295</v>
      </c>
      <c r="B2327" s="236" t="s">
        <v>4423</v>
      </c>
      <c r="C2327" s="235" t="s">
        <v>2312</v>
      </c>
      <c r="D2327" s="235" t="s">
        <v>2313</v>
      </c>
      <c r="E2327" s="237">
        <v>15.83</v>
      </c>
    </row>
    <row r="2328" spans="1:5" ht="12.75">
      <c r="A2328" s="235">
        <v>3302</v>
      </c>
      <c r="B2328" s="236" t="s">
        <v>4424</v>
      </c>
      <c r="C2328" s="235" t="s">
        <v>2312</v>
      </c>
      <c r="D2328" s="235" t="s">
        <v>2313</v>
      </c>
      <c r="E2328" s="237">
        <v>16.55</v>
      </c>
    </row>
    <row r="2329" spans="1:5" ht="12.75">
      <c r="A2329" s="235">
        <v>3297</v>
      </c>
      <c r="B2329" s="236" t="s">
        <v>4425</v>
      </c>
      <c r="C2329" s="235" t="s">
        <v>2312</v>
      </c>
      <c r="D2329" s="235" t="s">
        <v>2313</v>
      </c>
      <c r="E2329" s="237">
        <v>17.66</v>
      </c>
    </row>
    <row r="2330" spans="1:5" ht="12.75">
      <c r="A2330" s="235">
        <v>3294</v>
      </c>
      <c r="B2330" s="236" t="s">
        <v>4426</v>
      </c>
      <c r="C2330" s="235" t="s">
        <v>2312</v>
      </c>
      <c r="D2330" s="235" t="s">
        <v>2313</v>
      </c>
      <c r="E2330" s="237">
        <v>17.93</v>
      </c>
    </row>
    <row r="2331" spans="1:5" ht="12.75">
      <c r="A2331" s="235">
        <v>3292</v>
      </c>
      <c r="B2331" s="236" t="s">
        <v>4427</v>
      </c>
      <c r="C2331" s="235" t="s">
        <v>2312</v>
      </c>
      <c r="D2331" s="235" t="s">
        <v>2320</v>
      </c>
      <c r="E2331" s="237">
        <v>16.850000000000001</v>
      </c>
    </row>
    <row r="2332" spans="1:5" ht="12.75">
      <c r="A2332" s="235">
        <v>3298</v>
      </c>
      <c r="B2332" s="236" t="s">
        <v>4428</v>
      </c>
      <c r="C2332" s="235" t="s">
        <v>2312</v>
      </c>
      <c r="D2332" s="235" t="s">
        <v>2313</v>
      </c>
      <c r="E2332" s="237">
        <v>39.49</v>
      </c>
    </row>
    <row r="2333" spans="1:5" ht="12.75">
      <c r="A2333" s="235">
        <v>11596</v>
      </c>
      <c r="B2333" s="236" t="s">
        <v>4429</v>
      </c>
      <c r="C2333" s="235" t="s">
        <v>2312</v>
      </c>
      <c r="D2333" s="235" t="s">
        <v>2316</v>
      </c>
      <c r="E2333" s="237">
        <v>427.37</v>
      </c>
    </row>
    <row r="2334" spans="1:5" ht="12.75">
      <c r="A2334" s="235">
        <v>34802</v>
      </c>
      <c r="B2334" s="236" t="s">
        <v>4430</v>
      </c>
      <c r="C2334" s="235" t="s">
        <v>2312</v>
      </c>
      <c r="D2334" s="235" t="s">
        <v>2316</v>
      </c>
      <c r="E2334" s="237">
        <v>1173.69</v>
      </c>
    </row>
    <row r="2335" spans="1:5" ht="12.75">
      <c r="A2335" s="235">
        <v>11588</v>
      </c>
      <c r="B2335" s="236" t="s">
        <v>4431</v>
      </c>
      <c r="C2335" s="235" t="s">
        <v>2312</v>
      </c>
      <c r="D2335" s="235" t="s">
        <v>2316</v>
      </c>
      <c r="E2335" s="237">
        <v>1266.23</v>
      </c>
    </row>
    <row r="2336" spans="1:5" ht="12.75">
      <c r="A2336" s="235">
        <v>34383</v>
      </c>
      <c r="B2336" s="236" t="s">
        <v>4432</v>
      </c>
      <c r="C2336" s="235" t="s">
        <v>2312</v>
      </c>
      <c r="D2336" s="235" t="s">
        <v>2316</v>
      </c>
      <c r="E2336" s="237">
        <v>1392.94</v>
      </c>
    </row>
    <row r="2337" spans="1:5" ht="12.75">
      <c r="A2337" s="235">
        <v>40451</v>
      </c>
      <c r="B2337" s="236" t="s">
        <v>4433</v>
      </c>
      <c r="C2337" s="235" t="s">
        <v>2315</v>
      </c>
      <c r="D2337" s="235" t="s">
        <v>2316</v>
      </c>
      <c r="E2337" s="237">
        <v>112.6</v>
      </c>
    </row>
    <row r="2338" spans="1:5" ht="12.75">
      <c r="A2338" s="235">
        <v>40453</v>
      </c>
      <c r="B2338" s="236" t="s">
        <v>4434</v>
      </c>
      <c r="C2338" s="235" t="s">
        <v>2315</v>
      </c>
      <c r="D2338" s="235" t="s">
        <v>2316</v>
      </c>
      <c r="E2338" s="237">
        <v>121.83</v>
      </c>
    </row>
    <row r="2339" spans="1:5" ht="12.75">
      <c r="A2339" s="235">
        <v>40452</v>
      </c>
      <c r="B2339" s="236" t="s">
        <v>4435</v>
      </c>
      <c r="C2339" s="235" t="s">
        <v>2315</v>
      </c>
      <c r="D2339" s="235" t="s">
        <v>2316</v>
      </c>
      <c r="E2339" s="237">
        <v>133.63</v>
      </c>
    </row>
    <row r="2340" spans="1:5" ht="12.75">
      <c r="A2340" s="235">
        <v>11594</v>
      </c>
      <c r="B2340" s="236" t="s">
        <v>4436</v>
      </c>
      <c r="C2340" s="235" t="s">
        <v>2312</v>
      </c>
      <c r="D2340" s="235" t="s">
        <v>2316</v>
      </c>
      <c r="E2340" s="237">
        <v>403.58</v>
      </c>
    </row>
    <row r="2341" spans="1:5" ht="12.75">
      <c r="A2341" s="235">
        <v>3311</v>
      </c>
      <c r="B2341" s="236" t="s">
        <v>4437</v>
      </c>
      <c r="C2341" s="235" t="s">
        <v>2482</v>
      </c>
      <c r="D2341" s="235" t="s">
        <v>2316</v>
      </c>
      <c r="E2341" s="237">
        <v>403.58</v>
      </c>
    </row>
    <row r="2342" spans="1:5" ht="12.75">
      <c r="A2342" s="235">
        <v>11599</v>
      </c>
      <c r="B2342" s="236" t="s">
        <v>4438</v>
      </c>
      <c r="C2342" s="235" t="s">
        <v>2312</v>
      </c>
      <c r="D2342" s="235" t="s">
        <v>2316</v>
      </c>
      <c r="E2342" s="237">
        <v>536.72</v>
      </c>
    </row>
    <row r="2343" spans="1:5" ht="12.75">
      <c r="A2343" s="235">
        <v>11593</v>
      </c>
      <c r="B2343" s="236" t="s">
        <v>4439</v>
      </c>
      <c r="C2343" s="235" t="s">
        <v>2312</v>
      </c>
      <c r="D2343" s="235" t="s">
        <v>2316</v>
      </c>
      <c r="E2343" s="237">
        <v>752.44</v>
      </c>
    </row>
    <row r="2344" spans="1:5" ht="12.75">
      <c r="A2344" s="235">
        <v>3314</v>
      </c>
      <c r="B2344" s="236" t="s">
        <v>4440</v>
      </c>
      <c r="C2344" s="235" t="s">
        <v>2482</v>
      </c>
      <c r="D2344" s="235" t="s">
        <v>2316</v>
      </c>
      <c r="E2344" s="237">
        <v>538.15</v>
      </c>
    </row>
    <row r="2345" spans="1:5" ht="12.75">
      <c r="A2345" s="235">
        <v>11597</v>
      </c>
      <c r="B2345" s="236" t="s">
        <v>4441</v>
      </c>
      <c r="C2345" s="235" t="s">
        <v>2312</v>
      </c>
      <c r="D2345" s="235" t="s">
        <v>2316</v>
      </c>
      <c r="E2345" s="237">
        <v>625.79999999999995</v>
      </c>
    </row>
    <row r="2346" spans="1:5" ht="12.75">
      <c r="A2346" s="235">
        <v>3309</v>
      </c>
      <c r="B2346" s="236" t="s">
        <v>4442</v>
      </c>
      <c r="C2346" s="235" t="s">
        <v>2482</v>
      </c>
      <c r="D2346" s="235" t="s">
        <v>2316</v>
      </c>
      <c r="E2346" s="237">
        <v>427.37</v>
      </c>
    </row>
    <row r="2347" spans="1:5" ht="12.75">
      <c r="A2347" s="235">
        <v>34612</v>
      </c>
      <c r="B2347" s="236" t="s">
        <v>4443</v>
      </c>
      <c r="C2347" s="235" t="s">
        <v>2312</v>
      </c>
      <c r="D2347" s="235" t="s">
        <v>2316</v>
      </c>
      <c r="E2347" s="237">
        <v>774.01</v>
      </c>
    </row>
    <row r="2348" spans="1:5" ht="12.75">
      <c r="A2348" s="235">
        <v>34635</v>
      </c>
      <c r="B2348" s="236" t="s">
        <v>4444</v>
      </c>
      <c r="C2348" s="235" t="s">
        <v>2312</v>
      </c>
      <c r="D2348" s="235" t="s">
        <v>2316</v>
      </c>
      <c r="E2348" s="237">
        <v>995.34</v>
      </c>
    </row>
    <row r="2349" spans="1:5" ht="12.75">
      <c r="A2349" s="235">
        <v>34633</v>
      </c>
      <c r="B2349" s="236" t="s">
        <v>4445</v>
      </c>
      <c r="C2349" s="235" t="s">
        <v>2312</v>
      </c>
      <c r="D2349" s="235" t="s">
        <v>2316</v>
      </c>
      <c r="E2349" s="237">
        <v>1097.1300000000001</v>
      </c>
    </row>
    <row r="2350" spans="1:5" ht="12.75">
      <c r="A2350" s="235">
        <v>40440</v>
      </c>
      <c r="B2350" s="236" t="s">
        <v>4446</v>
      </c>
      <c r="C2350" s="235" t="s">
        <v>2482</v>
      </c>
      <c r="D2350" s="235" t="s">
        <v>2316</v>
      </c>
      <c r="E2350" s="237">
        <v>560.54</v>
      </c>
    </row>
    <row r="2351" spans="1:5" ht="12.75">
      <c r="A2351" s="235">
        <v>40441</v>
      </c>
      <c r="B2351" s="236" t="s">
        <v>4447</v>
      </c>
      <c r="C2351" s="235" t="s">
        <v>2482</v>
      </c>
      <c r="D2351" s="235" t="s">
        <v>2316</v>
      </c>
      <c r="E2351" s="237">
        <v>357.87</v>
      </c>
    </row>
    <row r="2352" spans="1:5" ht="12.75">
      <c r="A2352" s="235">
        <v>40449</v>
      </c>
      <c r="B2352" s="236" t="s">
        <v>4448</v>
      </c>
      <c r="C2352" s="235" t="s">
        <v>2482</v>
      </c>
      <c r="D2352" s="235" t="s">
        <v>2316</v>
      </c>
      <c r="E2352" s="237">
        <v>300.85000000000002</v>
      </c>
    </row>
    <row r="2353" spans="1:5" ht="12.75">
      <c r="A2353" s="235">
        <v>34800</v>
      </c>
      <c r="B2353" s="236" t="s">
        <v>4449</v>
      </c>
      <c r="C2353" s="235" t="s">
        <v>2482</v>
      </c>
      <c r="D2353" s="235" t="s">
        <v>2316</v>
      </c>
      <c r="E2353" s="237">
        <v>376.22</v>
      </c>
    </row>
    <row r="2354" spans="1:5" ht="12.75">
      <c r="A2354" s="235">
        <v>11592</v>
      </c>
      <c r="B2354" s="236" t="s">
        <v>4450</v>
      </c>
      <c r="C2354" s="235" t="s">
        <v>2312</v>
      </c>
      <c r="D2354" s="235" t="s">
        <v>2316</v>
      </c>
      <c r="E2354" s="237">
        <v>538.15</v>
      </c>
    </row>
    <row r="2355" spans="1:5" ht="12.75">
      <c r="A2355" s="235">
        <v>40438</v>
      </c>
      <c r="B2355" s="236" t="s">
        <v>4451</v>
      </c>
      <c r="C2355" s="235" t="s">
        <v>2482</v>
      </c>
      <c r="D2355" s="235" t="s">
        <v>2316</v>
      </c>
      <c r="E2355" s="237">
        <v>250.64</v>
      </c>
    </row>
    <row r="2356" spans="1:5" ht="12.75">
      <c r="A2356" s="235">
        <v>40436</v>
      </c>
      <c r="B2356" s="236" t="s">
        <v>4452</v>
      </c>
      <c r="C2356" s="235" t="s">
        <v>2482</v>
      </c>
      <c r="D2356" s="235" t="s">
        <v>2316</v>
      </c>
      <c r="E2356" s="237">
        <v>312.52999999999997</v>
      </c>
    </row>
    <row r="2357" spans="1:5" ht="12.75">
      <c r="A2357" s="235">
        <v>4315</v>
      </c>
      <c r="B2357" s="236" t="s">
        <v>4453</v>
      </c>
      <c r="C2357" s="235" t="s">
        <v>2312</v>
      </c>
      <c r="D2357" s="235" t="s">
        <v>2313</v>
      </c>
      <c r="E2357" s="237">
        <v>1.92</v>
      </c>
    </row>
    <row r="2358" spans="1:5" ht="12.75">
      <c r="A2358" s="235">
        <v>42482</v>
      </c>
      <c r="B2358" s="236" t="s">
        <v>4454</v>
      </c>
      <c r="C2358" s="235" t="s">
        <v>2312</v>
      </c>
      <c r="D2358" s="235" t="s">
        <v>2313</v>
      </c>
      <c r="E2358" s="237">
        <v>2.56</v>
      </c>
    </row>
    <row r="2359" spans="1:5" ht="12.75">
      <c r="A2359" s="235">
        <v>402</v>
      </c>
      <c r="B2359" s="236" t="s">
        <v>4455</v>
      </c>
      <c r="C2359" s="235" t="s">
        <v>2312</v>
      </c>
      <c r="D2359" s="235" t="s">
        <v>2313</v>
      </c>
      <c r="E2359" s="237">
        <v>9.92</v>
      </c>
    </row>
    <row r="2360" spans="1:5" ht="12.75">
      <c r="A2360" s="235">
        <v>4226</v>
      </c>
      <c r="B2360" s="236" t="s">
        <v>4456</v>
      </c>
      <c r="C2360" s="235" t="s">
        <v>2328</v>
      </c>
      <c r="D2360" s="235" t="s">
        <v>2320</v>
      </c>
      <c r="E2360" s="237">
        <v>5.88</v>
      </c>
    </row>
    <row r="2361" spans="1:5" ht="12.75">
      <c r="A2361" s="235">
        <v>4222</v>
      </c>
      <c r="B2361" s="236" t="s">
        <v>15</v>
      </c>
      <c r="C2361" s="235" t="s">
        <v>2377</v>
      </c>
      <c r="D2361" s="235" t="s">
        <v>2320</v>
      </c>
      <c r="E2361" s="237">
        <v>4.9800000000000004</v>
      </c>
    </row>
    <row r="2362" spans="1:5" ht="12.75">
      <c r="A2362" s="235">
        <v>34804</v>
      </c>
      <c r="B2362" s="236" t="s">
        <v>4457</v>
      </c>
      <c r="C2362" s="235" t="s">
        <v>2315</v>
      </c>
      <c r="D2362" s="235" t="s">
        <v>2316</v>
      </c>
      <c r="E2362" s="237">
        <v>45.43</v>
      </c>
    </row>
    <row r="2363" spans="1:5" ht="12.75">
      <c r="A2363" s="235">
        <v>4013</v>
      </c>
      <c r="B2363" s="236" t="s">
        <v>4458</v>
      </c>
      <c r="C2363" s="235" t="s">
        <v>2315</v>
      </c>
      <c r="D2363" s="235" t="s">
        <v>2313</v>
      </c>
      <c r="E2363" s="237">
        <v>5.25</v>
      </c>
    </row>
    <row r="2364" spans="1:5" ht="12.75">
      <c r="A2364" s="235">
        <v>4011</v>
      </c>
      <c r="B2364" s="236" t="s">
        <v>4459</v>
      </c>
      <c r="C2364" s="235" t="s">
        <v>2315</v>
      </c>
      <c r="D2364" s="235" t="s">
        <v>2313</v>
      </c>
      <c r="E2364" s="237">
        <v>5.86</v>
      </c>
    </row>
    <row r="2365" spans="1:5" ht="12.75">
      <c r="A2365" s="235">
        <v>4021</v>
      </c>
      <c r="B2365" s="236" t="s">
        <v>4460</v>
      </c>
      <c r="C2365" s="235" t="s">
        <v>2315</v>
      </c>
      <c r="D2365" s="235" t="s">
        <v>2313</v>
      </c>
      <c r="E2365" s="237">
        <v>7.31</v>
      </c>
    </row>
    <row r="2366" spans="1:5" ht="12.75">
      <c r="A2366" s="235">
        <v>4019</v>
      </c>
      <c r="B2366" s="236" t="s">
        <v>4461</v>
      </c>
      <c r="C2366" s="235" t="s">
        <v>2315</v>
      </c>
      <c r="D2366" s="235" t="s">
        <v>2313</v>
      </c>
      <c r="E2366" s="237">
        <v>8.7799999999999994</v>
      </c>
    </row>
    <row r="2367" spans="1:5" ht="12.75">
      <c r="A2367" s="235">
        <v>4012</v>
      </c>
      <c r="B2367" s="236" t="s">
        <v>4462</v>
      </c>
      <c r="C2367" s="235" t="s">
        <v>2315</v>
      </c>
      <c r="D2367" s="235" t="s">
        <v>2313</v>
      </c>
      <c r="E2367" s="237">
        <v>11.76</v>
      </c>
    </row>
    <row r="2368" spans="1:5" ht="12.75">
      <c r="A2368" s="235">
        <v>4020</v>
      </c>
      <c r="B2368" s="236" t="s">
        <v>4463</v>
      </c>
      <c r="C2368" s="235" t="s">
        <v>2315</v>
      </c>
      <c r="D2368" s="235" t="s">
        <v>2313</v>
      </c>
      <c r="E2368" s="237">
        <v>14.73</v>
      </c>
    </row>
    <row r="2369" spans="1:5" ht="12.75">
      <c r="A2369" s="235">
        <v>4018</v>
      </c>
      <c r="B2369" s="236" t="s">
        <v>4464</v>
      </c>
      <c r="C2369" s="235" t="s">
        <v>2315</v>
      </c>
      <c r="D2369" s="235" t="s">
        <v>2313</v>
      </c>
      <c r="E2369" s="237">
        <v>17.64</v>
      </c>
    </row>
    <row r="2370" spans="1:5" ht="12.75">
      <c r="A2370" s="235">
        <v>36498</v>
      </c>
      <c r="B2370" s="236" t="s">
        <v>4465</v>
      </c>
      <c r="C2370" s="235" t="s">
        <v>2312</v>
      </c>
      <c r="D2370" s="235" t="s">
        <v>2316</v>
      </c>
      <c r="E2370" s="237">
        <v>4841.6499999999996</v>
      </c>
    </row>
    <row r="2371" spans="1:5" ht="12.75">
      <c r="A2371" s="235">
        <v>12872</v>
      </c>
      <c r="B2371" s="236" t="s">
        <v>4466</v>
      </c>
      <c r="C2371" s="235" t="s">
        <v>2317</v>
      </c>
      <c r="D2371" s="235" t="s">
        <v>2313</v>
      </c>
      <c r="E2371" s="237">
        <v>13.05</v>
      </c>
    </row>
    <row r="2372" spans="1:5" ht="12.75">
      <c r="A2372" s="235">
        <v>41075</v>
      </c>
      <c r="B2372" s="236" t="s">
        <v>4467</v>
      </c>
      <c r="C2372" s="235" t="s">
        <v>2485</v>
      </c>
      <c r="D2372" s="235" t="s">
        <v>2313</v>
      </c>
      <c r="E2372" s="237">
        <v>2295.64</v>
      </c>
    </row>
    <row r="2373" spans="1:5" ht="12.75">
      <c r="A2373" s="235">
        <v>3315</v>
      </c>
      <c r="B2373" s="236" t="s">
        <v>25475</v>
      </c>
      <c r="C2373" s="235" t="s">
        <v>2328</v>
      </c>
      <c r="D2373" s="235" t="s">
        <v>2313</v>
      </c>
      <c r="E2373" s="237">
        <v>0.4</v>
      </c>
    </row>
    <row r="2374" spans="1:5" ht="12.75">
      <c r="A2374" s="235">
        <v>36870</v>
      </c>
      <c r="B2374" s="236" t="s">
        <v>4468</v>
      </c>
      <c r="C2374" s="235" t="s">
        <v>2328</v>
      </c>
      <c r="D2374" s="235" t="s">
        <v>2313</v>
      </c>
      <c r="E2374" s="237">
        <v>0.6</v>
      </c>
    </row>
    <row r="2375" spans="1:5" ht="12.75">
      <c r="A2375" s="235">
        <v>5092</v>
      </c>
      <c r="B2375" s="236" t="s">
        <v>4469</v>
      </c>
      <c r="C2375" s="235" t="s">
        <v>2735</v>
      </c>
      <c r="D2375" s="235" t="s">
        <v>2313</v>
      </c>
      <c r="E2375" s="237">
        <v>13.16</v>
      </c>
    </row>
    <row r="2376" spans="1:5" ht="12.75">
      <c r="A2376" s="235">
        <v>11462</v>
      </c>
      <c r="B2376" s="236" t="s">
        <v>4470</v>
      </c>
      <c r="C2376" s="235" t="s">
        <v>2735</v>
      </c>
      <c r="D2376" s="235" t="s">
        <v>2313</v>
      </c>
      <c r="E2376" s="237">
        <v>13.46</v>
      </c>
    </row>
    <row r="2377" spans="1:5" ht="12.75">
      <c r="A2377" s="235">
        <v>36529</v>
      </c>
      <c r="B2377" s="236" t="s">
        <v>4471</v>
      </c>
      <c r="C2377" s="235" t="s">
        <v>2312</v>
      </c>
      <c r="D2377" s="235" t="s">
        <v>2316</v>
      </c>
      <c r="E2377" s="237">
        <v>43112.24</v>
      </c>
    </row>
    <row r="2378" spans="1:5" ht="12.75">
      <c r="A2378" s="235">
        <v>3318</v>
      </c>
      <c r="B2378" s="236" t="s">
        <v>4472</v>
      </c>
      <c r="C2378" s="235" t="s">
        <v>2312</v>
      </c>
      <c r="D2378" s="235" t="s">
        <v>2316</v>
      </c>
      <c r="E2378" s="237">
        <v>33800</v>
      </c>
    </row>
    <row r="2379" spans="1:5" ht="12.75">
      <c r="A2379" s="235">
        <v>3324</v>
      </c>
      <c r="B2379" s="236" t="s">
        <v>4473</v>
      </c>
      <c r="C2379" s="235" t="s">
        <v>2315</v>
      </c>
      <c r="D2379" s="235" t="s">
        <v>2313</v>
      </c>
      <c r="E2379" s="237">
        <v>6.07</v>
      </c>
    </row>
    <row r="2380" spans="1:5" ht="12.75">
      <c r="A2380" s="235">
        <v>3322</v>
      </c>
      <c r="B2380" s="236" t="s">
        <v>4474</v>
      </c>
      <c r="C2380" s="235" t="s">
        <v>2315</v>
      </c>
      <c r="D2380" s="235" t="s">
        <v>2320</v>
      </c>
      <c r="E2380" s="237">
        <v>8.5</v>
      </c>
    </row>
    <row r="2381" spans="1:5" ht="12.75">
      <c r="A2381" s="235">
        <v>5076</v>
      </c>
      <c r="B2381" s="236" t="s">
        <v>4475</v>
      </c>
      <c r="C2381" s="235" t="s">
        <v>2328</v>
      </c>
      <c r="D2381" s="235" t="s">
        <v>2313</v>
      </c>
      <c r="E2381" s="237">
        <v>20.5</v>
      </c>
    </row>
    <row r="2382" spans="1:5" ht="12.75">
      <c r="A2382" s="235">
        <v>5077</v>
      </c>
      <c r="B2382" s="236" t="s">
        <v>4476</v>
      </c>
      <c r="C2382" s="235" t="s">
        <v>2328</v>
      </c>
      <c r="D2382" s="235" t="s">
        <v>2313</v>
      </c>
      <c r="E2382" s="237">
        <v>22.65</v>
      </c>
    </row>
    <row r="2383" spans="1:5" ht="12.75">
      <c r="A2383" s="235">
        <v>11837</v>
      </c>
      <c r="B2383" s="236" t="s">
        <v>4477</v>
      </c>
      <c r="C2383" s="235" t="s">
        <v>2312</v>
      </c>
      <c r="D2383" s="235" t="s">
        <v>2313</v>
      </c>
      <c r="E2383" s="237">
        <v>45.84</v>
      </c>
    </row>
    <row r="2384" spans="1:5" ht="12.75">
      <c r="A2384" s="235">
        <v>38055</v>
      </c>
      <c r="B2384" s="236" t="s">
        <v>4478</v>
      </c>
      <c r="C2384" s="235" t="s">
        <v>2312</v>
      </c>
      <c r="D2384" s="235" t="s">
        <v>2313</v>
      </c>
      <c r="E2384" s="237">
        <v>4.16</v>
      </c>
    </row>
    <row r="2385" spans="1:5" ht="12.75">
      <c r="A2385" s="235">
        <v>415</v>
      </c>
      <c r="B2385" s="236" t="s">
        <v>4479</v>
      </c>
      <c r="C2385" s="235" t="s">
        <v>2312</v>
      </c>
      <c r="D2385" s="235" t="s">
        <v>2313</v>
      </c>
      <c r="E2385" s="237">
        <v>18.8</v>
      </c>
    </row>
    <row r="2386" spans="1:5" ht="12.75">
      <c r="A2386" s="235">
        <v>416</v>
      </c>
      <c r="B2386" s="236" t="s">
        <v>4480</v>
      </c>
      <c r="C2386" s="235" t="s">
        <v>2312</v>
      </c>
      <c r="D2386" s="235" t="s">
        <v>2313</v>
      </c>
      <c r="E2386" s="237">
        <v>6.88</v>
      </c>
    </row>
    <row r="2387" spans="1:5" ht="12.75">
      <c r="A2387" s="235">
        <v>425</v>
      </c>
      <c r="B2387" s="236" t="s">
        <v>4481</v>
      </c>
      <c r="C2387" s="235" t="s">
        <v>2312</v>
      </c>
      <c r="D2387" s="235" t="s">
        <v>2313</v>
      </c>
      <c r="E2387" s="237">
        <v>4.26</v>
      </c>
    </row>
    <row r="2388" spans="1:5" ht="12.75">
      <c r="A2388" s="235">
        <v>426</v>
      </c>
      <c r="B2388" s="236" t="s">
        <v>4482</v>
      </c>
      <c r="C2388" s="235" t="s">
        <v>2312</v>
      </c>
      <c r="D2388" s="235" t="s">
        <v>2313</v>
      </c>
      <c r="E2388" s="237">
        <v>23.49</v>
      </c>
    </row>
    <row r="2389" spans="1:5" ht="12.75">
      <c r="A2389" s="235">
        <v>38056</v>
      </c>
      <c r="B2389" s="236" t="s">
        <v>4483</v>
      </c>
      <c r="C2389" s="235" t="s">
        <v>2312</v>
      </c>
      <c r="D2389" s="235" t="s">
        <v>2313</v>
      </c>
      <c r="E2389" s="237">
        <v>22.94</v>
      </c>
    </row>
    <row r="2390" spans="1:5" ht="12.75">
      <c r="A2390" s="235">
        <v>1564</v>
      </c>
      <c r="B2390" s="236" t="s">
        <v>4484</v>
      </c>
      <c r="C2390" s="235" t="s">
        <v>2312</v>
      </c>
      <c r="D2390" s="235" t="s">
        <v>2313</v>
      </c>
      <c r="E2390" s="237">
        <v>8.75</v>
      </c>
    </row>
    <row r="2391" spans="1:5" ht="12.75">
      <c r="A2391" s="235">
        <v>11032</v>
      </c>
      <c r="B2391" s="236" t="s">
        <v>4485</v>
      </c>
      <c r="C2391" s="235" t="s">
        <v>2312</v>
      </c>
      <c r="D2391" s="235" t="s">
        <v>2313</v>
      </c>
      <c r="E2391" s="237">
        <v>10.86</v>
      </c>
    </row>
    <row r="2392" spans="1:5" ht="12.75">
      <c r="A2392" s="235">
        <v>36786</v>
      </c>
      <c r="B2392" s="236" t="s">
        <v>4486</v>
      </c>
      <c r="C2392" s="235" t="s">
        <v>4487</v>
      </c>
      <c r="D2392" s="235" t="s">
        <v>2316</v>
      </c>
      <c r="E2392" s="237">
        <v>141.55000000000001</v>
      </c>
    </row>
    <row r="2393" spans="1:5" ht="12.75">
      <c r="A2393" s="235">
        <v>36785</v>
      </c>
      <c r="B2393" s="236" t="s">
        <v>4488</v>
      </c>
      <c r="C2393" s="235" t="s">
        <v>4487</v>
      </c>
      <c r="D2393" s="235" t="s">
        <v>2316</v>
      </c>
      <c r="E2393" s="237">
        <v>123</v>
      </c>
    </row>
    <row r="2394" spans="1:5" ht="12.75">
      <c r="A2394" s="235">
        <v>36782</v>
      </c>
      <c r="B2394" s="236" t="s">
        <v>4489</v>
      </c>
      <c r="C2394" s="235" t="s">
        <v>4487</v>
      </c>
      <c r="D2394" s="235" t="s">
        <v>2316</v>
      </c>
      <c r="E2394" s="237">
        <v>146.83000000000001</v>
      </c>
    </row>
    <row r="2395" spans="1:5" ht="12.75">
      <c r="A2395" s="235">
        <v>25930</v>
      </c>
      <c r="B2395" s="236" t="s">
        <v>4490</v>
      </c>
      <c r="C2395" s="235" t="s">
        <v>4487</v>
      </c>
      <c r="D2395" s="235" t="s">
        <v>2316</v>
      </c>
      <c r="E2395" s="237">
        <v>165.38</v>
      </c>
    </row>
    <row r="2396" spans="1:5" ht="12.75">
      <c r="A2396" s="235">
        <v>4824</v>
      </c>
      <c r="B2396" s="236" t="s">
        <v>4491</v>
      </c>
      <c r="C2396" s="235" t="s">
        <v>2328</v>
      </c>
      <c r="D2396" s="235" t="s">
        <v>2313</v>
      </c>
      <c r="E2396" s="237">
        <v>0.46</v>
      </c>
    </row>
    <row r="2397" spans="1:5" ht="12.75">
      <c r="A2397" s="235">
        <v>11795</v>
      </c>
      <c r="B2397" s="236" t="s">
        <v>4492</v>
      </c>
      <c r="C2397" s="235" t="s">
        <v>2315</v>
      </c>
      <c r="D2397" s="235" t="s">
        <v>2313</v>
      </c>
      <c r="E2397" s="237">
        <v>215.09</v>
      </c>
    </row>
    <row r="2398" spans="1:5" ht="12.75">
      <c r="A2398" s="235">
        <v>134</v>
      </c>
      <c r="B2398" s="236" t="s">
        <v>4493</v>
      </c>
      <c r="C2398" s="235" t="s">
        <v>2328</v>
      </c>
      <c r="D2398" s="235" t="s">
        <v>2313</v>
      </c>
      <c r="E2398" s="237">
        <v>1.28</v>
      </c>
    </row>
    <row r="2399" spans="1:5" ht="12.75">
      <c r="A2399" s="235">
        <v>4229</v>
      </c>
      <c r="B2399" s="236" t="s">
        <v>4494</v>
      </c>
      <c r="C2399" s="235" t="s">
        <v>2328</v>
      </c>
      <c r="D2399" s="235" t="s">
        <v>2313</v>
      </c>
      <c r="E2399" s="237">
        <v>32.29</v>
      </c>
    </row>
    <row r="2400" spans="1:5" ht="12.75">
      <c r="A2400" s="235">
        <v>11244</v>
      </c>
      <c r="B2400" s="236" t="s">
        <v>4495</v>
      </c>
      <c r="C2400" s="235" t="s">
        <v>2312</v>
      </c>
      <c r="D2400" s="235" t="s">
        <v>2316</v>
      </c>
      <c r="E2400" s="237">
        <v>219.41</v>
      </c>
    </row>
    <row r="2401" spans="1:5" ht="12.75">
      <c r="A2401" s="235">
        <v>11245</v>
      </c>
      <c r="B2401" s="236" t="s">
        <v>4496</v>
      </c>
      <c r="C2401" s="235" t="s">
        <v>2312</v>
      </c>
      <c r="D2401" s="235" t="s">
        <v>2316</v>
      </c>
      <c r="E2401" s="237">
        <v>303.48</v>
      </c>
    </row>
    <row r="2402" spans="1:5" ht="12.75">
      <c r="A2402" s="235">
        <v>11235</v>
      </c>
      <c r="B2402" s="236" t="s">
        <v>4497</v>
      </c>
      <c r="C2402" s="235" t="s">
        <v>2312</v>
      </c>
      <c r="D2402" s="235" t="s">
        <v>2316</v>
      </c>
      <c r="E2402" s="237">
        <v>167.44</v>
      </c>
    </row>
    <row r="2403" spans="1:5" ht="12.75">
      <c r="A2403" s="235">
        <v>11236</v>
      </c>
      <c r="B2403" s="236" t="s">
        <v>4498</v>
      </c>
      <c r="C2403" s="235" t="s">
        <v>2312</v>
      </c>
      <c r="D2403" s="235" t="s">
        <v>2316</v>
      </c>
      <c r="E2403" s="237">
        <v>212.79</v>
      </c>
    </row>
    <row r="2404" spans="1:5" ht="12.75">
      <c r="A2404" s="235">
        <v>11731</v>
      </c>
      <c r="B2404" s="236" t="s">
        <v>4499</v>
      </c>
      <c r="C2404" s="235" t="s">
        <v>2312</v>
      </c>
      <c r="D2404" s="235" t="s">
        <v>2313</v>
      </c>
      <c r="E2404" s="237">
        <v>5.97</v>
      </c>
    </row>
    <row r="2405" spans="1:5" ht="12.75">
      <c r="A2405" s="235">
        <v>11732</v>
      </c>
      <c r="B2405" s="236" t="s">
        <v>4500</v>
      </c>
      <c r="C2405" s="235" t="s">
        <v>2312</v>
      </c>
      <c r="D2405" s="235" t="s">
        <v>2313</v>
      </c>
      <c r="E2405" s="237">
        <v>30.34</v>
      </c>
    </row>
    <row r="2406" spans="1:5" ht="12.75">
      <c r="A2406" s="235">
        <v>36494</v>
      </c>
      <c r="B2406" s="236" t="s">
        <v>4501</v>
      </c>
      <c r="C2406" s="235" t="s">
        <v>2312</v>
      </c>
      <c r="D2406" s="235" t="s">
        <v>2316</v>
      </c>
      <c r="E2406" s="237">
        <v>426421.09</v>
      </c>
    </row>
    <row r="2407" spans="1:5" ht="12.75">
      <c r="A2407" s="235">
        <v>36493</v>
      </c>
      <c r="B2407" s="236" t="s">
        <v>4502</v>
      </c>
      <c r="C2407" s="235" t="s">
        <v>2312</v>
      </c>
      <c r="D2407" s="235" t="s">
        <v>2316</v>
      </c>
      <c r="E2407" s="237">
        <v>483117.77</v>
      </c>
    </row>
    <row r="2408" spans="1:5" ht="12.75">
      <c r="A2408" s="235">
        <v>36492</v>
      </c>
      <c r="B2408" s="236" t="s">
        <v>4503</v>
      </c>
      <c r="C2408" s="235" t="s">
        <v>2312</v>
      </c>
      <c r="D2408" s="235" t="s">
        <v>2316</v>
      </c>
      <c r="E2408" s="237">
        <v>897449.6</v>
      </c>
    </row>
    <row r="2409" spans="1:5" ht="12.75">
      <c r="A2409" s="235">
        <v>13333</v>
      </c>
      <c r="B2409" s="236" t="s">
        <v>4504</v>
      </c>
      <c r="C2409" s="235" t="s">
        <v>2312</v>
      </c>
      <c r="D2409" s="235" t="s">
        <v>2316</v>
      </c>
      <c r="E2409" s="237">
        <v>134076.43</v>
      </c>
    </row>
    <row r="2410" spans="1:5" ht="12.75">
      <c r="A2410" s="235">
        <v>13533</v>
      </c>
      <c r="B2410" s="236" t="s">
        <v>4505</v>
      </c>
      <c r="C2410" s="235" t="s">
        <v>2312</v>
      </c>
      <c r="D2410" s="235" t="s">
        <v>2316</v>
      </c>
      <c r="E2410" s="237">
        <v>119849.43</v>
      </c>
    </row>
    <row r="2411" spans="1:5" ht="12.75">
      <c r="A2411" s="235">
        <v>36499</v>
      </c>
      <c r="B2411" s="236" t="s">
        <v>4506</v>
      </c>
      <c r="C2411" s="235" t="s">
        <v>2312</v>
      </c>
      <c r="D2411" s="235" t="s">
        <v>2316</v>
      </c>
      <c r="E2411" s="237">
        <v>2614.4899999999998</v>
      </c>
    </row>
    <row r="2412" spans="1:5" ht="12.75">
      <c r="A2412" s="235">
        <v>39585</v>
      </c>
      <c r="B2412" s="236" t="s">
        <v>4507</v>
      </c>
      <c r="C2412" s="235" t="s">
        <v>2312</v>
      </c>
      <c r="D2412" s="235" t="s">
        <v>2316</v>
      </c>
      <c r="E2412" s="237">
        <v>86573.14</v>
      </c>
    </row>
    <row r="2413" spans="1:5" ht="12.75">
      <c r="A2413" s="235">
        <v>39586</v>
      </c>
      <c r="B2413" s="236" t="s">
        <v>4508</v>
      </c>
      <c r="C2413" s="235" t="s">
        <v>2312</v>
      </c>
      <c r="D2413" s="235" t="s">
        <v>2316</v>
      </c>
      <c r="E2413" s="237">
        <v>101544.44</v>
      </c>
    </row>
    <row r="2414" spans="1:5" ht="12.75">
      <c r="A2414" s="235">
        <v>39587</v>
      </c>
      <c r="B2414" s="236" t="s">
        <v>4509</v>
      </c>
      <c r="C2414" s="235" t="s">
        <v>2312</v>
      </c>
      <c r="D2414" s="235" t="s">
        <v>2316</v>
      </c>
      <c r="E2414" s="237">
        <v>123675.92</v>
      </c>
    </row>
    <row r="2415" spans="1:5" ht="12.75">
      <c r="A2415" s="235">
        <v>39588</v>
      </c>
      <c r="B2415" s="236" t="s">
        <v>4510</v>
      </c>
      <c r="C2415" s="235" t="s">
        <v>2312</v>
      </c>
      <c r="D2415" s="235" t="s">
        <v>2316</v>
      </c>
      <c r="E2415" s="237">
        <v>143203.70000000001</v>
      </c>
    </row>
    <row r="2416" spans="1:5" ht="12.75">
      <c r="A2416" s="235">
        <v>39584</v>
      </c>
      <c r="B2416" s="236" t="s">
        <v>4511</v>
      </c>
      <c r="C2416" s="235" t="s">
        <v>2312</v>
      </c>
      <c r="D2416" s="235" t="s">
        <v>2316</v>
      </c>
      <c r="E2416" s="237">
        <v>77095.66</v>
      </c>
    </row>
    <row r="2417" spans="1:5" ht="12.75">
      <c r="A2417" s="235">
        <v>39590</v>
      </c>
      <c r="B2417" s="236" t="s">
        <v>4512</v>
      </c>
      <c r="C2417" s="235" t="s">
        <v>2312</v>
      </c>
      <c r="D2417" s="235" t="s">
        <v>2316</v>
      </c>
      <c r="E2417" s="237">
        <v>75247.03</v>
      </c>
    </row>
    <row r="2418" spans="1:5" ht="12.75">
      <c r="A2418" s="235">
        <v>39592</v>
      </c>
      <c r="B2418" s="236" t="s">
        <v>4513</v>
      </c>
      <c r="C2418" s="235" t="s">
        <v>2312</v>
      </c>
      <c r="D2418" s="235" t="s">
        <v>2316</v>
      </c>
      <c r="E2418" s="237">
        <v>108131.81</v>
      </c>
    </row>
    <row r="2419" spans="1:5" ht="12.75">
      <c r="A2419" s="235">
        <v>39593</v>
      </c>
      <c r="B2419" s="236" t="s">
        <v>4514</v>
      </c>
      <c r="C2419" s="235" t="s">
        <v>2312</v>
      </c>
      <c r="D2419" s="235" t="s">
        <v>2316</v>
      </c>
      <c r="E2419" s="237">
        <v>123675.92</v>
      </c>
    </row>
    <row r="2420" spans="1:5" ht="12.75">
      <c r="A2420" s="235">
        <v>14254</v>
      </c>
      <c r="B2420" s="236" t="s">
        <v>4515</v>
      </c>
      <c r="C2420" s="235" t="s">
        <v>2312</v>
      </c>
      <c r="D2420" s="235" t="s">
        <v>2316</v>
      </c>
      <c r="E2420" s="237">
        <v>70300</v>
      </c>
    </row>
    <row r="2421" spans="1:5" ht="12.75">
      <c r="A2421" s="235">
        <v>25987</v>
      </c>
      <c r="B2421" s="236" t="s">
        <v>4516</v>
      </c>
      <c r="C2421" s="235" t="s">
        <v>2312</v>
      </c>
      <c r="D2421" s="235" t="s">
        <v>2316</v>
      </c>
      <c r="E2421" s="237">
        <v>58706.1</v>
      </c>
    </row>
    <row r="2422" spans="1:5" ht="12.75">
      <c r="A2422" s="235">
        <v>25019</v>
      </c>
      <c r="B2422" s="236" t="s">
        <v>4517</v>
      </c>
      <c r="C2422" s="235" t="s">
        <v>2312</v>
      </c>
      <c r="D2422" s="235" t="s">
        <v>2316</v>
      </c>
      <c r="E2422" s="237">
        <v>100628.83</v>
      </c>
    </row>
    <row r="2423" spans="1:5" ht="12.75">
      <c r="A2423" s="235">
        <v>36501</v>
      </c>
      <c r="B2423" s="236" t="s">
        <v>4518</v>
      </c>
      <c r="C2423" s="235" t="s">
        <v>2312</v>
      </c>
      <c r="D2423" s="235" t="s">
        <v>2316</v>
      </c>
      <c r="E2423" s="237">
        <v>89594.34</v>
      </c>
    </row>
    <row r="2424" spans="1:5" ht="12.75">
      <c r="A2424" s="235">
        <v>25986</v>
      </c>
      <c r="B2424" s="236" t="s">
        <v>4519</v>
      </c>
      <c r="C2424" s="235" t="s">
        <v>2312</v>
      </c>
      <c r="D2424" s="235" t="s">
        <v>2316</v>
      </c>
      <c r="E2424" s="237">
        <v>107709.56</v>
      </c>
    </row>
    <row r="2425" spans="1:5" ht="12.75">
      <c r="A2425" s="235">
        <v>36500</v>
      </c>
      <c r="B2425" s="236" t="s">
        <v>4520</v>
      </c>
      <c r="C2425" s="235" t="s">
        <v>2312</v>
      </c>
      <c r="D2425" s="235" t="s">
        <v>2316</v>
      </c>
      <c r="E2425" s="237">
        <v>63313.87</v>
      </c>
    </row>
    <row r="2426" spans="1:5" ht="12.75">
      <c r="A2426" s="235">
        <v>20017</v>
      </c>
      <c r="B2426" s="236" t="s">
        <v>4521</v>
      </c>
      <c r="C2426" s="235" t="s">
        <v>2324</v>
      </c>
      <c r="D2426" s="235" t="s">
        <v>2313</v>
      </c>
      <c r="E2426" s="237">
        <v>4.75</v>
      </c>
    </row>
    <row r="2427" spans="1:5" ht="12.75">
      <c r="A2427" s="235">
        <v>20007</v>
      </c>
      <c r="B2427" s="236" t="s">
        <v>4522</v>
      </c>
      <c r="C2427" s="235" t="s">
        <v>2324</v>
      </c>
      <c r="D2427" s="235" t="s">
        <v>2313</v>
      </c>
      <c r="E2427" s="237">
        <v>3.64</v>
      </c>
    </row>
    <row r="2428" spans="1:5" ht="12.75">
      <c r="A2428" s="235">
        <v>39836</v>
      </c>
      <c r="B2428" s="236" t="s">
        <v>4523</v>
      </c>
      <c r="C2428" s="235" t="s">
        <v>2757</v>
      </c>
      <c r="D2428" s="235" t="s">
        <v>2316</v>
      </c>
      <c r="E2428" s="237">
        <v>172.39</v>
      </c>
    </row>
    <row r="2429" spans="1:5" ht="12.75">
      <c r="A2429" s="235">
        <v>39830</v>
      </c>
      <c r="B2429" s="236" t="s">
        <v>4524</v>
      </c>
      <c r="C2429" s="235" t="s">
        <v>2757</v>
      </c>
      <c r="D2429" s="235" t="s">
        <v>2316</v>
      </c>
      <c r="E2429" s="237">
        <v>196.61</v>
      </c>
    </row>
    <row r="2430" spans="1:5" ht="12.75">
      <c r="A2430" s="235">
        <v>39831</v>
      </c>
      <c r="B2430" s="236" t="s">
        <v>4525</v>
      </c>
      <c r="C2430" s="235" t="s">
        <v>2757</v>
      </c>
      <c r="D2430" s="235" t="s">
        <v>2316</v>
      </c>
      <c r="E2430" s="237">
        <v>196.2</v>
      </c>
    </row>
    <row r="2431" spans="1:5" ht="12.75">
      <c r="A2431" s="235">
        <v>36888</v>
      </c>
      <c r="B2431" s="236" t="s">
        <v>4526</v>
      </c>
      <c r="C2431" s="235" t="s">
        <v>2324</v>
      </c>
      <c r="D2431" s="235" t="s">
        <v>2313</v>
      </c>
      <c r="E2431" s="237">
        <v>16.399999999999999</v>
      </c>
    </row>
    <row r="2432" spans="1:5" ht="12.75">
      <c r="A2432" s="235">
        <v>40527</v>
      </c>
      <c r="B2432" s="236" t="s">
        <v>4527</v>
      </c>
      <c r="C2432" s="235" t="s">
        <v>2312</v>
      </c>
      <c r="D2432" s="235" t="s">
        <v>2316</v>
      </c>
      <c r="E2432" s="237">
        <v>2398.8200000000002</v>
      </c>
    </row>
    <row r="2433" spans="1:5" ht="12.75">
      <c r="A2433" s="235">
        <v>36497</v>
      </c>
      <c r="B2433" s="236" t="s">
        <v>4528</v>
      </c>
      <c r="C2433" s="235" t="s">
        <v>2312</v>
      </c>
      <c r="D2433" s="235" t="s">
        <v>2316</v>
      </c>
      <c r="E2433" s="237">
        <v>2738.51</v>
      </c>
    </row>
    <row r="2434" spans="1:5" ht="12.75">
      <c r="A2434" s="235">
        <v>36487</v>
      </c>
      <c r="B2434" s="236" t="s">
        <v>4529</v>
      </c>
      <c r="C2434" s="235" t="s">
        <v>2312</v>
      </c>
      <c r="D2434" s="235" t="s">
        <v>2316</v>
      </c>
      <c r="E2434" s="237">
        <v>4768.16</v>
      </c>
    </row>
    <row r="2435" spans="1:5" ht="12.75">
      <c r="A2435" s="235">
        <v>25952</v>
      </c>
      <c r="B2435" s="236" t="s">
        <v>4530</v>
      </c>
      <c r="C2435" s="235" t="s">
        <v>2312</v>
      </c>
      <c r="D2435" s="235" t="s">
        <v>2316</v>
      </c>
      <c r="E2435" s="237">
        <v>745662.84</v>
      </c>
    </row>
    <row r="2436" spans="1:5" ht="12.75">
      <c r="A2436" s="235">
        <v>25954</v>
      </c>
      <c r="B2436" s="236" t="s">
        <v>4531</v>
      </c>
      <c r="C2436" s="235" t="s">
        <v>2312</v>
      </c>
      <c r="D2436" s="235" t="s">
        <v>2316</v>
      </c>
      <c r="E2436" s="237">
        <v>1433966.99</v>
      </c>
    </row>
    <row r="2437" spans="1:5" ht="12.75">
      <c r="A2437" s="235">
        <v>25953</v>
      </c>
      <c r="B2437" s="236" t="s">
        <v>4532</v>
      </c>
      <c r="C2437" s="235" t="s">
        <v>2312</v>
      </c>
      <c r="D2437" s="235" t="s">
        <v>2316</v>
      </c>
      <c r="E2437" s="237">
        <v>2437743.88</v>
      </c>
    </row>
    <row r="2438" spans="1:5" ht="12.75">
      <c r="A2438" s="235">
        <v>37776</v>
      </c>
      <c r="B2438" s="236" t="s">
        <v>4533</v>
      </c>
      <c r="C2438" s="235" t="s">
        <v>2312</v>
      </c>
      <c r="D2438" s="235" t="s">
        <v>2316</v>
      </c>
      <c r="E2438" s="237">
        <v>149402.54</v>
      </c>
    </row>
    <row r="2439" spans="1:5" ht="12.75">
      <c r="A2439" s="235">
        <v>37775</v>
      </c>
      <c r="B2439" s="236" t="s">
        <v>4534</v>
      </c>
      <c r="C2439" s="235" t="s">
        <v>2312</v>
      </c>
      <c r="D2439" s="235" t="s">
        <v>2316</v>
      </c>
      <c r="E2439" s="237">
        <v>235320.31</v>
      </c>
    </row>
    <row r="2440" spans="1:5" ht="12.75">
      <c r="A2440" s="235">
        <v>36491</v>
      </c>
      <c r="B2440" s="236" t="s">
        <v>4535</v>
      </c>
      <c r="C2440" s="235" t="s">
        <v>2312</v>
      </c>
      <c r="D2440" s="235" t="s">
        <v>2316</v>
      </c>
      <c r="E2440" s="237">
        <v>871460.93</v>
      </c>
    </row>
    <row r="2441" spans="1:5" ht="12.75">
      <c r="A2441" s="235">
        <v>10712</v>
      </c>
      <c r="B2441" s="236" t="s">
        <v>4536</v>
      </c>
      <c r="C2441" s="235" t="s">
        <v>2312</v>
      </c>
      <c r="D2441" s="235" t="s">
        <v>2316</v>
      </c>
      <c r="E2441" s="237">
        <v>58830.07</v>
      </c>
    </row>
    <row r="2442" spans="1:5" ht="12.75">
      <c r="A2442" s="235">
        <v>3363</v>
      </c>
      <c r="B2442" s="236" t="s">
        <v>4537</v>
      </c>
      <c r="C2442" s="235" t="s">
        <v>2312</v>
      </c>
      <c r="D2442" s="235" t="s">
        <v>2316</v>
      </c>
      <c r="E2442" s="237">
        <v>82750</v>
      </c>
    </row>
    <row r="2443" spans="1:5" ht="12.75">
      <c r="A2443" s="235">
        <v>3365</v>
      </c>
      <c r="B2443" s="236" t="s">
        <v>4538</v>
      </c>
      <c r="C2443" s="235" t="s">
        <v>2312</v>
      </c>
      <c r="D2443" s="235" t="s">
        <v>2316</v>
      </c>
      <c r="E2443" s="237">
        <v>193428.12</v>
      </c>
    </row>
    <row r="2444" spans="1:5" ht="12.75">
      <c r="A2444" s="235">
        <v>7569</v>
      </c>
      <c r="B2444" s="236" t="s">
        <v>4539</v>
      </c>
      <c r="C2444" s="235" t="s">
        <v>2312</v>
      </c>
      <c r="D2444" s="235" t="s">
        <v>2313</v>
      </c>
      <c r="E2444" s="237">
        <v>46.34</v>
      </c>
    </row>
    <row r="2445" spans="1:5" ht="12.75">
      <c r="A2445" s="235">
        <v>34349</v>
      </c>
      <c r="B2445" s="236" t="s">
        <v>4540</v>
      </c>
      <c r="C2445" s="235" t="s">
        <v>2312</v>
      </c>
      <c r="D2445" s="235" t="s">
        <v>2313</v>
      </c>
      <c r="E2445" s="237">
        <v>30.27</v>
      </c>
    </row>
    <row r="2446" spans="1:5" ht="12.75">
      <c r="A2446" s="235">
        <v>11991</v>
      </c>
      <c r="B2446" s="236" t="s">
        <v>4541</v>
      </c>
      <c r="C2446" s="235" t="s">
        <v>2312</v>
      </c>
      <c r="D2446" s="235" t="s">
        <v>2313</v>
      </c>
      <c r="E2446" s="237">
        <v>52.21</v>
      </c>
    </row>
    <row r="2447" spans="1:5" ht="12.75">
      <c r="A2447" s="235">
        <v>20062</v>
      </c>
      <c r="B2447" s="236" t="s">
        <v>4542</v>
      </c>
      <c r="C2447" s="235" t="s">
        <v>2312</v>
      </c>
      <c r="D2447" s="235" t="s">
        <v>2316</v>
      </c>
      <c r="E2447" s="237">
        <v>13.75</v>
      </c>
    </row>
    <row r="2448" spans="1:5" ht="12.75">
      <c r="A2448" s="235">
        <v>11029</v>
      </c>
      <c r="B2448" s="236" t="s">
        <v>4543</v>
      </c>
      <c r="C2448" s="235" t="s">
        <v>3646</v>
      </c>
      <c r="D2448" s="235" t="s">
        <v>2313</v>
      </c>
      <c r="E2448" s="237">
        <v>1.66</v>
      </c>
    </row>
    <row r="2449" spans="1:5" ht="12.75">
      <c r="A2449" s="235">
        <v>4316</v>
      </c>
      <c r="B2449" s="236" t="s">
        <v>4544</v>
      </c>
      <c r="C2449" s="235" t="s">
        <v>2312</v>
      </c>
      <c r="D2449" s="235" t="s">
        <v>2313</v>
      </c>
      <c r="E2449" s="237">
        <v>1.68</v>
      </c>
    </row>
    <row r="2450" spans="1:5" ht="12.75">
      <c r="A2450" s="235">
        <v>4313</v>
      </c>
      <c r="B2450" s="236" t="s">
        <v>4545</v>
      </c>
      <c r="C2450" s="235" t="s">
        <v>3646</v>
      </c>
      <c r="D2450" s="235" t="s">
        <v>2313</v>
      </c>
      <c r="E2450" s="237">
        <v>2.41</v>
      </c>
    </row>
    <row r="2451" spans="1:5" ht="12.75">
      <c r="A2451" s="235">
        <v>4317</v>
      </c>
      <c r="B2451" s="236" t="s">
        <v>4546</v>
      </c>
      <c r="C2451" s="235" t="s">
        <v>2312</v>
      </c>
      <c r="D2451" s="235" t="s">
        <v>2313</v>
      </c>
      <c r="E2451" s="237">
        <v>2.75</v>
      </c>
    </row>
    <row r="2452" spans="1:5" ht="12.75">
      <c r="A2452" s="235">
        <v>4314</v>
      </c>
      <c r="B2452" s="236" t="s">
        <v>4547</v>
      </c>
      <c r="C2452" s="235" t="s">
        <v>3646</v>
      </c>
      <c r="D2452" s="235" t="s">
        <v>2313</v>
      </c>
      <c r="E2452" s="237">
        <v>3.22</v>
      </c>
    </row>
    <row r="2453" spans="1:5" ht="12.75">
      <c r="A2453" s="235">
        <v>10921</v>
      </c>
      <c r="B2453" s="236" t="s">
        <v>4548</v>
      </c>
      <c r="C2453" s="235" t="s">
        <v>2312</v>
      </c>
      <c r="D2453" s="235" t="s">
        <v>2316</v>
      </c>
      <c r="E2453" s="237">
        <v>3802</v>
      </c>
    </row>
    <row r="2454" spans="1:5" ht="12.75">
      <c r="A2454" s="235">
        <v>10922</v>
      </c>
      <c r="B2454" s="236" t="s">
        <v>4549</v>
      </c>
      <c r="C2454" s="235" t="s">
        <v>2312</v>
      </c>
      <c r="D2454" s="235" t="s">
        <v>2316</v>
      </c>
      <c r="E2454" s="237">
        <v>3443.75</v>
      </c>
    </row>
    <row r="2455" spans="1:5" ht="12.75">
      <c r="A2455" s="235">
        <v>10923</v>
      </c>
      <c r="B2455" s="236" t="s">
        <v>4550</v>
      </c>
      <c r="C2455" s="235" t="s">
        <v>2312</v>
      </c>
      <c r="D2455" s="235" t="s">
        <v>2316</v>
      </c>
      <c r="E2455" s="237">
        <v>2035.41</v>
      </c>
    </row>
    <row r="2456" spans="1:5" ht="12.75">
      <c r="A2456" s="235">
        <v>10924</v>
      </c>
      <c r="B2456" s="236" t="s">
        <v>4551</v>
      </c>
      <c r="C2456" s="235" t="s">
        <v>2312</v>
      </c>
      <c r="D2456" s="235" t="s">
        <v>2316</v>
      </c>
      <c r="E2456" s="237">
        <v>2143.6799999999998</v>
      </c>
    </row>
    <row r="2457" spans="1:5" ht="12.75">
      <c r="A2457" s="235">
        <v>37772</v>
      </c>
      <c r="B2457" s="236" t="s">
        <v>4552</v>
      </c>
      <c r="C2457" s="235" t="s">
        <v>2312</v>
      </c>
      <c r="D2457" s="235" t="s">
        <v>2316</v>
      </c>
      <c r="E2457" s="237">
        <v>114526.71</v>
      </c>
    </row>
    <row r="2458" spans="1:5" ht="12.75">
      <c r="A2458" s="235">
        <v>37771</v>
      </c>
      <c r="B2458" s="236" t="s">
        <v>4553</v>
      </c>
      <c r="C2458" s="235" t="s">
        <v>2312</v>
      </c>
      <c r="D2458" s="235" t="s">
        <v>2316</v>
      </c>
      <c r="E2458" s="237">
        <v>121838.18</v>
      </c>
    </row>
    <row r="2459" spans="1:5" ht="12.75">
      <c r="A2459" s="235">
        <v>12770</v>
      </c>
      <c r="B2459" s="236" t="s">
        <v>4554</v>
      </c>
      <c r="C2459" s="235" t="s">
        <v>2312</v>
      </c>
      <c r="D2459" s="235" t="s">
        <v>2316</v>
      </c>
      <c r="E2459" s="237">
        <v>440.19</v>
      </c>
    </row>
    <row r="2460" spans="1:5" ht="12.75">
      <c r="A2460" s="235">
        <v>12772</v>
      </c>
      <c r="B2460" s="236" t="s">
        <v>4555</v>
      </c>
      <c r="C2460" s="235" t="s">
        <v>2312</v>
      </c>
      <c r="D2460" s="235" t="s">
        <v>2316</v>
      </c>
      <c r="E2460" s="237">
        <v>731.6</v>
      </c>
    </row>
    <row r="2461" spans="1:5" ht="12.75">
      <c r="A2461" s="235">
        <v>12768</v>
      </c>
      <c r="B2461" s="236" t="s">
        <v>4556</v>
      </c>
      <c r="C2461" s="235" t="s">
        <v>2312</v>
      </c>
      <c r="D2461" s="235" t="s">
        <v>2316</v>
      </c>
      <c r="E2461" s="237">
        <v>1029.2</v>
      </c>
    </row>
    <row r="2462" spans="1:5" ht="12.75">
      <c r="A2462" s="235">
        <v>12775</v>
      </c>
      <c r="B2462" s="236" t="s">
        <v>4557</v>
      </c>
      <c r="C2462" s="235" t="s">
        <v>2312</v>
      </c>
      <c r="D2462" s="235" t="s">
        <v>2316</v>
      </c>
      <c r="E2462" s="237">
        <v>322.39</v>
      </c>
    </row>
    <row r="2463" spans="1:5" ht="12.75">
      <c r="A2463" s="235">
        <v>12769</v>
      </c>
      <c r="B2463" s="236" t="s">
        <v>4558</v>
      </c>
      <c r="C2463" s="235" t="s">
        <v>2312</v>
      </c>
      <c r="D2463" s="235" t="s">
        <v>2316</v>
      </c>
      <c r="E2463" s="237">
        <v>84.32</v>
      </c>
    </row>
    <row r="2464" spans="1:5" ht="12.75">
      <c r="A2464" s="235">
        <v>12773</v>
      </c>
      <c r="B2464" s="236" t="s">
        <v>4559</v>
      </c>
      <c r="C2464" s="235" t="s">
        <v>2312</v>
      </c>
      <c r="D2464" s="235" t="s">
        <v>2316</v>
      </c>
      <c r="E2464" s="237">
        <v>90.51</v>
      </c>
    </row>
    <row r="2465" spans="1:5" ht="12.75">
      <c r="A2465" s="235">
        <v>12774</v>
      </c>
      <c r="B2465" s="236" t="s">
        <v>4560</v>
      </c>
      <c r="C2465" s="235" t="s">
        <v>2312</v>
      </c>
      <c r="D2465" s="235" t="s">
        <v>2316</v>
      </c>
      <c r="E2465" s="237">
        <v>111.59</v>
      </c>
    </row>
    <row r="2466" spans="1:5" ht="12.75">
      <c r="A2466" s="235">
        <v>12776</v>
      </c>
      <c r="B2466" s="236" t="s">
        <v>4561</v>
      </c>
      <c r="C2466" s="235" t="s">
        <v>2312</v>
      </c>
      <c r="D2466" s="235" t="s">
        <v>2316</v>
      </c>
      <c r="E2466" s="237">
        <v>1661.6</v>
      </c>
    </row>
    <row r="2467" spans="1:5" ht="12.75">
      <c r="A2467" s="235">
        <v>12777</v>
      </c>
      <c r="B2467" s="236" t="s">
        <v>4562</v>
      </c>
      <c r="C2467" s="235" t="s">
        <v>2312</v>
      </c>
      <c r="D2467" s="235" t="s">
        <v>2316</v>
      </c>
      <c r="E2467" s="237">
        <v>2169.9899999999998</v>
      </c>
    </row>
    <row r="2468" spans="1:5" ht="12.75">
      <c r="A2468" s="235">
        <v>3391</v>
      </c>
      <c r="B2468" s="236" t="s">
        <v>4563</v>
      </c>
      <c r="C2468" s="235" t="s">
        <v>2312</v>
      </c>
      <c r="D2468" s="235" t="s">
        <v>2316</v>
      </c>
      <c r="E2468" s="237">
        <v>24.09</v>
      </c>
    </row>
    <row r="2469" spans="1:5" ht="12.75">
      <c r="A2469" s="235">
        <v>3389</v>
      </c>
      <c r="B2469" s="236" t="s">
        <v>4564</v>
      </c>
      <c r="C2469" s="235" t="s">
        <v>2312</v>
      </c>
      <c r="D2469" s="235" t="s">
        <v>2316</v>
      </c>
      <c r="E2469" s="237">
        <v>12.5</v>
      </c>
    </row>
    <row r="2470" spans="1:5" ht="12.75">
      <c r="A2470" s="235">
        <v>3390</v>
      </c>
      <c r="B2470" s="236" t="s">
        <v>4565</v>
      </c>
      <c r="C2470" s="235" t="s">
        <v>2312</v>
      </c>
      <c r="D2470" s="235" t="s">
        <v>2316</v>
      </c>
      <c r="E2470" s="237">
        <v>14.06</v>
      </c>
    </row>
    <row r="2471" spans="1:5" ht="12.75">
      <c r="A2471" s="235">
        <v>12873</v>
      </c>
      <c r="B2471" s="236" t="s">
        <v>4566</v>
      </c>
      <c r="C2471" s="235" t="s">
        <v>2317</v>
      </c>
      <c r="D2471" s="235" t="s">
        <v>2313</v>
      </c>
      <c r="E2471" s="237">
        <v>16.38</v>
      </c>
    </row>
    <row r="2472" spans="1:5" ht="12.75">
      <c r="A2472" s="235">
        <v>41076</v>
      </c>
      <c r="B2472" s="236" t="s">
        <v>4567</v>
      </c>
      <c r="C2472" s="235" t="s">
        <v>2485</v>
      </c>
      <c r="D2472" s="235" t="s">
        <v>2313</v>
      </c>
      <c r="E2472" s="237">
        <v>2883.39</v>
      </c>
    </row>
    <row r="2473" spans="1:5" ht="12.75">
      <c r="A2473" s="235">
        <v>140</v>
      </c>
      <c r="B2473" s="236" t="s">
        <v>4568</v>
      </c>
      <c r="C2473" s="235" t="s">
        <v>2328</v>
      </c>
      <c r="D2473" s="235" t="s">
        <v>2313</v>
      </c>
      <c r="E2473" s="237">
        <v>14.27</v>
      </c>
    </row>
    <row r="2474" spans="1:5" ht="12.75">
      <c r="A2474" s="235">
        <v>151</v>
      </c>
      <c r="B2474" s="236" t="s">
        <v>4569</v>
      </c>
      <c r="C2474" s="235" t="s">
        <v>2377</v>
      </c>
      <c r="D2474" s="235" t="s">
        <v>2313</v>
      </c>
      <c r="E2474" s="237">
        <v>21.07</v>
      </c>
    </row>
    <row r="2475" spans="1:5" ht="12.75">
      <c r="A2475" s="235">
        <v>7340</v>
      </c>
      <c r="B2475" s="236" t="s">
        <v>4570</v>
      </c>
      <c r="C2475" s="235" t="s">
        <v>2377</v>
      </c>
      <c r="D2475" s="235" t="s">
        <v>2313</v>
      </c>
      <c r="E2475" s="237">
        <v>18.11</v>
      </c>
    </row>
    <row r="2476" spans="1:5" ht="12.75">
      <c r="A2476" s="235">
        <v>2701</v>
      </c>
      <c r="B2476" s="236" t="s">
        <v>4571</v>
      </c>
      <c r="C2476" s="235" t="s">
        <v>2317</v>
      </c>
      <c r="D2476" s="235" t="s">
        <v>2313</v>
      </c>
      <c r="E2476" s="237">
        <v>18.8</v>
      </c>
    </row>
    <row r="2477" spans="1:5" ht="12.75">
      <c r="A2477" s="235">
        <v>40929</v>
      </c>
      <c r="B2477" s="236" t="s">
        <v>4572</v>
      </c>
      <c r="C2477" s="235" t="s">
        <v>2485</v>
      </c>
      <c r="D2477" s="235" t="s">
        <v>2313</v>
      </c>
      <c r="E2477" s="237">
        <v>3308.84</v>
      </c>
    </row>
    <row r="2478" spans="1:5" ht="12.75">
      <c r="A2478" s="235">
        <v>38114</v>
      </c>
      <c r="B2478" s="236" t="s">
        <v>4573</v>
      </c>
      <c r="C2478" s="235" t="s">
        <v>2312</v>
      </c>
      <c r="D2478" s="235" t="s">
        <v>2313</v>
      </c>
      <c r="E2478" s="237">
        <v>20.23</v>
      </c>
    </row>
    <row r="2479" spans="1:5" ht="12.75">
      <c r="A2479" s="235">
        <v>38064</v>
      </c>
      <c r="B2479" s="236" t="s">
        <v>4574</v>
      </c>
      <c r="C2479" s="235" t="s">
        <v>2312</v>
      </c>
      <c r="D2479" s="235" t="s">
        <v>2313</v>
      </c>
      <c r="E2479" s="237">
        <v>22.62</v>
      </c>
    </row>
    <row r="2480" spans="1:5" ht="12.75">
      <c r="A2480" s="235">
        <v>38115</v>
      </c>
      <c r="B2480" s="236" t="s">
        <v>4575</v>
      </c>
      <c r="C2480" s="235" t="s">
        <v>2312</v>
      </c>
      <c r="D2480" s="235" t="s">
        <v>2313</v>
      </c>
      <c r="E2480" s="237">
        <v>21.6</v>
      </c>
    </row>
    <row r="2481" spans="1:5" ht="12.75">
      <c r="A2481" s="235">
        <v>38065</v>
      </c>
      <c r="B2481" s="236" t="s">
        <v>4576</v>
      </c>
      <c r="C2481" s="235" t="s">
        <v>2312</v>
      </c>
      <c r="D2481" s="235" t="s">
        <v>2313</v>
      </c>
      <c r="E2481" s="237">
        <v>32.090000000000003</v>
      </c>
    </row>
    <row r="2482" spans="1:5" ht="12.75">
      <c r="A2482" s="235">
        <v>38078</v>
      </c>
      <c r="B2482" s="236" t="s">
        <v>4577</v>
      </c>
      <c r="C2482" s="235" t="s">
        <v>2312</v>
      </c>
      <c r="D2482" s="235" t="s">
        <v>2313</v>
      </c>
      <c r="E2482" s="237">
        <v>18.72</v>
      </c>
    </row>
    <row r="2483" spans="1:5" ht="12.75">
      <c r="A2483" s="235">
        <v>38113</v>
      </c>
      <c r="B2483" s="236" t="s">
        <v>4578</v>
      </c>
      <c r="C2483" s="235" t="s">
        <v>2312</v>
      </c>
      <c r="D2483" s="235" t="s">
        <v>2313</v>
      </c>
      <c r="E2483" s="237">
        <v>10.17</v>
      </c>
    </row>
    <row r="2484" spans="1:5" ht="12.75">
      <c r="A2484" s="235">
        <v>38063</v>
      </c>
      <c r="B2484" s="236" t="s">
        <v>4579</v>
      </c>
      <c r="C2484" s="235" t="s">
        <v>2312</v>
      </c>
      <c r="D2484" s="235" t="s">
        <v>2313</v>
      </c>
      <c r="E2484" s="237">
        <v>10.91</v>
      </c>
    </row>
    <row r="2485" spans="1:5" ht="12.75">
      <c r="A2485" s="235">
        <v>38080</v>
      </c>
      <c r="B2485" s="236" t="s">
        <v>4580</v>
      </c>
      <c r="C2485" s="235" t="s">
        <v>2312</v>
      </c>
      <c r="D2485" s="235" t="s">
        <v>2313</v>
      </c>
      <c r="E2485" s="237">
        <v>32.51</v>
      </c>
    </row>
    <row r="2486" spans="1:5" ht="12.75">
      <c r="A2486" s="235">
        <v>38069</v>
      </c>
      <c r="B2486" s="236" t="s">
        <v>4581</v>
      </c>
      <c r="C2486" s="235" t="s">
        <v>2312</v>
      </c>
      <c r="D2486" s="235" t="s">
        <v>2313</v>
      </c>
      <c r="E2486" s="237">
        <v>17.78</v>
      </c>
    </row>
    <row r="2487" spans="1:5" ht="12.75">
      <c r="A2487" s="235">
        <v>38077</v>
      </c>
      <c r="B2487" s="236" t="s">
        <v>4582</v>
      </c>
      <c r="C2487" s="235" t="s">
        <v>2312</v>
      </c>
      <c r="D2487" s="235" t="s">
        <v>2313</v>
      </c>
      <c r="E2487" s="237">
        <v>17.38</v>
      </c>
    </row>
    <row r="2488" spans="1:5" ht="12.75">
      <c r="A2488" s="235">
        <v>38073</v>
      </c>
      <c r="B2488" s="236" t="s">
        <v>4583</v>
      </c>
      <c r="C2488" s="235" t="s">
        <v>2312</v>
      </c>
      <c r="D2488" s="235" t="s">
        <v>2313</v>
      </c>
      <c r="E2488" s="237">
        <v>26.47</v>
      </c>
    </row>
    <row r="2489" spans="1:5" ht="12.75">
      <c r="A2489" s="235">
        <v>38112</v>
      </c>
      <c r="B2489" s="236" t="s">
        <v>4584</v>
      </c>
      <c r="C2489" s="235" t="s">
        <v>2312</v>
      </c>
      <c r="D2489" s="235" t="s">
        <v>2313</v>
      </c>
      <c r="E2489" s="237">
        <v>7.81</v>
      </c>
    </row>
    <row r="2490" spans="1:5" ht="12.75">
      <c r="A2490" s="235">
        <v>38062</v>
      </c>
      <c r="B2490" s="236" t="s">
        <v>4585</v>
      </c>
      <c r="C2490" s="235" t="s">
        <v>2312</v>
      </c>
      <c r="D2490" s="235" t="s">
        <v>2313</v>
      </c>
      <c r="E2490" s="237">
        <v>8.01</v>
      </c>
    </row>
    <row r="2491" spans="1:5" ht="12.75">
      <c r="A2491" s="235">
        <v>12128</v>
      </c>
      <c r="B2491" s="236" t="s">
        <v>4586</v>
      </c>
      <c r="C2491" s="235" t="s">
        <v>2312</v>
      </c>
      <c r="D2491" s="235" t="s">
        <v>2313</v>
      </c>
      <c r="E2491" s="237">
        <v>10.71</v>
      </c>
    </row>
    <row r="2492" spans="1:5" ht="12.75">
      <c r="A2492" s="235">
        <v>12129</v>
      </c>
      <c r="B2492" s="236" t="s">
        <v>4587</v>
      </c>
      <c r="C2492" s="235" t="s">
        <v>2312</v>
      </c>
      <c r="D2492" s="235" t="s">
        <v>2313</v>
      </c>
      <c r="E2492" s="237">
        <v>14.16</v>
      </c>
    </row>
    <row r="2493" spans="1:5" ht="12.75">
      <c r="A2493" s="235">
        <v>38081</v>
      </c>
      <c r="B2493" s="236" t="s">
        <v>4588</v>
      </c>
      <c r="C2493" s="235" t="s">
        <v>2312</v>
      </c>
      <c r="D2493" s="235" t="s">
        <v>2313</v>
      </c>
      <c r="E2493" s="237">
        <v>27.58</v>
      </c>
    </row>
    <row r="2494" spans="1:5" ht="12.75">
      <c r="A2494" s="235">
        <v>38070</v>
      </c>
      <c r="B2494" s="236" t="s">
        <v>4589</v>
      </c>
      <c r="C2494" s="235" t="s">
        <v>2312</v>
      </c>
      <c r="D2494" s="235" t="s">
        <v>2313</v>
      </c>
      <c r="E2494" s="237">
        <v>19</v>
      </c>
    </row>
    <row r="2495" spans="1:5" ht="12.75">
      <c r="A2495" s="235">
        <v>38074</v>
      </c>
      <c r="B2495" s="236" t="s">
        <v>4590</v>
      </c>
      <c r="C2495" s="235" t="s">
        <v>2312</v>
      </c>
      <c r="D2495" s="235" t="s">
        <v>2313</v>
      </c>
      <c r="E2495" s="237">
        <v>28.89</v>
      </c>
    </row>
    <row r="2496" spans="1:5" ht="12.75">
      <c r="A2496" s="235">
        <v>38079</v>
      </c>
      <c r="B2496" s="236" t="s">
        <v>4591</v>
      </c>
      <c r="C2496" s="235" t="s">
        <v>2312</v>
      </c>
      <c r="D2496" s="235" t="s">
        <v>2313</v>
      </c>
      <c r="E2496" s="237">
        <v>24.8</v>
      </c>
    </row>
    <row r="2497" spans="1:5" ht="12.75">
      <c r="A2497" s="235">
        <v>38072</v>
      </c>
      <c r="B2497" s="236" t="s">
        <v>4592</v>
      </c>
      <c r="C2497" s="235" t="s">
        <v>2312</v>
      </c>
      <c r="D2497" s="235" t="s">
        <v>2313</v>
      </c>
      <c r="E2497" s="237">
        <v>23.83</v>
      </c>
    </row>
    <row r="2498" spans="1:5" ht="12.75">
      <c r="A2498" s="235">
        <v>38068</v>
      </c>
      <c r="B2498" s="236" t="s">
        <v>4593</v>
      </c>
      <c r="C2498" s="235" t="s">
        <v>2312</v>
      </c>
      <c r="D2498" s="235" t="s">
        <v>2313</v>
      </c>
      <c r="E2498" s="237">
        <v>16.45</v>
      </c>
    </row>
    <row r="2499" spans="1:5" ht="12.75">
      <c r="A2499" s="235">
        <v>38071</v>
      </c>
      <c r="B2499" s="236" t="s">
        <v>4594</v>
      </c>
      <c r="C2499" s="235" t="s">
        <v>2312</v>
      </c>
      <c r="D2499" s="235" t="s">
        <v>2313</v>
      </c>
      <c r="E2499" s="237">
        <v>19.670000000000002</v>
      </c>
    </row>
    <row r="2500" spans="1:5" ht="12.75">
      <c r="A2500" s="235">
        <v>38412</v>
      </c>
      <c r="B2500" s="236" t="s">
        <v>4595</v>
      </c>
      <c r="C2500" s="235" t="s">
        <v>2312</v>
      </c>
      <c r="D2500" s="235" t="s">
        <v>2320</v>
      </c>
      <c r="E2500" s="237">
        <v>1086</v>
      </c>
    </row>
    <row r="2501" spans="1:5" ht="12.75">
      <c r="A2501" s="235">
        <v>3405</v>
      </c>
      <c r="B2501" s="236" t="s">
        <v>4596</v>
      </c>
      <c r="C2501" s="235" t="s">
        <v>2312</v>
      </c>
      <c r="D2501" s="235" t="s">
        <v>2313</v>
      </c>
      <c r="E2501" s="237">
        <v>93.11</v>
      </c>
    </row>
    <row r="2502" spans="1:5" ht="12.75">
      <c r="A2502" s="235">
        <v>3394</v>
      </c>
      <c r="B2502" s="236" t="s">
        <v>4597</v>
      </c>
      <c r="C2502" s="235" t="s">
        <v>2312</v>
      </c>
      <c r="D2502" s="235" t="s">
        <v>2313</v>
      </c>
      <c r="E2502" s="237">
        <v>491.49</v>
      </c>
    </row>
    <row r="2503" spans="1:5" ht="12.75">
      <c r="A2503" s="235">
        <v>3393</v>
      </c>
      <c r="B2503" s="236" t="s">
        <v>4598</v>
      </c>
      <c r="C2503" s="235" t="s">
        <v>2312</v>
      </c>
      <c r="D2503" s="235" t="s">
        <v>2313</v>
      </c>
      <c r="E2503" s="237">
        <v>836.82</v>
      </c>
    </row>
    <row r="2504" spans="1:5" ht="12.75">
      <c r="A2504" s="235">
        <v>3406</v>
      </c>
      <c r="B2504" s="236" t="s">
        <v>4599</v>
      </c>
      <c r="C2504" s="235" t="s">
        <v>2312</v>
      </c>
      <c r="D2504" s="235" t="s">
        <v>2320</v>
      </c>
      <c r="E2504" s="237">
        <v>28.5</v>
      </c>
    </row>
    <row r="2505" spans="1:5" ht="12.75">
      <c r="A2505" s="235">
        <v>3395</v>
      </c>
      <c r="B2505" s="236" t="s">
        <v>4600</v>
      </c>
      <c r="C2505" s="235" t="s">
        <v>2312</v>
      </c>
      <c r="D2505" s="235" t="s">
        <v>2313</v>
      </c>
      <c r="E2505" s="237">
        <v>120.22</v>
      </c>
    </row>
    <row r="2506" spans="1:5" ht="12.75">
      <c r="A2506" s="235">
        <v>3398</v>
      </c>
      <c r="B2506" s="236" t="s">
        <v>4601</v>
      </c>
      <c r="C2506" s="235" t="s">
        <v>2312</v>
      </c>
      <c r="D2506" s="235" t="s">
        <v>2313</v>
      </c>
      <c r="E2506" s="237">
        <v>5.71</v>
      </c>
    </row>
    <row r="2507" spans="1:5" ht="12.75">
      <c r="A2507" s="235">
        <v>34379</v>
      </c>
      <c r="B2507" s="236" t="s">
        <v>4602</v>
      </c>
      <c r="C2507" s="235" t="s">
        <v>2312</v>
      </c>
      <c r="D2507" s="235" t="s">
        <v>2313</v>
      </c>
      <c r="E2507" s="237">
        <v>500</v>
      </c>
    </row>
    <row r="2508" spans="1:5" ht="12.75">
      <c r="A2508" s="235">
        <v>34378</v>
      </c>
      <c r="B2508" s="236" t="s">
        <v>4603</v>
      </c>
      <c r="C2508" s="235" t="s">
        <v>2312</v>
      </c>
      <c r="D2508" s="235" t="s">
        <v>2313</v>
      </c>
      <c r="E2508" s="237">
        <v>402.72</v>
      </c>
    </row>
    <row r="2509" spans="1:5" ht="12.75">
      <c r="A2509" s="235">
        <v>34377</v>
      </c>
      <c r="B2509" s="236" t="s">
        <v>4604</v>
      </c>
      <c r="C2509" s="235" t="s">
        <v>2312</v>
      </c>
      <c r="D2509" s="235" t="s">
        <v>2313</v>
      </c>
      <c r="E2509" s="237">
        <v>371.4</v>
      </c>
    </row>
    <row r="2510" spans="1:5" ht="12.75">
      <c r="A2510" s="235">
        <v>581</v>
      </c>
      <c r="B2510" s="236" t="s">
        <v>4605</v>
      </c>
      <c r="C2510" s="235" t="s">
        <v>2315</v>
      </c>
      <c r="D2510" s="235" t="s">
        <v>2313</v>
      </c>
      <c r="E2510" s="237">
        <v>705.4</v>
      </c>
    </row>
    <row r="2511" spans="1:5" ht="12.75">
      <c r="A2511" s="235">
        <v>40662</v>
      </c>
      <c r="B2511" s="236" t="s">
        <v>4606</v>
      </c>
      <c r="C2511" s="235" t="s">
        <v>2312</v>
      </c>
      <c r="D2511" s="235" t="s">
        <v>2316</v>
      </c>
      <c r="E2511" s="237">
        <v>201.19</v>
      </c>
    </row>
    <row r="2512" spans="1:5" ht="12.75">
      <c r="A2512" s="235">
        <v>3437</v>
      </c>
      <c r="B2512" s="236" t="s">
        <v>4607</v>
      </c>
      <c r="C2512" s="235" t="s">
        <v>2315</v>
      </c>
      <c r="D2512" s="235" t="s">
        <v>2316</v>
      </c>
      <c r="E2512" s="237">
        <v>558.88</v>
      </c>
    </row>
    <row r="2513" spans="1:5" ht="12.75">
      <c r="A2513" s="235">
        <v>11190</v>
      </c>
      <c r="B2513" s="236" t="s">
        <v>4608</v>
      </c>
      <c r="C2513" s="235" t="s">
        <v>2312</v>
      </c>
      <c r="D2513" s="235" t="s">
        <v>2316</v>
      </c>
      <c r="E2513" s="237">
        <v>149</v>
      </c>
    </row>
    <row r="2514" spans="1:5" ht="12.75">
      <c r="A2514" s="235">
        <v>3428</v>
      </c>
      <c r="B2514" s="236" t="s">
        <v>4609</v>
      </c>
      <c r="C2514" s="235" t="s">
        <v>2315</v>
      </c>
      <c r="D2514" s="235" t="s">
        <v>2316</v>
      </c>
      <c r="E2514" s="237">
        <v>829</v>
      </c>
    </row>
    <row r="2515" spans="1:5" ht="12.75">
      <c r="A2515" s="235">
        <v>3429</v>
      </c>
      <c r="B2515" s="236" t="s">
        <v>4610</v>
      </c>
      <c r="C2515" s="235" t="s">
        <v>2315</v>
      </c>
      <c r="D2515" s="235" t="s">
        <v>2316</v>
      </c>
      <c r="E2515" s="237">
        <v>473.64</v>
      </c>
    </row>
    <row r="2516" spans="1:5" ht="12.75">
      <c r="A2516" s="235">
        <v>34371</v>
      </c>
      <c r="B2516" s="236" t="s">
        <v>4611</v>
      </c>
      <c r="C2516" s="235" t="s">
        <v>2312</v>
      </c>
      <c r="D2516" s="235" t="s">
        <v>2313</v>
      </c>
      <c r="E2516" s="237">
        <v>1359.41</v>
      </c>
    </row>
    <row r="2517" spans="1:5" ht="12.75">
      <c r="A2517" s="235">
        <v>34370</v>
      </c>
      <c r="B2517" s="236" t="s">
        <v>4612</v>
      </c>
      <c r="C2517" s="235" t="s">
        <v>2312</v>
      </c>
      <c r="D2517" s="235" t="s">
        <v>2313</v>
      </c>
      <c r="E2517" s="237">
        <v>1127.3599999999999</v>
      </c>
    </row>
    <row r="2518" spans="1:5" ht="12.75">
      <c r="A2518" s="235">
        <v>34372</v>
      </c>
      <c r="B2518" s="236" t="s">
        <v>4613</v>
      </c>
      <c r="C2518" s="235" t="s">
        <v>2312</v>
      </c>
      <c r="D2518" s="235" t="s">
        <v>2313</v>
      </c>
      <c r="E2518" s="237">
        <v>1568.32</v>
      </c>
    </row>
    <row r="2519" spans="1:5" ht="12.75">
      <c r="A2519" s="235">
        <v>34373</v>
      </c>
      <c r="B2519" s="236" t="s">
        <v>4614</v>
      </c>
      <c r="C2519" s="235" t="s">
        <v>2312</v>
      </c>
      <c r="D2519" s="235" t="s">
        <v>2313</v>
      </c>
      <c r="E2519" s="237">
        <v>1941.35</v>
      </c>
    </row>
    <row r="2520" spans="1:5" ht="12.75">
      <c r="A2520" s="235">
        <v>36896</v>
      </c>
      <c r="B2520" s="236" t="s">
        <v>4615</v>
      </c>
      <c r="C2520" s="235" t="s">
        <v>2312</v>
      </c>
      <c r="D2520" s="235" t="s">
        <v>2320</v>
      </c>
      <c r="E2520" s="237">
        <v>646.86</v>
      </c>
    </row>
    <row r="2521" spans="1:5" ht="12.75">
      <c r="A2521" s="235">
        <v>34367</v>
      </c>
      <c r="B2521" s="236" t="s">
        <v>4616</v>
      </c>
      <c r="C2521" s="235" t="s">
        <v>2312</v>
      </c>
      <c r="D2521" s="235" t="s">
        <v>2313</v>
      </c>
      <c r="E2521" s="237">
        <v>759.82</v>
      </c>
    </row>
    <row r="2522" spans="1:5" ht="12.75">
      <c r="A2522" s="235">
        <v>36884</v>
      </c>
      <c r="B2522" s="236" t="s">
        <v>4617</v>
      </c>
      <c r="C2522" s="235" t="s">
        <v>2315</v>
      </c>
      <c r="D2522" s="235" t="s">
        <v>2313</v>
      </c>
      <c r="E2522" s="237">
        <v>629.32000000000005</v>
      </c>
    </row>
    <row r="2523" spans="1:5" ht="12.75">
      <c r="A2523" s="235">
        <v>36897</v>
      </c>
      <c r="B2523" s="236" t="s">
        <v>4617</v>
      </c>
      <c r="C2523" s="235" t="s">
        <v>2312</v>
      </c>
      <c r="D2523" s="235" t="s">
        <v>2313</v>
      </c>
      <c r="E2523" s="237">
        <v>896</v>
      </c>
    </row>
    <row r="2524" spans="1:5" ht="12.75">
      <c r="A2524" s="235">
        <v>597</v>
      </c>
      <c r="B2524" s="236" t="s">
        <v>4618</v>
      </c>
      <c r="C2524" s="235" t="s">
        <v>2315</v>
      </c>
      <c r="D2524" s="235" t="s">
        <v>2313</v>
      </c>
      <c r="E2524" s="237">
        <v>661.81</v>
      </c>
    </row>
    <row r="2525" spans="1:5" ht="12.75">
      <c r="A2525" s="235">
        <v>34369</v>
      </c>
      <c r="B2525" s="236" t="s">
        <v>4619</v>
      </c>
      <c r="C2525" s="235" t="s">
        <v>2312</v>
      </c>
      <c r="D2525" s="235" t="s">
        <v>2313</v>
      </c>
      <c r="E2525" s="237">
        <v>1061.5899999999999</v>
      </c>
    </row>
    <row r="2526" spans="1:5" ht="12.75">
      <c r="A2526" s="235">
        <v>34362</v>
      </c>
      <c r="B2526" s="236" t="s">
        <v>4620</v>
      </c>
      <c r="C2526" s="235" t="s">
        <v>2312</v>
      </c>
      <c r="D2526" s="235" t="s">
        <v>2313</v>
      </c>
      <c r="E2526" s="237">
        <v>736.61</v>
      </c>
    </row>
    <row r="2527" spans="1:5" ht="12.75">
      <c r="A2527" s="235">
        <v>34363</v>
      </c>
      <c r="B2527" s="236" t="s">
        <v>4621</v>
      </c>
      <c r="C2527" s="235" t="s">
        <v>2312</v>
      </c>
      <c r="D2527" s="235" t="s">
        <v>2313</v>
      </c>
      <c r="E2527" s="237">
        <v>832.56</v>
      </c>
    </row>
    <row r="2528" spans="1:5" ht="12.75">
      <c r="A2528" s="235">
        <v>34364</v>
      </c>
      <c r="B2528" s="236" t="s">
        <v>4622</v>
      </c>
      <c r="C2528" s="235" t="s">
        <v>2312</v>
      </c>
      <c r="D2528" s="235" t="s">
        <v>2313</v>
      </c>
      <c r="E2528" s="237">
        <v>1038.3800000000001</v>
      </c>
    </row>
    <row r="2529" spans="1:5" ht="12.75">
      <c r="A2529" s="235">
        <v>34365</v>
      </c>
      <c r="B2529" s="236" t="s">
        <v>4623</v>
      </c>
      <c r="C2529" s="235" t="s">
        <v>2312</v>
      </c>
      <c r="D2529" s="235" t="s">
        <v>2313</v>
      </c>
      <c r="E2529" s="237">
        <v>1169.9100000000001</v>
      </c>
    </row>
    <row r="2530" spans="1:5" ht="12.75">
      <c r="A2530" s="235">
        <v>40659</v>
      </c>
      <c r="B2530" s="236" t="s">
        <v>4624</v>
      </c>
      <c r="C2530" s="235" t="s">
        <v>2315</v>
      </c>
      <c r="D2530" s="235" t="s">
        <v>2316</v>
      </c>
      <c r="E2530" s="237">
        <v>790.73</v>
      </c>
    </row>
    <row r="2531" spans="1:5" ht="12.75">
      <c r="A2531" s="235">
        <v>40660</v>
      </c>
      <c r="B2531" s="236" t="s">
        <v>4625</v>
      </c>
      <c r="C2531" s="235" t="s">
        <v>2315</v>
      </c>
      <c r="D2531" s="235" t="s">
        <v>2316</v>
      </c>
      <c r="E2531" s="237">
        <v>1002.16</v>
      </c>
    </row>
    <row r="2532" spans="1:5" ht="12.75">
      <c r="A2532" s="235">
        <v>40661</v>
      </c>
      <c r="B2532" s="236" t="s">
        <v>4626</v>
      </c>
      <c r="C2532" s="235" t="s">
        <v>2315</v>
      </c>
      <c r="D2532" s="235" t="s">
        <v>2316</v>
      </c>
      <c r="E2532" s="237">
        <v>616.15</v>
      </c>
    </row>
    <row r="2533" spans="1:5" ht="12.75">
      <c r="A2533" s="235">
        <v>3421</v>
      </c>
      <c r="B2533" s="236" t="s">
        <v>4627</v>
      </c>
      <c r="C2533" s="235" t="s">
        <v>2315</v>
      </c>
      <c r="D2533" s="235" t="s">
        <v>2316</v>
      </c>
      <c r="E2533" s="237">
        <v>620.87</v>
      </c>
    </row>
    <row r="2534" spans="1:5" ht="12.75">
      <c r="A2534" s="235">
        <v>599</v>
      </c>
      <c r="B2534" s="236" t="s">
        <v>4628</v>
      </c>
      <c r="C2534" s="235" t="s">
        <v>2315</v>
      </c>
      <c r="D2534" s="235" t="s">
        <v>2313</v>
      </c>
      <c r="E2534" s="237">
        <v>560.97</v>
      </c>
    </row>
    <row r="2535" spans="1:5" ht="12.75">
      <c r="A2535" s="235">
        <v>34380</v>
      </c>
      <c r="B2535" s="236" t="s">
        <v>4629</v>
      </c>
      <c r="C2535" s="235" t="s">
        <v>2312</v>
      </c>
      <c r="D2535" s="235" t="s">
        <v>2313</v>
      </c>
      <c r="E2535" s="237">
        <v>290.93</v>
      </c>
    </row>
    <row r="2536" spans="1:5" ht="12.75">
      <c r="A2536" s="235">
        <v>34381</v>
      </c>
      <c r="B2536" s="236" t="s">
        <v>4630</v>
      </c>
      <c r="C2536" s="235" t="s">
        <v>2312</v>
      </c>
      <c r="D2536" s="235" t="s">
        <v>2313</v>
      </c>
      <c r="E2536" s="237">
        <v>379.14</v>
      </c>
    </row>
    <row r="2537" spans="1:5" ht="12.75">
      <c r="A2537" s="235">
        <v>601</v>
      </c>
      <c r="B2537" s="236" t="s">
        <v>4630</v>
      </c>
      <c r="C2537" s="235" t="s">
        <v>2315</v>
      </c>
      <c r="D2537" s="235" t="s">
        <v>2313</v>
      </c>
      <c r="E2537" s="237">
        <v>756.74</v>
      </c>
    </row>
    <row r="2538" spans="1:5" ht="12.75">
      <c r="A2538" s="235">
        <v>3423</v>
      </c>
      <c r="B2538" s="236" t="s">
        <v>4631</v>
      </c>
      <c r="C2538" s="235" t="s">
        <v>2315</v>
      </c>
      <c r="D2538" s="235" t="s">
        <v>2316</v>
      </c>
      <c r="E2538" s="237">
        <v>875.57</v>
      </c>
    </row>
    <row r="2539" spans="1:5" ht="12.75">
      <c r="A2539" s="235">
        <v>34797</v>
      </c>
      <c r="B2539" s="236" t="s">
        <v>4632</v>
      </c>
      <c r="C2539" s="235" t="s">
        <v>2312</v>
      </c>
      <c r="D2539" s="235" t="s">
        <v>2316</v>
      </c>
      <c r="E2539" s="237">
        <v>324.54000000000002</v>
      </c>
    </row>
    <row r="2540" spans="1:5" ht="12.75">
      <c r="A2540" s="235">
        <v>25964</v>
      </c>
      <c r="B2540" s="236" t="s">
        <v>4633</v>
      </c>
      <c r="C2540" s="235" t="s">
        <v>2317</v>
      </c>
      <c r="D2540" s="235" t="s">
        <v>2313</v>
      </c>
      <c r="E2540" s="237">
        <v>17.09</v>
      </c>
    </row>
    <row r="2541" spans="1:5" ht="12.75">
      <c r="A2541" s="235">
        <v>41077</v>
      </c>
      <c r="B2541" s="236" t="s">
        <v>4634</v>
      </c>
      <c r="C2541" s="235" t="s">
        <v>2485</v>
      </c>
      <c r="D2541" s="235" t="s">
        <v>2313</v>
      </c>
      <c r="E2541" s="237">
        <v>3007.79</v>
      </c>
    </row>
    <row r="2542" spans="1:5" ht="12.75">
      <c r="A2542" s="235">
        <v>20159</v>
      </c>
      <c r="B2542" s="236" t="s">
        <v>26352</v>
      </c>
      <c r="C2542" s="235" t="s">
        <v>2312</v>
      </c>
      <c r="D2542" s="235" t="s">
        <v>2313</v>
      </c>
      <c r="E2542" s="237">
        <v>60.99</v>
      </c>
    </row>
    <row r="2543" spans="1:5" ht="12.75">
      <c r="A2543" s="235">
        <v>37963</v>
      </c>
      <c r="B2543" s="236" t="s">
        <v>4635</v>
      </c>
      <c r="C2543" s="235" t="s">
        <v>2312</v>
      </c>
      <c r="D2543" s="235" t="s">
        <v>2313</v>
      </c>
      <c r="E2543" s="237">
        <v>3.97</v>
      </c>
    </row>
    <row r="2544" spans="1:5" ht="12.75">
      <c r="A2544" s="235">
        <v>37964</v>
      </c>
      <c r="B2544" s="236" t="s">
        <v>4636</v>
      </c>
      <c r="C2544" s="235" t="s">
        <v>2312</v>
      </c>
      <c r="D2544" s="235" t="s">
        <v>2313</v>
      </c>
      <c r="E2544" s="237">
        <v>6.62</v>
      </c>
    </row>
    <row r="2545" spans="1:5" ht="12.75">
      <c r="A2545" s="235">
        <v>37965</v>
      </c>
      <c r="B2545" s="236" t="s">
        <v>4637</v>
      </c>
      <c r="C2545" s="235" t="s">
        <v>2312</v>
      </c>
      <c r="D2545" s="235" t="s">
        <v>2313</v>
      </c>
      <c r="E2545" s="237">
        <v>9.59</v>
      </c>
    </row>
    <row r="2546" spans="1:5" ht="12.75">
      <c r="A2546" s="235">
        <v>37966</v>
      </c>
      <c r="B2546" s="236" t="s">
        <v>4638</v>
      </c>
      <c r="C2546" s="235" t="s">
        <v>2312</v>
      </c>
      <c r="D2546" s="235" t="s">
        <v>2313</v>
      </c>
      <c r="E2546" s="237">
        <v>17.37</v>
      </c>
    </row>
    <row r="2547" spans="1:5" ht="12.75">
      <c r="A2547" s="235">
        <v>37967</v>
      </c>
      <c r="B2547" s="236" t="s">
        <v>4639</v>
      </c>
      <c r="C2547" s="235" t="s">
        <v>2312</v>
      </c>
      <c r="D2547" s="235" t="s">
        <v>2313</v>
      </c>
      <c r="E2547" s="237">
        <v>27.86</v>
      </c>
    </row>
    <row r="2548" spans="1:5" ht="12.75">
      <c r="A2548" s="235">
        <v>37968</v>
      </c>
      <c r="B2548" s="236" t="s">
        <v>4640</v>
      </c>
      <c r="C2548" s="235" t="s">
        <v>2312</v>
      </c>
      <c r="D2548" s="235" t="s">
        <v>2313</v>
      </c>
      <c r="E2548" s="237">
        <v>61.1</v>
      </c>
    </row>
    <row r="2549" spans="1:5" ht="12.75">
      <c r="A2549" s="235">
        <v>37969</v>
      </c>
      <c r="B2549" s="236" t="s">
        <v>4641</v>
      </c>
      <c r="C2549" s="235" t="s">
        <v>2312</v>
      </c>
      <c r="D2549" s="235" t="s">
        <v>2313</v>
      </c>
      <c r="E2549" s="237">
        <v>163.24</v>
      </c>
    </row>
    <row r="2550" spans="1:5" ht="12.75">
      <c r="A2550" s="235">
        <v>37970</v>
      </c>
      <c r="B2550" s="236" t="s">
        <v>4642</v>
      </c>
      <c r="C2550" s="235" t="s">
        <v>2312</v>
      </c>
      <c r="D2550" s="235" t="s">
        <v>2313</v>
      </c>
      <c r="E2550" s="237">
        <v>190.43</v>
      </c>
    </row>
    <row r="2551" spans="1:5" ht="12.75">
      <c r="A2551" s="235">
        <v>21118</v>
      </c>
      <c r="B2551" s="236" t="s">
        <v>4643</v>
      </c>
      <c r="C2551" s="235" t="s">
        <v>2312</v>
      </c>
      <c r="D2551" s="235" t="s">
        <v>2320</v>
      </c>
      <c r="E2551" s="237">
        <v>3</v>
      </c>
    </row>
    <row r="2552" spans="1:5" ht="12.75">
      <c r="A2552" s="235">
        <v>37956</v>
      </c>
      <c r="B2552" s="236" t="s">
        <v>4644</v>
      </c>
      <c r="C2552" s="235" t="s">
        <v>2312</v>
      </c>
      <c r="D2552" s="235" t="s">
        <v>2313</v>
      </c>
      <c r="E2552" s="237">
        <v>4.75</v>
      </c>
    </row>
    <row r="2553" spans="1:5" ht="12.75">
      <c r="A2553" s="235">
        <v>37957</v>
      </c>
      <c r="B2553" s="236" t="s">
        <v>4645</v>
      </c>
      <c r="C2553" s="235" t="s">
        <v>2312</v>
      </c>
      <c r="D2553" s="235" t="s">
        <v>2313</v>
      </c>
      <c r="E2553" s="237">
        <v>10.02</v>
      </c>
    </row>
    <row r="2554" spans="1:5" ht="12.75">
      <c r="A2554" s="235">
        <v>37958</v>
      </c>
      <c r="B2554" s="236" t="s">
        <v>4646</v>
      </c>
      <c r="C2554" s="235" t="s">
        <v>2312</v>
      </c>
      <c r="D2554" s="235" t="s">
        <v>2313</v>
      </c>
      <c r="E2554" s="237">
        <v>17.37</v>
      </c>
    </row>
    <row r="2555" spans="1:5" ht="12.75">
      <c r="A2555" s="235">
        <v>37959</v>
      </c>
      <c r="B2555" s="236" t="s">
        <v>4647</v>
      </c>
      <c r="C2555" s="235" t="s">
        <v>2312</v>
      </c>
      <c r="D2555" s="235" t="s">
        <v>2313</v>
      </c>
      <c r="E2555" s="237">
        <v>27.86</v>
      </c>
    </row>
    <row r="2556" spans="1:5" ht="12.75">
      <c r="A2556" s="235">
        <v>37960</v>
      </c>
      <c r="B2556" s="236" t="s">
        <v>4648</v>
      </c>
      <c r="C2556" s="235" t="s">
        <v>2312</v>
      </c>
      <c r="D2556" s="235" t="s">
        <v>2313</v>
      </c>
      <c r="E2556" s="237">
        <v>60</v>
      </c>
    </row>
    <row r="2557" spans="1:5" ht="12.75">
      <c r="A2557" s="235">
        <v>37961</v>
      </c>
      <c r="B2557" s="236" t="s">
        <v>4649</v>
      </c>
      <c r="C2557" s="235" t="s">
        <v>2312</v>
      </c>
      <c r="D2557" s="235" t="s">
        <v>2313</v>
      </c>
      <c r="E2557" s="237">
        <v>159.18</v>
      </c>
    </row>
    <row r="2558" spans="1:5" ht="12.75">
      <c r="A2558" s="235">
        <v>37962</v>
      </c>
      <c r="B2558" s="236" t="s">
        <v>4650</v>
      </c>
      <c r="C2558" s="235" t="s">
        <v>2312</v>
      </c>
      <c r="D2558" s="235" t="s">
        <v>2313</v>
      </c>
      <c r="E2558" s="237">
        <v>184.97</v>
      </c>
    </row>
    <row r="2559" spans="1:5" ht="12.75">
      <c r="A2559" s="235">
        <v>3533</v>
      </c>
      <c r="B2559" s="236" t="s">
        <v>4651</v>
      </c>
      <c r="C2559" s="235" t="s">
        <v>2312</v>
      </c>
      <c r="D2559" s="235" t="s">
        <v>2313</v>
      </c>
      <c r="E2559" s="237">
        <v>2.85</v>
      </c>
    </row>
    <row r="2560" spans="1:5" ht="12.75">
      <c r="A2560" s="235">
        <v>3538</v>
      </c>
      <c r="B2560" s="236" t="s">
        <v>4652</v>
      </c>
      <c r="C2560" s="235" t="s">
        <v>2312</v>
      </c>
      <c r="D2560" s="235" t="s">
        <v>2313</v>
      </c>
      <c r="E2560" s="237">
        <v>4.92</v>
      </c>
    </row>
    <row r="2561" spans="1:5" ht="12.75">
      <c r="A2561" s="235">
        <v>3497</v>
      </c>
      <c r="B2561" s="236" t="s">
        <v>4653</v>
      </c>
      <c r="C2561" s="235" t="s">
        <v>2312</v>
      </c>
      <c r="D2561" s="235" t="s">
        <v>2313</v>
      </c>
      <c r="E2561" s="237">
        <v>18.38</v>
      </c>
    </row>
    <row r="2562" spans="1:5" ht="12.75">
      <c r="A2562" s="235">
        <v>3498</v>
      </c>
      <c r="B2562" s="236" t="s">
        <v>4654</v>
      </c>
      <c r="C2562" s="235" t="s">
        <v>2312</v>
      </c>
      <c r="D2562" s="235" t="s">
        <v>2313</v>
      </c>
      <c r="E2562" s="237">
        <v>5.84</v>
      </c>
    </row>
    <row r="2563" spans="1:5" ht="12.75">
      <c r="A2563" s="235">
        <v>3496</v>
      </c>
      <c r="B2563" s="236" t="s">
        <v>4655</v>
      </c>
      <c r="C2563" s="235" t="s">
        <v>2312</v>
      </c>
      <c r="D2563" s="235" t="s">
        <v>2313</v>
      </c>
      <c r="E2563" s="237">
        <v>4.71</v>
      </c>
    </row>
    <row r="2564" spans="1:5" ht="12.75">
      <c r="A2564" s="235">
        <v>38429</v>
      </c>
      <c r="B2564" s="236" t="s">
        <v>4656</v>
      </c>
      <c r="C2564" s="235" t="s">
        <v>2312</v>
      </c>
      <c r="D2564" s="235" t="s">
        <v>2313</v>
      </c>
      <c r="E2564" s="237">
        <v>10.130000000000001</v>
      </c>
    </row>
    <row r="2565" spans="1:5" ht="12.75">
      <c r="A2565" s="235">
        <v>38431</v>
      </c>
      <c r="B2565" s="236" t="s">
        <v>4657</v>
      </c>
      <c r="C2565" s="235" t="s">
        <v>2312</v>
      </c>
      <c r="D2565" s="235" t="s">
        <v>2313</v>
      </c>
      <c r="E2565" s="237">
        <v>16.05</v>
      </c>
    </row>
    <row r="2566" spans="1:5" ht="12.75">
      <c r="A2566" s="235">
        <v>38430</v>
      </c>
      <c r="B2566" s="236" t="s">
        <v>4658</v>
      </c>
      <c r="C2566" s="235" t="s">
        <v>2312</v>
      </c>
      <c r="D2566" s="235" t="s">
        <v>2313</v>
      </c>
      <c r="E2566" s="237">
        <v>20.51</v>
      </c>
    </row>
    <row r="2567" spans="1:5" ht="12.75">
      <c r="A2567" s="235">
        <v>36348</v>
      </c>
      <c r="B2567" s="236" t="s">
        <v>4659</v>
      </c>
      <c r="C2567" s="235" t="s">
        <v>2312</v>
      </c>
      <c r="D2567" s="235" t="s">
        <v>2316</v>
      </c>
      <c r="E2567" s="237">
        <v>1.63</v>
      </c>
    </row>
    <row r="2568" spans="1:5" ht="12.75">
      <c r="A2568" s="235">
        <v>36349</v>
      </c>
      <c r="B2568" s="236" t="s">
        <v>4660</v>
      </c>
      <c r="C2568" s="235" t="s">
        <v>2312</v>
      </c>
      <c r="D2568" s="235" t="s">
        <v>2316</v>
      </c>
      <c r="E2568" s="237">
        <v>2.4500000000000002</v>
      </c>
    </row>
    <row r="2569" spans="1:5" ht="12.75">
      <c r="A2569" s="235">
        <v>38433</v>
      </c>
      <c r="B2569" s="236" t="s">
        <v>4661</v>
      </c>
      <c r="C2569" s="235" t="s">
        <v>2312</v>
      </c>
      <c r="D2569" s="235" t="s">
        <v>2316</v>
      </c>
      <c r="E2569" s="237">
        <v>4.55</v>
      </c>
    </row>
    <row r="2570" spans="1:5" ht="12.75">
      <c r="A2570" s="235">
        <v>38440</v>
      </c>
      <c r="B2570" s="236" t="s">
        <v>4662</v>
      </c>
      <c r="C2570" s="235" t="s">
        <v>2312</v>
      </c>
      <c r="D2570" s="235" t="s">
        <v>2316</v>
      </c>
      <c r="E2570" s="237">
        <v>156.85</v>
      </c>
    </row>
    <row r="2571" spans="1:5" ht="12.75">
      <c r="A2571" s="235">
        <v>36359</v>
      </c>
      <c r="B2571" s="236" t="s">
        <v>4663</v>
      </c>
      <c r="C2571" s="235" t="s">
        <v>2312</v>
      </c>
      <c r="D2571" s="235" t="s">
        <v>2316</v>
      </c>
      <c r="E2571" s="237">
        <v>1.95</v>
      </c>
    </row>
    <row r="2572" spans="1:5" ht="12.75">
      <c r="A2572" s="235">
        <v>36360</v>
      </c>
      <c r="B2572" s="236" t="s">
        <v>4664</v>
      </c>
      <c r="C2572" s="235" t="s">
        <v>2312</v>
      </c>
      <c r="D2572" s="235" t="s">
        <v>2316</v>
      </c>
      <c r="E2572" s="237">
        <v>3.01</v>
      </c>
    </row>
    <row r="2573" spans="1:5" ht="12.75">
      <c r="A2573" s="235">
        <v>38434</v>
      </c>
      <c r="B2573" s="236" t="s">
        <v>4665</v>
      </c>
      <c r="C2573" s="235" t="s">
        <v>2312</v>
      </c>
      <c r="D2573" s="235" t="s">
        <v>2316</v>
      </c>
      <c r="E2573" s="237">
        <v>4.5999999999999996</v>
      </c>
    </row>
    <row r="2574" spans="1:5" ht="12.75">
      <c r="A2574" s="235">
        <v>38435</v>
      </c>
      <c r="B2574" s="236" t="s">
        <v>4666</v>
      </c>
      <c r="C2574" s="235" t="s">
        <v>2312</v>
      </c>
      <c r="D2574" s="235" t="s">
        <v>2316</v>
      </c>
      <c r="E2574" s="237">
        <v>8.75</v>
      </c>
    </row>
    <row r="2575" spans="1:5" ht="12.75">
      <c r="A2575" s="235">
        <v>38436</v>
      </c>
      <c r="B2575" s="236" t="s">
        <v>4667</v>
      </c>
      <c r="C2575" s="235" t="s">
        <v>2312</v>
      </c>
      <c r="D2575" s="235" t="s">
        <v>2316</v>
      </c>
      <c r="E2575" s="237">
        <v>18.079999999999998</v>
      </c>
    </row>
    <row r="2576" spans="1:5" ht="12.75">
      <c r="A2576" s="235">
        <v>38437</v>
      </c>
      <c r="B2576" s="236" t="s">
        <v>4668</v>
      </c>
      <c r="C2576" s="235" t="s">
        <v>2312</v>
      </c>
      <c r="D2576" s="235" t="s">
        <v>2316</v>
      </c>
      <c r="E2576" s="237">
        <v>27.16</v>
      </c>
    </row>
    <row r="2577" spans="1:5" ht="12.75">
      <c r="A2577" s="235">
        <v>38438</v>
      </c>
      <c r="B2577" s="236" t="s">
        <v>4669</v>
      </c>
      <c r="C2577" s="235" t="s">
        <v>2312</v>
      </c>
      <c r="D2577" s="235" t="s">
        <v>2316</v>
      </c>
      <c r="E2577" s="237">
        <v>68.62</v>
      </c>
    </row>
    <row r="2578" spans="1:5" ht="12.75">
      <c r="A2578" s="235">
        <v>38439</v>
      </c>
      <c r="B2578" s="236" t="s">
        <v>4670</v>
      </c>
      <c r="C2578" s="235" t="s">
        <v>2312</v>
      </c>
      <c r="D2578" s="235" t="s">
        <v>2316</v>
      </c>
      <c r="E2578" s="237">
        <v>104.58</v>
      </c>
    </row>
    <row r="2579" spans="1:5" ht="12.75">
      <c r="A2579" s="235">
        <v>10836</v>
      </c>
      <c r="B2579" s="236" t="s">
        <v>4671</v>
      </c>
      <c r="C2579" s="235" t="s">
        <v>2312</v>
      </c>
      <c r="D2579" s="235" t="s">
        <v>2313</v>
      </c>
      <c r="E2579" s="237">
        <v>21.38</v>
      </c>
    </row>
    <row r="2580" spans="1:5" ht="12.75">
      <c r="A2580" s="235">
        <v>20128</v>
      </c>
      <c r="B2580" s="236" t="s">
        <v>4672</v>
      </c>
      <c r="C2580" s="235" t="s">
        <v>2312</v>
      </c>
      <c r="D2580" s="235" t="s">
        <v>2313</v>
      </c>
      <c r="E2580" s="237">
        <v>62.66</v>
      </c>
    </row>
    <row r="2581" spans="1:5" ht="12.75">
      <c r="A2581" s="235">
        <v>20131</v>
      </c>
      <c r="B2581" s="236" t="s">
        <v>4673</v>
      </c>
      <c r="C2581" s="235" t="s">
        <v>2312</v>
      </c>
      <c r="D2581" s="235" t="s">
        <v>2313</v>
      </c>
      <c r="E2581" s="237">
        <v>57.2</v>
      </c>
    </row>
    <row r="2582" spans="1:5" ht="12.75">
      <c r="A2582" s="235">
        <v>3521</v>
      </c>
      <c r="B2582" s="236" t="s">
        <v>4674</v>
      </c>
      <c r="C2582" s="235" t="s">
        <v>2312</v>
      </c>
      <c r="D2582" s="235" t="s">
        <v>2313</v>
      </c>
      <c r="E2582" s="237">
        <v>2.48</v>
      </c>
    </row>
    <row r="2583" spans="1:5" ht="12.75">
      <c r="A2583" s="235">
        <v>3531</v>
      </c>
      <c r="B2583" s="236" t="s">
        <v>4675</v>
      </c>
      <c r="C2583" s="235" t="s">
        <v>2312</v>
      </c>
      <c r="D2583" s="235" t="s">
        <v>2313</v>
      </c>
      <c r="E2583" s="237">
        <v>2.81</v>
      </c>
    </row>
    <row r="2584" spans="1:5" ht="12.75">
      <c r="A2584" s="235">
        <v>3522</v>
      </c>
      <c r="B2584" s="236" t="s">
        <v>4676</v>
      </c>
      <c r="C2584" s="235" t="s">
        <v>2312</v>
      </c>
      <c r="D2584" s="235" t="s">
        <v>2313</v>
      </c>
      <c r="E2584" s="237">
        <v>4.17</v>
      </c>
    </row>
    <row r="2585" spans="1:5" ht="12.75">
      <c r="A2585" s="235">
        <v>3527</v>
      </c>
      <c r="B2585" s="236" t="s">
        <v>4677</v>
      </c>
      <c r="C2585" s="235" t="s">
        <v>2312</v>
      </c>
      <c r="D2585" s="235" t="s">
        <v>2313</v>
      </c>
      <c r="E2585" s="237">
        <v>14.35</v>
      </c>
    </row>
    <row r="2586" spans="1:5" ht="12.75">
      <c r="A2586" s="235">
        <v>10835</v>
      </c>
      <c r="B2586" s="236" t="s">
        <v>4678</v>
      </c>
      <c r="C2586" s="235" t="s">
        <v>2312</v>
      </c>
      <c r="D2586" s="235" t="s">
        <v>2313</v>
      </c>
      <c r="E2586" s="237">
        <v>4.47</v>
      </c>
    </row>
    <row r="2587" spans="1:5" ht="12.75">
      <c r="A2587" s="235">
        <v>3475</v>
      </c>
      <c r="B2587" s="236" t="s">
        <v>4679</v>
      </c>
      <c r="C2587" s="235" t="s">
        <v>2312</v>
      </c>
      <c r="D2587" s="235" t="s">
        <v>2313</v>
      </c>
      <c r="E2587" s="237">
        <v>4.82</v>
      </c>
    </row>
    <row r="2588" spans="1:5" ht="12.75">
      <c r="A2588" s="235">
        <v>3485</v>
      </c>
      <c r="B2588" s="236" t="s">
        <v>4680</v>
      </c>
      <c r="C2588" s="235" t="s">
        <v>2312</v>
      </c>
      <c r="D2588" s="235" t="s">
        <v>2313</v>
      </c>
      <c r="E2588" s="237">
        <v>15.41</v>
      </c>
    </row>
    <row r="2589" spans="1:5" ht="12.75">
      <c r="A2589" s="235">
        <v>3534</v>
      </c>
      <c r="B2589" s="236" t="s">
        <v>4681</v>
      </c>
      <c r="C2589" s="235" t="s">
        <v>2312</v>
      </c>
      <c r="D2589" s="235" t="s">
        <v>2313</v>
      </c>
      <c r="E2589" s="237">
        <v>6.09</v>
      </c>
    </row>
    <row r="2590" spans="1:5" ht="12.75">
      <c r="A2590" s="235">
        <v>3543</v>
      </c>
      <c r="B2590" s="236" t="s">
        <v>4682</v>
      </c>
      <c r="C2590" s="235" t="s">
        <v>2312</v>
      </c>
      <c r="D2590" s="235" t="s">
        <v>2313</v>
      </c>
      <c r="E2590" s="237">
        <v>3.06</v>
      </c>
    </row>
    <row r="2591" spans="1:5" ht="12.75">
      <c r="A2591" s="235">
        <v>3482</v>
      </c>
      <c r="B2591" s="236" t="s">
        <v>4683</v>
      </c>
      <c r="C2591" s="235" t="s">
        <v>2312</v>
      </c>
      <c r="D2591" s="235" t="s">
        <v>2313</v>
      </c>
      <c r="E2591" s="237">
        <v>7.74</v>
      </c>
    </row>
    <row r="2592" spans="1:5" ht="12.75">
      <c r="A2592" s="235">
        <v>3505</v>
      </c>
      <c r="B2592" s="236" t="s">
        <v>4684</v>
      </c>
      <c r="C2592" s="235" t="s">
        <v>2312</v>
      </c>
      <c r="D2592" s="235" t="s">
        <v>2313</v>
      </c>
      <c r="E2592" s="237">
        <v>4.3899999999999997</v>
      </c>
    </row>
    <row r="2593" spans="1:5" ht="12.75">
      <c r="A2593" s="235">
        <v>3516</v>
      </c>
      <c r="B2593" s="236" t="s">
        <v>4685</v>
      </c>
      <c r="C2593" s="235" t="s">
        <v>2312</v>
      </c>
      <c r="D2593" s="235" t="s">
        <v>2313</v>
      </c>
      <c r="E2593" s="237">
        <v>1.17</v>
      </c>
    </row>
    <row r="2594" spans="1:5" ht="12.75">
      <c r="A2594" s="235">
        <v>3517</v>
      </c>
      <c r="B2594" s="236" t="s">
        <v>4686</v>
      </c>
      <c r="C2594" s="235" t="s">
        <v>2312</v>
      </c>
      <c r="D2594" s="235" t="s">
        <v>2313</v>
      </c>
      <c r="E2594" s="237">
        <v>4.08</v>
      </c>
    </row>
    <row r="2595" spans="1:5" ht="12.75">
      <c r="A2595" s="235">
        <v>3515</v>
      </c>
      <c r="B2595" s="236" t="s">
        <v>4687</v>
      </c>
      <c r="C2595" s="235" t="s">
        <v>2312</v>
      </c>
      <c r="D2595" s="235" t="s">
        <v>2313</v>
      </c>
      <c r="E2595" s="237">
        <v>7.11</v>
      </c>
    </row>
    <row r="2596" spans="1:5" ht="12.75">
      <c r="A2596" s="235">
        <v>20147</v>
      </c>
      <c r="B2596" s="236" t="s">
        <v>4688</v>
      </c>
      <c r="C2596" s="235" t="s">
        <v>2312</v>
      </c>
      <c r="D2596" s="235" t="s">
        <v>2313</v>
      </c>
      <c r="E2596" s="237">
        <v>7.66</v>
      </c>
    </row>
    <row r="2597" spans="1:5" ht="12.75">
      <c r="A2597" s="235">
        <v>3524</v>
      </c>
      <c r="B2597" s="236" t="s">
        <v>4689</v>
      </c>
      <c r="C2597" s="235" t="s">
        <v>2312</v>
      </c>
      <c r="D2597" s="235" t="s">
        <v>2313</v>
      </c>
      <c r="E2597" s="237">
        <v>9.08</v>
      </c>
    </row>
    <row r="2598" spans="1:5" ht="12.75">
      <c r="A2598" s="235">
        <v>3532</v>
      </c>
      <c r="B2598" s="236" t="s">
        <v>4690</v>
      </c>
      <c r="C2598" s="235" t="s">
        <v>2312</v>
      </c>
      <c r="D2598" s="235" t="s">
        <v>2313</v>
      </c>
      <c r="E2598" s="237">
        <v>16.61</v>
      </c>
    </row>
    <row r="2599" spans="1:5" ht="12.75">
      <c r="A2599" s="235">
        <v>3528</v>
      </c>
      <c r="B2599" s="236" t="s">
        <v>4691</v>
      </c>
      <c r="C2599" s="235" t="s">
        <v>2312</v>
      </c>
      <c r="D2599" s="235" t="s">
        <v>2313</v>
      </c>
      <c r="E2599" s="237">
        <v>9.2200000000000006</v>
      </c>
    </row>
    <row r="2600" spans="1:5" ht="12.75">
      <c r="A2600" s="235">
        <v>37952</v>
      </c>
      <c r="B2600" s="236" t="s">
        <v>4692</v>
      </c>
      <c r="C2600" s="235" t="s">
        <v>2312</v>
      </c>
      <c r="D2600" s="235" t="s">
        <v>2313</v>
      </c>
      <c r="E2600" s="237">
        <v>65.7</v>
      </c>
    </row>
    <row r="2601" spans="1:5" ht="12.75">
      <c r="A2601" s="235">
        <v>37951</v>
      </c>
      <c r="B2601" s="236" t="s">
        <v>4693</v>
      </c>
      <c r="C2601" s="235" t="s">
        <v>2312</v>
      </c>
      <c r="D2601" s="235" t="s">
        <v>2313</v>
      </c>
      <c r="E2601" s="237">
        <v>2.39</v>
      </c>
    </row>
    <row r="2602" spans="1:5" ht="12.75">
      <c r="A2602" s="235">
        <v>3518</v>
      </c>
      <c r="B2602" s="236" t="s">
        <v>4694</v>
      </c>
      <c r="C2602" s="235" t="s">
        <v>2312</v>
      </c>
      <c r="D2602" s="235" t="s">
        <v>2313</v>
      </c>
      <c r="E2602" s="237">
        <v>3.5</v>
      </c>
    </row>
    <row r="2603" spans="1:5" ht="12.75">
      <c r="A2603" s="235">
        <v>3519</v>
      </c>
      <c r="B2603" s="236" t="s">
        <v>4695</v>
      </c>
      <c r="C2603" s="235" t="s">
        <v>2312</v>
      </c>
      <c r="D2603" s="235" t="s">
        <v>2313</v>
      </c>
      <c r="E2603" s="237">
        <v>8.2799999999999994</v>
      </c>
    </row>
    <row r="2604" spans="1:5" ht="12.75">
      <c r="A2604" s="235">
        <v>3520</v>
      </c>
      <c r="B2604" s="236" t="s">
        <v>4696</v>
      </c>
      <c r="C2604" s="235" t="s">
        <v>2312</v>
      </c>
      <c r="D2604" s="235" t="s">
        <v>2313</v>
      </c>
      <c r="E2604" s="237">
        <v>9.2799999999999994</v>
      </c>
    </row>
    <row r="2605" spans="1:5" ht="12.75">
      <c r="A2605" s="235">
        <v>37950</v>
      </c>
      <c r="B2605" s="236" t="s">
        <v>4697</v>
      </c>
      <c r="C2605" s="235" t="s">
        <v>2312</v>
      </c>
      <c r="D2605" s="235" t="s">
        <v>2313</v>
      </c>
      <c r="E2605" s="237">
        <v>57.2</v>
      </c>
    </row>
    <row r="2606" spans="1:5" ht="12.75">
      <c r="A2606" s="235">
        <v>37949</v>
      </c>
      <c r="B2606" s="236" t="s">
        <v>4698</v>
      </c>
      <c r="C2606" s="235" t="s">
        <v>2312</v>
      </c>
      <c r="D2606" s="235" t="s">
        <v>2313</v>
      </c>
      <c r="E2606" s="237">
        <v>2.09</v>
      </c>
    </row>
    <row r="2607" spans="1:5" ht="12.75">
      <c r="A2607" s="235">
        <v>3526</v>
      </c>
      <c r="B2607" s="236" t="s">
        <v>4699</v>
      </c>
      <c r="C2607" s="235" t="s">
        <v>2312</v>
      </c>
      <c r="D2607" s="235" t="s">
        <v>2313</v>
      </c>
      <c r="E2607" s="237">
        <v>2.81</v>
      </c>
    </row>
    <row r="2608" spans="1:5" ht="12.75">
      <c r="A2608" s="235">
        <v>3509</v>
      </c>
      <c r="B2608" s="236" t="s">
        <v>4700</v>
      </c>
      <c r="C2608" s="235" t="s">
        <v>2312</v>
      </c>
      <c r="D2608" s="235" t="s">
        <v>2313</v>
      </c>
      <c r="E2608" s="237">
        <v>7.3</v>
      </c>
    </row>
    <row r="2609" spans="1:5" ht="12.75">
      <c r="A2609" s="235">
        <v>3530</v>
      </c>
      <c r="B2609" s="236" t="s">
        <v>4701</v>
      </c>
      <c r="C2609" s="235" t="s">
        <v>2312</v>
      </c>
      <c r="D2609" s="235" t="s">
        <v>2313</v>
      </c>
      <c r="E2609" s="237">
        <v>285.92</v>
      </c>
    </row>
    <row r="2610" spans="1:5" ht="12.75">
      <c r="A2610" s="235">
        <v>3542</v>
      </c>
      <c r="B2610" s="236" t="s">
        <v>4702</v>
      </c>
      <c r="C2610" s="235" t="s">
        <v>2312</v>
      </c>
      <c r="D2610" s="235" t="s">
        <v>2313</v>
      </c>
      <c r="E2610" s="237">
        <v>0.66</v>
      </c>
    </row>
    <row r="2611" spans="1:5" ht="12.75">
      <c r="A2611" s="235">
        <v>3529</v>
      </c>
      <c r="B2611" s="236" t="s">
        <v>4703</v>
      </c>
      <c r="C2611" s="235" t="s">
        <v>2312</v>
      </c>
      <c r="D2611" s="235" t="s">
        <v>2313</v>
      </c>
      <c r="E2611" s="237">
        <v>0.92</v>
      </c>
    </row>
    <row r="2612" spans="1:5" ht="12.75">
      <c r="A2612" s="235">
        <v>3536</v>
      </c>
      <c r="B2612" s="236" t="s">
        <v>4704</v>
      </c>
      <c r="C2612" s="235" t="s">
        <v>2312</v>
      </c>
      <c r="D2612" s="235" t="s">
        <v>2313</v>
      </c>
      <c r="E2612" s="237">
        <v>2.74</v>
      </c>
    </row>
    <row r="2613" spans="1:5" ht="12.75">
      <c r="A2613" s="235">
        <v>3535</v>
      </c>
      <c r="B2613" s="236" t="s">
        <v>4705</v>
      </c>
      <c r="C2613" s="235" t="s">
        <v>2312</v>
      </c>
      <c r="D2613" s="235" t="s">
        <v>2313</v>
      </c>
      <c r="E2613" s="237">
        <v>6.49</v>
      </c>
    </row>
    <row r="2614" spans="1:5" ht="12.75">
      <c r="A2614" s="235">
        <v>3540</v>
      </c>
      <c r="B2614" s="236" t="s">
        <v>4706</v>
      </c>
      <c r="C2614" s="235" t="s">
        <v>2312</v>
      </c>
      <c r="D2614" s="235" t="s">
        <v>2313</v>
      </c>
      <c r="E2614" s="237">
        <v>7.03</v>
      </c>
    </row>
    <row r="2615" spans="1:5" ht="12.75">
      <c r="A2615" s="235">
        <v>3539</v>
      </c>
      <c r="B2615" s="236" t="s">
        <v>4707</v>
      </c>
      <c r="C2615" s="235" t="s">
        <v>2312</v>
      </c>
      <c r="D2615" s="235" t="s">
        <v>2313</v>
      </c>
      <c r="E2615" s="237">
        <v>30.5</v>
      </c>
    </row>
    <row r="2616" spans="1:5" ht="12.75">
      <c r="A2616" s="235">
        <v>3513</v>
      </c>
      <c r="B2616" s="236" t="s">
        <v>4708</v>
      </c>
      <c r="C2616" s="235" t="s">
        <v>2312</v>
      </c>
      <c r="D2616" s="235" t="s">
        <v>2313</v>
      </c>
      <c r="E2616" s="237">
        <v>135.54</v>
      </c>
    </row>
    <row r="2617" spans="1:5" ht="12.75">
      <c r="A2617" s="235">
        <v>3492</v>
      </c>
      <c r="B2617" s="236" t="s">
        <v>4709</v>
      </c>
      <c r="C2617" s="235" t="s">
        <v>2312</v>
      </c>
      <c r="D2617" s="235" t="s">
        <v>2313</v>
      </c>
      <c r="E2617" s="237">
        <v>26.09</v>
      </c>
    </row>
    <row r="2618" spans="1:5" ht="12.75">
      <c r="A2618" s="235">
        <v>3491</v>
      </c>
      <c r="B2618" s="236" t="s">
        <v>4710</v>
      </c>
      <c r="C2618" s="235" t="s">
        <v>2312</v>
      </c>
      <c r="D2618" s="235" t="s">
        <v>2313</v>
      </c>
      <c r="E2618" s="237">
        <v>14.88</v>
      </c>
    </row>
    <row r="2619" spans="1:5" ht="12.75">
      <c r="A2619" s="235">
        <v>3493</v>
      </c>
      <c r="B2619" s="236" t="s">
        <v>4711</v>
      </c>
      <c r="C2619" s="235" t="s">
        <v>2312</v>
      </c>
      <c r="D2619" s="235" t="s">
        <v>2313</v>
      </c>
      <c r="E2619" s="237">
        <v>35.67</v>
      </c>
    </row>
    <row r="2620" spans="1:5" ht="12.75">
      <c r="A2620" s="235">
        <v>12628</v>
      </c>
      <c r="B2620" s="236" t="s">
        <v>4712</v>
      </c>
      <c r="C2620" s="235" t="s">
        <v>2312</v>
      </c>
      <c r="D2620" s="235" t="s">
        <v>2316</v>
      </c>
      <c r="E2620" s="237">
        <v>6.97</v>
      </c>
    </row>
    <row r="2621" spans="1:5" ht="12.75">
      <c r="A2621" s="235">
        <v>12629</v>
      </c>
      <c r="B2621" s="236" t="s">
        <v>4713</v>
      </c>
      <c r="C2621" s="235" t="s">
        <v>2312</v>
      </c>
      <c r="D2621" s="235" t="s">
        <v>2316</v>
      </c>
      <c r="E2621" s="237">
        <v>7.56</v>
      </c>
    </row>
    <row r="2622" spans="1:5" ht="12.75">
      <c r="A2622" s="235">
        <v>3481</v>
      </c>
      <c r="B2622" s="236" t="s">
        <v>4714</v>
      </c>
      <c r="C2622" s="235" t="s">
        <v>2312</v>
      </c>
      <c r="D2622" s="235" t="s">
        <v>2313</v>
      </c>
      <c r="E2622" s="237">
        <v>18.07</v>
      </c>
    </row>
    <row r="2623" spans="1:5" ht="12.75">
      <c r="A2623" s="235">
        <v>3510</v>
      </c>
      <c r="B2623" s="236" t="s">
        <v>4715</v>
      </c>
      <c r="C2623" s="235" t="s">
        <v>2312</v>
      </c>
      <c r="D2623" s="235" t="s">
        <v>2313</v>
      </c>
      <c r="E2623" s="237">
        <v>16.89</v>
      </c>
    </row>
    <row r="2624" spans="1:5" ht="12.75">
      <c r="A2624" s="235">
        <v>3508</v>
      </c>
      <c r="B2624" s="236" t="s">
        <v>4716</v>
      </c>
      <c r="C2624" s="235" t="s">
        <v>2312</v>
      </c>
      <c r="D2624" s="235" t="s">
        <v>2313</v>
      </c>
      <c r="E2624" s="237">
        <v>44.15</v>
      </c>
    </row>
    <row r="2625" spans="1:5" ht="12.75">
      <c r="A2625" s="235">
        <v>38939</v>
      </c>
      <c r="B2625" s="236" t="s">
        <v>4717</v>
      </c>
      <c r="C2625" s="235" t="s">
        <v>2312</v>
      </c>
      <c r="D2625" s="235" t="s">
        <v>2316</v>
      </c>
      <c r="E2625" s="237">
        <v>16.98</v>
      </c>
    </row>
    <row r="2626" spans="1:5" ht="12.75">
      <c r="A2626" s="235">
        <v>38940</v>
      </c>
      <c r="B2626" s="236" t="s">
        <v>4718</v>
      </c>
      <c r="C2626" s="235" t="s">
        <v>2312</v>
      </c>
      <c r="D2626" s="235" t="s">
        <v>2316</v>
      </c>
      <c r="E2626" s="237">
        <v>25.93</v>
      </c>
    </row>
    <row r="2627" spans="1:5" ht="12.75">
      <c r="A2627" s="235">
        <v>38941</v>
      </c>
      <c r="B2627" s="236" t="s">
        <v>4719</v>
      </c>
      <c r="C2627" s="235" t="s">
        <v>2312</v>
      </c>
      <c r="D2627" s="235" t="s">
        <v>2316</v>
      </c>
      <c r="E2627" s="237">
        <v>30.63</v>
      </c>
    </row>
    <row r="2628" spans="1:5" ht="12.75">
      <c r="A2628" s="235">
        <v>38942</v>
      </c>
      <c r="B2628" s="236" t="s">
        <v>4720</v>
      </c>
      <c r="C2628" s="235" t="s">
        <v>2312</v>
      </c>
      <c r="D2628" s="235" t="s">
        <v>2316</v>
      </c>
      <c r="E2628" s="237">
        <v>34.31</v>
      </c>
    </row>
    <row r="2629" spans="1:5" ht="12.75">
      <c r="A2629" s="235">
        <v>38987</v>
      </c>
      <c r="B2629" s="236" t="s">
        <v>4721</v>
      </c>
      <c r="C2629" s="235" t="s">
        <v>2312</v>
      </c>
      <c r="D2629" s="235" t="s">
        <v>2316</v>
      </c>
      <c r="E2629" s="237">
        <v>8.14</v>
      </c>
    </row>
    <row r="2630" spans="1:5" ht="12.75">
      <c r="A2630" s="235">
        <v>38988</v>
      </c>
      <c r="B2630" s="236" t="s">
        <v>4722</v>
      </c>
      <c r="C2630" s="235" t="s">
        <v>2312</v>
      </c>
      <c r="D2630" s="235" t="s">
        <v>2316</v>
      </c>
      <c r="E2630" s="237">
        <v>18.91</v>
      </c>
    </row>
    <row r="2631" spans="1:5" ht="12.75">
      <c r="A2631" s="235">
        <v>38989</v>
      </c>
      <c r="B2631" s="236" t="s">
        <v>4723</v>
      </c>
      <c r="C2631" s="235" t="s">
        <v>2312</v>
      </c>
      <c r="D2631" s="235" t="s">
        <v>2316</v>
      </c>
      <c r="E2631" s="237">
        <v>25.13</v>
      </c>
    </row>
    <row r="2632" spans="1:5" ht="12.75">
      <c r="A2632" s="235">
        <v>38990</v>
      </c>
      <c r="B2632" s="236" t="s">
        <v>4724</v>
      </c>
      <c r="C2632" s="235" t="s">
        <v>2312</v>
      </c>
      <c r="D2632" s="235" t="s">
        <v>2316</v>
      </c>
      <c r="E2632" s="237">
        <v>66.23</v>
      </c>
    </row>
    <row r="2633" spans="1:5" ht="12.75">
      <c r="A2633" s="235">
        <v>38991</v>
      </c>
      <c r="B2633" s="236" t="s">
        <v>4725</v>
      </c>
      <c r="C2633" s="235" t="s">
        <v>2312</v>
      </c>
      <c r="D2633" s="235" t="s">
        <v>2316</v>
      </c>
      <c r="E2633" s="237">
        <v>133.82</v>
      </c>
    </row>
    <row r="2634" spans="1:5" ht="12.75">
      <c r="A2634" s="235">
        <v>38913</v>
      </c>
      <c r="B2634" s="236" t="s">
        <v>4726</v>
      </c>
      <c r="C2634" s="235" t="s">
        <v>2312</v>
      </c>
      <c r="D2634" s="235" t="s">
        <v>2316</v>
      </c>
      <c r="E2634" s="237">
        <v>15.76</v>
      </c>
    </row>
    <row r="2635" spans="1:5" ht="12.75">
      <c r="A2635" s="235">
        <v>38914</v>
      </c>
      <c r="B2635" s="236" t="s">
        <v>4727</v>
      </c>
      <c r="C2635" s="235" t="s">
        <v>2312</v>
      </c>
      <c r="D2635" s="235" t="s">
        <v>2316</v>
      </c>
      <c r="E2635" s="237">
        <v>18.28</v>
      </c>
    </row>
    <row r="2636" spans="1:5" ht="12.75">
      <c r="A2636" s="235">
        <v>38915</v>
      </c>
      <c r="B2636" s="236" t="s">
        <v>4728</v>
      </c>
      <c r="C2636" s="235" t="s">
        <v>2312</v>
      </c>
      <c r="D2636" s="235" t="s">
        <v>2316</v>
      </c>
      <c r="E2636" s="237">
        <v>31.74</v>
      </c>
    </row>
    <row r="2637" spans="1:5" ht="12.75">
      <c r="A2637" s="235">
        <v>38916</v>
      </c>
      <c r="B2637" s="236" t="s">
        <v>4729</v>
      </c>
      <c r="C2637" s="235" t="s">
        <v>2312</v>
      </c>
      <c r="D2637" s="235" t="s">
        <v>2316</v>
      </c>
      <c r="E2637" s="237">
        <v>41.87</v>
      </c>
    </row>
    <row r="2638" spans="1:5" ht="12.75">
      <c r="A2638" s="235">
        <v>39300</v>
      </c>
      <c r="B2638" s="236" t="s">
        <v>4730</v>
      </c>
      <c r="C2638" s="235" t="s">
        <v>2312</v>
      </c>
      <c r="D2638" s="235" t="s">
        <v>2316</v>
      </c>
      <c r="E2638" s="237">
        <v>14.24</v>
      </c>
    </row>
    <row r="2639" spans="1:5" ht="12.75">
      <c r="A2639" s="235">
        <v>39301</v>
      </c>
      <c r="B2639" s="236" t="s">
        <v>4731</v>
      </c>
      <c r="C2639" s="235" t="s">
        <v>2312</v>
      </c>
      <c r="D2639" s="235" t="s">
        <v>2316</v>
      </c>
      <c r="E2639" s="237">
        <v>19.75</v>
      </c>
    </row>
    <row r="2640" spans="1:5" ht="12.75">
      <c r="A2640" s="235">
        <v>39302</v>
      </c>
      <c r="B2640" s="236" t="s">
        <v>4732</v>
      </c>
      <c r="C2640" s="235" t="s">
        <v>2312</v>
      </c>
      <c r="D2640" s="235" t="s">
        <v>2316</v>
      </c>
      <c r="E2640" s="237">
        <v>24.82</v>
      </c>
    </row>
    <row r="2641" spans="1:5" ht="12.75">
      <c r="A2641" s="235">
        <v>39303</v>
      </c>
      <c r="B2641" s="236" t="s">
        <v>4733</v>
      </c>
      <c r="C2641" s="235" t="s">
        <v>2312</v>
      </c>
      <c r="D2641" s="235" t="s">
        <v>2316</v>
      </c>
      <c r="E2641" s="237">
        <v>43.64</v>
      </c>
    </row>
    <row r="2642" spans="1:5" ht="12.75">
      <c r="A2642" s="235">
        <v>38923</v>
      </c>
      <c r="B2642" s="236" t="s">
        <v>4734</v>
      </c>
      <c r="C2642" s="235" t="s">
        <v>2312</v>
      </c>
      <c r="D2642" s="235" t="s">
        <v>2316</v>
      </c>
      <c r="E2642" s="237">
        <v>13.9</v>
      </c>
    </row>
    <row r="2643" spans="1:5" ht="12.75">
      <c r="A2643" s="235">
        <v>38925</v>
      </c>
      <c r="B2643" s="236" t="s">
        <v>4735</v>
      </c>
      <c r="C2643" s="235" t="s">
        <v>2312</v>
      </c>
      <c r="D2643" s="235" t="s">
        <v>2316</v>
      </c>
      <c r="E2643" s="237">
        <v>14.94</v>
      </c>
    </row>
    <row r="2644" spans="1:5" ht="12.75">
      <c r="A2644" s="235">
        <v>38926</v>
      </c>
      <c r="B2644" s="236" t="s">
        <v>4736</v>
      </c>
      <c r="C2644" s="235" t="s">
        <v>2312</v>
      </c>
      <c r="D2644" s="235" t="s">
        <v>2316</v>
      </c>
      <c r="E2644" s="237">
        <v>21.34</v>
      </c>
    </row>
    <row r="2645" spans="1:5" ht="12.75">
      <c r="A2645" s="235">
        <v>38927</v>
      </c>
      <c r="B2645" s="236" t="s">
        <v>4737</v>
      </c>
      <c r="C2645" s="235" t="s">
        <v>2312</v>
      </c>
      <c r="D2645" s="235" t="s">
        <v>2316</v>
      </c>
      <c r="E2645" s="237">
        <v>22.82</v>
      </c>
    </row>
    <row r="2646" spans="1:5" ht="12.75">
      <c r="A2646" s="235">
        <v>39304</v>
      </c>
      <c r="B2646" s="236" t="s">
        <v>4738</v>
      </c>
      <c r="C2646" s="235" t="s">
        <v>2312</v>
      </c>
      <c r="D2646" s="235" t="s">
        <v>2316</v>
      </c>
      <c r="E2646" s="237">
        <v>17.579999999999998</v>
      </c>
    </row>
    <row r="2647" spans="1:5" ht="12.75">
      <c r="A2647" s="235">
        <v>38924</v>
      </c>
      <c r="B2647" s="236" t="s">
        <v>4739</v>
      </c>
      <c r="C2647" s="235" t="s">
        <v>2312</v>
      </c>
      <c r="D2647" s="235" t="s">
        <v>2316</v>
      </c>
      <c r="E2647" s="237">
        <v>25.05</v>
      </c>
    </row>
    <row r="2648" spans="1:5" ht="12.75">
      <c r="A2648" s="235">
        <v>39305</v>
      </c>
      <c r="B2648" s="236" t="s">
        <v>4740</v>
      </c>
      <c r="C2648" s="235" t="s">
        <v>2312</v>
      </c>
      <c r="D2648" s="235" t="s">
        <v>2316</v>
      </c>
      <c r="E2648" s="237">
        <v>23.02</v>
      </c>
    </row>
    <row r="2649" spans="1:5" ht="12.75">
      <c r="A2649" s="235">
        <v>39306</v>
      </c>
      <c r="B2649" s="236" t="s">
        <v>4741</v>
      </c>
      <c r="C2649" s="235" t="s">
        <v>2312</v>
      </c>
      <c r="D2649" s="235" t="s">
        <v>2316</v>
      </c>
      <c r="E2649" s="237">
        <v>28.8</v>
      </c>
    </row>
    <row r="2650" spans="1:5" ht="12.75">
      <c r="A2650" s="235">
        <v>38928</v>
      </c>
      <c r="B2650" s="236" t="s">
        <v>4742</v>
      </c>
      <c r="C2650" s="235" t="s">
        <v>2312</v>
      </c>
      <c r="D2650" s="235" t="s">
        <v>2316</v>
      </c>
      <c r="E2650" s="237">
        <v>25.29</v>
      </c>
    </row>
    <row r="2651" spans="1:5" ht="12.75">
      <c r="A2651" s="235">
        <v>38929</v>
      </c>
      <c r="B2651" s="236" t="s">
        <v>4743</v>
      </c>
      <c r="C2651" s="235" t="s">
        <v>2312</v>
      </c>
      <c r="D2651" s="235" t="s">
        <v>2316</v>
      </c>
      <c r="E2651" s="237">
        <v>44.85</v>
      </c>
    </row>
    <row r="2652" spans="1:5" ht="12.75">
      <c r="A2652" s="235">
        <v>39307</v>
      </c>
      <c r="B2652" s="236" t="s">
        <v>4744</v>
      </c>
      <c r="C2652" s="235" t="s">
        <v>2312</v>
      </c>
      <c r="D2652" s="235" t="s">
        <v>2316</v>
      </c>
      <c r="E2652" s="237">
        <v>33.14</v>
      </c>
    </row>
    <row r="2653" spans="1:5" ht="12.75">
      <c r="A2653" s="235">
        <v>38930</v>
      </c>
      <c r="B2653" s="236" t="s">
        <v>4745</v>
      </c>
      <c r="C2653" s="235" t="s">
        <v>2312</v>
      </c>
      <c r="D2653" s="235" t="s">
        <v>2316</v>
      </c>
      <c r="E2653" s="237">
        <v>56.34</v>
      </c>
    </row>
    <row r="2654" spans="1:5" ht="12.75">
      <c r="A2654" s="235">
        <v>38931</v>
      </c>
      <c r="B2654" s="236" t="s">
        <v>4746</v>
      </c>
      <c r="C2654" s="235" t="s">
        <v>2312</v>
      </c>
      <c r="D2654" s="235" t="s">
        <v>2316</v>
      </c>
      <c r="E2654" s="237">
        <v>14.19</v>
      </c>
    </row>
    <row r="2655" spans="1:5" ht="12.75">
      <c r="A2655" s="235">
        <v>38932</v>
      </c>
      <c r="B2655" s="236" t="s">
        <v>4747</v>
      </c>
      <c r="C2655" s="235" t="s">
        <v>2312</v>
      </c>
      <c r="D2655" s="235" t="s">
        <v>2316</v>
      </c>
      <c r="E2655" s="237">
        <v>14.33</v>
      </c>
    </row>
    <row r="2656" spans="1:5" ht="12.75">
      <c r="A2656" s="235">
        <v>38934</v>
      </c>
      <c r="B2656" s="236" t="s">
        <v>4748</v>
      </c>
      <c r="C2656" s="235" t="s">
        <v>2312</v>
      </c>
      <c r="D2656" s="235" t="s">
        <v>2316</v>
      </c>
      <c r="E2656" s="237">
        <v>21.17</v>
      </c>
    </row>
    <row r="2657" spans="1:5" ht="12.75">
      <c r="A2657" s="235">
        <v>38935</v>
      </c>
      <c r="B2657" s="236" t="s">
        <v>4749</v>
      </c>
      <c r="C2657" s="235" t="s">
        <v>2312</v>
      </c>
      <c r="D2657" s="235" t="s">
        <v>2316</v>
      </c>
      <c r="E2657" s="237">
        <v>22.66</v>
      </c>
    </row>
    <row r="2658" spans="1:5" ht="12.75">
      <c r="A2658" s="235">
        <v>38936</v>
      </c>
      <c r="B2658" s="236" t="s">
        <v>4750</v>
      </c>
      <c r="C2658" s="235" t="s">
        <v>2312</v>
      </c>
      <c r="D2658" s="235" t="s">
        <v>2316</v>
      </c>
      <c r="E2658" s="237">
        <v>24.27</v>
      </c>
    </row>
    <row r="2659" spans="1:5" ht="12.75">
      <c r="A2659" s="235">
        <v>38937</v>
      </c>
      <c r="B2659" s="236" t="s">
        <v>4751</v>
      </c>
      <c r="C2659" s="235" t="s">
        <v>2312</v>
      </c>
      <c r="D2659" s="235" t="s">
        <v>2316</v>
      </c>
      <c r="E2659" s="237">
        <v>29.57</v>
      </c>
    </row>
    <row r="2660" spans="1:5" ht="12.75">
      <c r="A2660" s="235">
        <v>38938</v>
      </c>
      <c r="B2660" s="236" t="s">
        <v>4752</v>
      </c>
      <c r="C2660" s="235" t="s">
        <v>2312</v>
      </c>
      <c r="D2660" s="235" t="s">
        <v>2316</v>
      </c>
      <c r="E2660" s="237">
        <v>43.97</v>
      </c>
    </row>
    <row r="2661" spans="1:5" ht="12.75">
      <c r="A2661" s="235">
        <v>3489</v>
      </c>
      <c r="B2661" s="236" t="s">
        <v>4753</v>
      </c>
      <c r="C2661" s="235" t="s">
        <v>2312</v>
      </c>
      <c r="D2661" s="235" t="s">
        <v>2313</v>
      </c>
      <c r="E2661" s="237">
        <v>16.690000000000001</v>
      </c>
    </row>
    <row r="2662" spans="1:5" ht="12.75">
      <c r="A2662" s="235">
        <v>20151</v>
      </c>
      <c r="B2662" s="236" t="s">
        <v>26353</v>
      </c>
      <c r="C2662" s="235" t="s">
        <v>2312</v>
      </c>
      <c r="D2662" s="235" t="s">
        <v>2313</v>
      </c>
      <c r="E2662" s="237">
        <v>25.76</v>
      </c>
    </row>
    <row r="2663" spans="1:5" ht="12.75">
      <c r="A2663" s="235">
        <v>20152</v>
      </c>
      <c r="B2663" s="236" t="s">
        <v>26354</v>
      </c>
      <c r="C2663" s="235" t="s">
        <v>2312</v>
      </c>
      <c r="D2663" s="235" t="s">
        <v>2313</v>
      </c>
      <c r="E2663" s="237">
        <v>89.63</v>
      </c>
    </row>
    <row r="2664" spans="1:5" ht="12.75">
      <c r="A2664" s="235">
        <v>20148</v>
      </c>
      <c r="B2664" s="236" t="s">
        <v>26355</v>
      </c>
      <c r="C2664" s="235" t="s">
        <v>2312</v>
      </c>
      <c r="D2664" s="235" t="s">
        <v>2313</v>
      </c>
      <c r="E2664" s="237">
        <v>5.12</v>
      </c>
    </row>
    <row r="2665" spans="1:5" ht="12.75">
      <c r="A2665" s="235">
        <v>20149</v>
      </c>
      <c r="B2665" s="236" t="s">
        <v>26356</v>
      </c>
      <c r="C2665" s="235" t="s">
        <v>2312</v>
      </c>
      <c r="D2665" s="235" t="s">
        <v>2313</v>
      </c>
      <c r="E2665" s="237">
        <v>7.93</v>
      </c>
    </row>
    <row r="2666" spans="1:5" ht="12.75">
      <c r="A2666" s="235">
        <v>20150</v>
      </c>
      <c r="B2666" s="236" t="s">
        <v>26357</v>
      </c>
      <c r="C2666" s="235" t="s">
        <v>2312</v>
      </c>
      <c r="D2666" s="235" t="s">
        <v>2313</v>
      </c>
      <c r="E2666" s="237">
        <v>18.489999999999998</v>
      </c>
    </row>
    <row r="2667" spans="1:5" ht="12.75">
      <c r="A2667" s="235">
        <v>20157</v>
      </c>
      <c r="B2667" s="236" t="s">
        <v>26358</v>
      </c>
      <c r="C2667" s="235" t="s">
        <v>2312</v>
      </c>
      <c r="D2667" s="235" t="s">
        <v>2313</v>
      </c>
      <c r="E2667" s="237">
        <v>34.75</v>
      </c>
    </row>
    <row r="2668" spans="1:5" ht="12.75">
      <c r="A2668" s="235">
        <v>20158</v>
      </c>
      <c r="B2668" s="236" t="s">
        <v>26359</v>
      </c>
      <c r="C2668" s="235" t="s">
        <v>2312</v>
      </c>
      <c r="D2668" s="235" t="s">
        <v>2313</v>
      </c>
      <c r="E2668" s="237">
        <v>115.46</v>
      </c>
    </row>
    <row r="2669" spans="1:5" ht="12.75">
      <c r="A2669" s="235">
        <v>20154</v>
      </c>
      <c r="B2669" s="236" t="s">
        <v>26360</v>
      </c>
      <c r="C2669" s="235" t="s">
        <v>2312</v>
      </c>
      <c r="D2669" s="235" t="s">
        <v>2313</v>
      </c>
      <c r="E2669" s="237">
        <v>6.59</v>
      </c>
    </row>
    <row r="2670" spans="1:5" ht="12.75">
      <c r="A2670" s="235">
        <v>20155</v>
      </c>
      <c r="B2670" s="236" t="s">
        <v>26361</v>
      </c>
      <c r="C2670" s="235" t="s">
        <v>2312</v>
      </c>
      <c r="D2670" s="235" t="s">
        <v>2313</v>
      </c>
      <c r="E2670" s="237">
        <v>9.86</v>
      </c>
    </row>
    <row r="2671" spans="1:5" ht="12.75">
      <c r="A2671" s="235">
        <v>20156</v>
      </c>
      <c r="B2671" s="236" t="s">
        <v>26362</v>
      </c>
      <c r="C2671" s="235" t="s">
        <v>2312</v>
      </c>
      <c r="D2671" s="235" t="s">
        <v>2313</v>
      </c>
      <c r="E2671" s="237">
        <v>22.19</v>
      </c>
    </row>
    <row r="2672" spans="1:5" ht="12.75">
      <c r="A2672" s="235">
        <v>3512</v>
      </c>
      <c r="B2672" s="236" t="s">
        <v>4754</v>
      </c>
      <c r="C2672" s="235" t="s">
        <v>2312</v>
      </c>
      <c r="D2672" s="235" t="s">
        <v>2313</v>
      </c>
      <c r="E2672" s="237">
        <v>261.48</v>
      </c>
    </row>
    <row r="2673" spans="1:5" ht="12.75">
      <c r="A2673" s="235">
        <v>3499</v>
      </c>
      <c r="B2673" s="236" t="s">
        <v>4755</v>
      </c>
      <c r="C2673" s="235" t="s">
        <v>2312</v>
      </c>
      <c r="D2673" s="235" t="s">
        <v>2313</v>
      </c>
      <c r="E2673" s="237">
        <v>1.1100000000000001</v>
      </c>
    </row>
    <row r="2674" spans="1:5" ht="12.75">
      <c r="A2674" s="235">
        <v>3500</v>
      </c>
      <c r="B2674" s="236" t="s">
        <v>4756</v>
      </c>
      <c r="C2674" s="235" t="s">
        <v>2312</v>
      </c>
      <c r="D2674" s="235" t="s">
        <v>2313</v>
      </c>
      <c r="E2674" s="237">
        <v>1.87</v>
      </c>
    </row>
    <row r="2675" spans="1:5" ht="12.75">
      <c r="A2675" s="235">
        <v>3501</v>
      </c>
      <c r="B2675" s="236" t="s">
        <v>4757</v>
      </c>
      <c r="C2675" s="235" t="s">
        <v>2312</v>
      </c>
      <c r="D2675" s="235" t="s">
        <v>2313</v>
      </c>
      <c r="E2675" s="237">
        <v>5.42</v>
      </c>
    </row>
    <row r="2676" spans="1:5" ht="12.75">
      <c r="A2676" s="235">
        <v>3502</v>
      </c>
      <c r="B2676" s="236" t="s">
        <v>4758</v>
      </c>
      <c r="C2676" s="235" t="s">
        <v>2312</v>
      </c>
      <c r="D2676" s="235" t="s">
        <v>2313</v>
      </c>
      <c r="E2676" s="237">
        <v>7.72</v>
      </c>
    </row>
    <row r="2677" spans="1:5" ht="12.75">
      <c r="A2677" s="235">
        <v>3503</v>
      </c>
      <c r="B2677" s="236" t="s">
        <v>4759</v>
      </c>
      <c r="C2677" s="235" t="s">
        <v>2312</v>
      </c>
      <c r="D2677" s="235" t="s">
        <v>2313</v>
      </c>
      <c r="E2677" s="237">
        <v>9.24</v>
      </c>
    </row>
    <row r="2678" spans="1:5" ht="12.75">
      <c r="A2678" s="235">
        <v>3477</v>
      </c>
      <c r="B2678" s="236" t="s">
        <v>4760</v>
      </c>
      <c r="C2678" s="235" t="s">
        <v>2312</v>
      </c>
      <c r="D2678" s="235" t="s">
        <v>2313</v>
      </c>
      <c r="E2678" s="237">
        <v>35.79</v>
      </c>
    </row>
    <row r="2679" spans="1:5" ht="12.75">
      <c r="A2679" s="235">
        <v>3478</v>
      </c>
      <c r="B2679" s="236" t="s">
        <v>4761</v>
      </c>
      <c r="C2679" s="235" t="s">
        <v>2312</v>
      </c>
      <c r="D2679" s="235" t="s">
        <v>2313</v>
      </c>
      <c r="E2679" s="237">
        <v>82.24</v>
      </c>
    </row>
    <row r="2680" spans="1:5" ht="12.75">
      <c r="A2680" s="235">
        <v>3525</v>
      </c>
      <c r="B2680" s="236" t="s">
        <v>4762</v>
      </c>
      <c r="C2680" s="235" t="s">
        <v>2312</v>
      </c>
      <c r="D2680" s="235" t="s">
        <v>2313</v>
      </c>
      <c r="E2680" s="237">
        <v>97.57</v>
      </c>
    </row>
    <row r="2681" spans="1:5" ht="12.75">
      <c r="A2681" s="235">
        <v>3511</v>
      </c>
      <c r="B2681" s="236" t="s">
        <v>4763</v>
      </c>
      <c r="C2681" s="235" t="s">
        <v>2312</v>
      </c>
      <c r="D2681" s="235" t="s">
        <v>2313</v>
      </c>
      <c r="E2681" s="237">
        <v>114.49</v>
      </c>
    </row>
    <row r="2682" spans="1:5" ht="12.75">
      <c r="A2682" s="235">
        <v>38917</v>
      </c>
      <c r="B2682" s="236" t="s">
        <v>4764</v>
      </c>
      <c r="C2682" s="235" t="s">
        <v>2312</v>
      </c>
      <c r="D2682" s="235" t="s">
        <v>2316</v>
      </c>
      <c r="E2682" s="237">
        <v>13.57</v>
      </c>
    </row>
    <row r="2683" spans="1:5" ht="12.75">
      <c r="A2683" s="235">
        <v>38919</v>
      </c>
      <c r="B2683" s="236" t="s">
        <v>4765</v>
      </c>
      <c r="C2683" s="235" t="s">
        <v>2312</v>
      </c>
      <c r="D2683" s="235" t="s">
        <v>2316</v>
      </c>
      <c r="E2683" s="237">
        <v>20.190000000000001</v>
      </c>
    </row>
    <row r="2684" spans="1:5" ht="12.75">
      <c r="A2684" s="235">
        <v>38922</v>
      </c>
      <c r="B2684" s="236" t="s">
        <v>4766</v>
      </c>
      <c r="C2684" s="235" t="s">
        <v>2312</v>
      </c>
      <c r="D2684" s="235" t="s">
        <v>2316</v>
      </c>
      <c r="E2684" s="237">
        <v>26.09</v>
      </c>
    </row>
    <row r="2685" spans="1:5" ht="12.75">
      <c r="A2685" s="235">
        <v>38921</v>
      </c>
      <c r="B2685" s="236" t="s">
        <v>4767</v>
      </c>
      <c r="C2685" s="235" t="s">
        <v>2312</v>
      </c>
      <c r="D2685" s="235" t="s">
        <v>2316</v>
      </c>
      <c r="E2685" s="237">
        <v>32.26</v>
      </c>
    </row>
    <row r="2686" spans="1:5" ht="12.75">
      <c r="A2686" s="235">
        <v>38918</v>
      </c>
      <c r="B2686" s="236" t="s">
        <v>4768</v>
      </c>
      <c r="C2686" s="235" t="s">
        <v>2312</v>
      </c>
      <c r="D2686" s="235" t="s">
        <v>2316</v>
      </c>
      <c r="E2686" s="237">
        <v>30.66</v>
      </c>
    </row>
    <row r="2687" spans="1:5" ht="12.75">
      <c r="A2687" s="235">
        <v>38920</v>
      </c>
      <c r="B2687" s="236" t="s">
        <v>4769</v>
      </c>
      <c r="C2687" s="235" t="s">
        <v>2312</v>
      </c>
      <c r="D2687" s="235" t="s">
        <v>2316</v>
      </c>
      <c r="E2687" s="237">
        <v>38.32</v>
      </c>
    </row>
    <row r="2688" spans="1:5" ht="12.75">
      <c r="A2688" s="235">
        <v>12032</v>
      </c>
      <c r="B2688" s="236" t="s">
        <v>4770</v>
      </c>
      <c r="C2688" s="235" t="s">
        <v>2757</v>
      </c>
      <c r="D2688" s="235" t="s">
        <v>2313</v>
      </c>
      <c r="E2688" s="237">
        <v>40.96</v>
      </c>
    </row>
    <row r="2689" spans="1:5" ht="12.75">
      <c r="A2689" s="235">
        <v>12030</v>
      </c>
      <c r="B2689" s="236" t="s">
        <v>4771</v>
      </c>
      <c r="C2689" s="235" t="s">
        <v>2757</v>
      </c>
      <c r="D2689" s="235" t="s">
        <v>2313</v>
      </c>
      <c r="E2689" s="237">
        <v>38.479999999999997</v>
      </c>
    </row>
    <row r="2690" spans="1:5" ht="12.75">
      <c r="A2690" s="235">
        <v>10908</v>
      </c>
      <c r="B2690" s="236" t="s">
        <v>4772</v>
      </c>
      <c r="C2690" s="235" t="s">
        <v>2312</v>
      </c>
      <c r="D2690" s="235" t="s">
        <v>2313</v>
      </c>
      <c r="E2690" s="237">
        <v>19.46</v>
      </c>
    </row>
    <row r="2691" spans="1:5" ht="12.75">
      <c r="A2691" s="235">
        <v>10909</v>
      </c>
      <c r="B2691" s="236" t="s">
        <v>4773</v>
      </c>
      <c r="C2691" s="235" t="s">
        <v>2312</v>
      </c>
      <c r="D2691" s="235" t="s">
        <v>2313</v>
      </c>
      <c r="E2691" s="237">
        <v>31.03</v>
      </c>
    </row>
    <row r="2692" spans="1:5" ht="12.75">
      <c r="A2692" s="235">
        <v>3669</v>
      </c>
      <c r="B2692" s="236" t="s">
        <v>4774</v>
      </c>
      <c r="C2692" s="235" t="s">
        <v>2312</v>
      </c>
      <c r="D2692" s="235" t="s">
        <v>2313</v>
      </c>
      <c r="E2692" s="237">
        <v>13.3</v>
      </c>
    </row>
    <row r="2693" spans="1:5" ht="12.75">
      <c r="A2693" s="235">
        <v>20138</v>
      </c>
      <c r="B2693" s="236" t="s">
        <v>4775</v>
      </c>
      <c r="C2693" s="235" t="s">
        <v>2312</v>
      </c>
      <c r="D2693" s="235" t="s">
        <v>2313</v>
      </c>
      <c r="E2693" s="237">
        <v>66.06</v>
      </c>
    </row>
    <row r="2694" spans="1:5" ht="12.75">
      <c r="A2694" s="235">
        <v>20139</v>
      </c>
      <c r="B2694" s="236" t="s">
        <v>26363</v>
      </c>
      <c r="C2694" s="235" t="s">
        <v>2312</v>
      </c>
      <c r="D2694" s="235" t="s">
        <v>2313</v>
      </c>
      <c r="E2694" s="237">
        <v>110.99</v>
      </c>
    </row>
    <row r="2695" spans="1:5" ht="12.75">
      <c r="A2695" s="235">
        <v>3668</v>
      </c>
      <c r="B2695" s="236" t="s">
        <v>4776</v>
      </c>
      <c r="C2695" s="235" t="s">
        <v>2312</v>
      </c>
      <c r="D2695" s="235" t="s">
        <v>2313</v>
      </c>
      <c r="E2695" s="237">
        <v>44.01</v>
      </c>
    </row>
    <row r="2696" spans="1:5" ht="12.75">
      <c r="A2696" s="235">
        <v>3656</v>
      </c>
      <c r="B2696" s="236" t="s">
        <v>4777</v>
      </c>
      <c r="C2696" s="235" t="s">
        <v>2312</v>
      </c>
      <c r="D2696" s="235" t="s">
        <v>2313</v>
      </c>
      <c r="E2696" s="237">
        <v>21.81</v>
      </c>
    </row>
    <row r="2697" spans="1:5" ht="12.75">
      <c r="A2697" s="235">
        <v>10911</v>
      </c>
      <c r="B2697" s="236" t="s">
        <v>4778</v>
      </c>
      <c r="C2697" s="235" t="s">
        <v>2312</v>
      </c>
      <c r="D2697" s="235" t="s">
        <v>2313</v>
      </c>
      <c r="E2697" s="237">
        <v>24.21</v>
      </c>
    </row>
    <row r="2698" spans="1:5" ht="12.75">
      <c r="A2698" s="235">
        <v>3654</v>
      </c>
      <c r="B2698" s="236" t="s">
        <v>4779</v>
      </c>
      <c r="C2698" s="235" t="s">
        <v>2312</v>
      </c>
      <c r="D2698" s="235" t="s">
        <v>2313</v>
      </c>
      <c r="E2698" s="237">
        <v>5.81</v>
      </c>
    </row>
    <row r="2699" spans="1:5" ht="12.75">
      <c r="A2699" s="235">
        <v>3664</v>
      </c>
      <c r="B2699" s="236" t="s">
        <v>4780</v>
      </c>
      <c r="C2699" s="235" t="s">
        <v>2312</v>
      </c>
      <c r="D2699" s="235" t="s">
        <v>2313</v>
      </c>
      <c r="E2699" s="237">
        <v>7.21</v>
      </c>
    </row>
    <row r="2700" spans="1:5" ht="12.75">
      <c r="A2700" s="235">
        <v>3657</v>
      </c>
      <c r="B2700" s="236" t="s">
        <v>4781</v>
      </c>
      <c r="C2700" s="235" t="s">
        <v>2312</v>
      </c>
      <c r="D2700" s="235" t="s">
        <v>2313</v>
      </c>
      <c r="E2700" s="237">
        <v>7.77</v>
      </c>
    </row>
    <row r="2701" spans="1:5" ht="12.75">
      <c r="A2701" s="235">
        <v>12625</v>
      </c>
      <c r="B2701" s="236" t="s">
        <v>4782</v>
      </c>
      <c r="C2701" s="235" t="s">
        <v>2312</v>
      </c>
      <c r="D2701" s="235" t="s">
        <v>2316</v>
      </c>
      <c r="E2701" s="237">
        <v>9.56</v>
      </c>
    </row>
    <row r="2702" spans="1:5" ht="12.75">
      <c r="A2702" s="235">
        <v>20136</v>
      </c>
      <c r="B2702" s="236" t="s">
        <v>4783</v>
      </c>
      <c r="C2702" s="235" t="s">
        <v>2312</v>
      </c>
      <c r="D2702" s="235" t="s">
        <v>2313</v>
      </c>
      <c r="E2702" s="237">
        <v>149.08000000000001</v>
      </c>
    </row>
    <row r="2703" spans="1:5" ht="12.75">
      <c r="A2703" s="235">
        <v>20144</v>
      </c>
      <c r="B2703" s="236" t="s">
        <v>26364</v>
      </c>
      <c r="C2703" s="235" t="s">
        <v>2312</v>
      </c>
      <c r="D2703" s="235" t="s">
        <v>2313</v>
      </c>
      <c r="E2703" s="237">
        <v>65.489999999999995</v>
      </c>
    </row>
    <row r="2704" spans="1:5" ht="12.75">
      <c r="A2704" s="235">
        <v>20143</v>
      </c>
      <c r="B2704" s="236" t="s">
        <v>26365</v>
      </c>
      <c r="C2704" s="235" t="s">
        <v>2312</v>
      </c>
      <c r="D2704" s="235" t="s">
        <v>2313</v>
      </c>
      <c r="E2704" s="237">
        <v>61.16</v>
      </c>
    </row>
    <row r="2705" spans="1:5" ht="12.75">
      <c r="A2705" s="235">
        <v>20145</v>
      </c>
      <c r="B2705" s="236" t="s">
        <v>26366</v>
      </c>
      <c r="C2705" s="235" t="s">
        <v>2312</v>
      </c>
      <c r="D2705" s="235" t="s">
        <v>2313</v>
      </c>
      <c r="E2705" s="237">
        <v>173.55</v>
      </c>
    </row>
    <row r="2706" spans="1:5" ht="12.75">
      <c r="A2706" s="235">
        <v>20146</v>
      </c>
      <c r="B2706" s="236" t="s">
        <v>26367</v>
      </c>
      <c r="C2706" s="235" t="s">
        <v>2312</v>
      </c>
      <c r="D2706" s="235" t="s">
        <v>2313</v>
      </c>
      <c r="E2706" s="237">
        <v>195.71</v>
      </c>
    </row>
    <row r="2707" spans="1:5" ht="12.75">
      <c r="A2707" s="235">
        <v>20140</v>
      </c>
      <c r="B2707" s="236" t="s">
        <v>26368</v>
      </c>
      <c r="C2707" s="235" t="s">
        <v>2312</v>
      </c>
      <c r="D2707" s="235" t="s">
        <v>2313</v>
      </c>
      <c r="E2707" s="237">
        <v>7.79</v>
      </c>
    </row>
    <row r="2708" spans="1:5" ht="12.75">
      <c r="A2708" s="235">
        <v>20141</v>
      </c>
      <c r="B2708" s="236" t="s">
        <v>26369</v>
      </c>
      <c r="C2708" s="235" t="s">
        <v>2312</v>
      </c>
      <c r="D2708" s="235" t="s">
        <v>2313</v>
      </c>
      <c r="E2708" s="237">
        <v>13.68</v>
      </c>
    </row>
    <row r="2709" spans="1:5" ht="12.75">
      <c r="A2709" s="235">
        <v>20142</v>
      </c>
      <c r="B2709" s="236" t="s">
        <v>26370</v>
      </c>
      <c r="C2709" s="235" t="s">
        <v>2312</v>
      </c>
      <c r="D2709" s="235" t="s">
        <v>2313</v>
      </c>
      <c r="E2709" s="237">
        <v>41.85</v>
      </c>
    </row>
    <row r="2710" spans="1:5" ht="12.75">
      <c r="A2710" s="235">
        <v>3659</v>
      </c>
      <c r="B2710" s="236" t="s">
        <v>4784</v>
      </c>
      <c r="C2710" s="235" t="s">
        <v>2312</v>
      </c>
      <c r="D2710" s="235" t="s">
        <v>2313</v>
      </c>
      <c r="E2710" s="237">
        <v>18.149999999999999</v>
      </c>
    </row>
    <row r="2711" spans="1:5" ht="12.75">
      <c r="A2711" s="235">
        <v>3660</v>
      </c>
      <c r="B2711" s="236" t="s">
        <v>4785</v>
      </c>
      <c r="C2711" s="235" t="s">
        <v>2312</v>
      </c>
      <c r="D2711" s="235" t="s">
        <v>2313</v>
      </c>
      <c r="E2711" s="237">
        <v>26.17</v>
      </c>
    </row>
    <row r="2712" spans="1:5" ht="12.75">
      <c r="A2712" s="235">
        <v>3662</v>
      </c>
      <c r="B2712" s="236" t="s">
        <v>4786</v>
      </c>
      <c r="C2712" s="235" t="s">
        <v>2312</v>
      </c>
      <c r="D2712" s="235" t="s">
        <v>2313</v>
      </c>
      <c r="E2712" s="237">
        <v>9.8800000000000008</v>
      </c>
    </row>
    <row r="2713" spans="1:5" ht="12.75">
      <c r="A2713" s="235">
        <v>3661</v>
      </c>
      <c r="B2713" s="236" t="s">
        <v>4787</v>
      </c>
      <c r="C2713" s="235" t="s">
        <v>2312</v>
      </c>
      <c r="D2713" s="235" t="s">
        <v>2313</v>
      </c>
      <c r="E2713" s="237">
        <v>14.54</v>
      </c>
    </row>
    <row r="2714" spans="1:5" ht="12.75">
      <c r="A2714" s="235">
        <v>3658</v>
      </c>
      <c r="B2714" s="236" t="s">
        <v>4788</v>
      </c>
      <c r="C2714" s="235" t="s">
        <v>2312</v>
      </c>
      <c r="D2714" s="235" t="s">
        <v>2313</v>
      </c>
      <c r="E2714" s="237">
        <v>18.510000000000002</v>
      </c>
    </row>
    <row r="2715" spans="1:5" ht="12.75">
      <c r="A2715" s="235">
        <v>3670</v>
      </c>
      <c r="B2715" s="236" t="s">
        <v>4789</v>
      </c>
      <c r="C2715" s="235" t="s">
        <v>2312</v>
      </c>
      <c r="D2715" s="235" t="s">
        <v>2313</v>
      </c>
      <c r="E2715" s="237">
        <v>24.15</v>
      </c>
    </row>
    <row r="2716" spans="1:5" ht="12.75">
      <c r="A2716" s="235">
        <v>3666</v>
      </c>
      <c r="B2716" s="236" t="s">
        <v>4790</v>
      </c>
      <c r="C2716" s="235" t="s">
        <v>2312</v>
      </c>
      <c r="D2716" s="235" t="s">
        <v>2313</v>
      </c>
      <c r="E2716" s="237">
        <v>4.09</v>
      </c>
    </row>
    <row r="2717" spans="1:5" ht="12.75">
      <c r="A2717" s="235">
        <v>14157</v>
      </c>
      <c r="B2717" s="236" t="s">
        <v>4791</v>
      </c>
      <c r="C2717" s="235" t="s">
        <v>2312</v>
      </c>
      <c r="D2717" s="235" t="s">
        <v>2316</v>
      </c>
      <c r="E2717" s="237">
        <v>1.2</v>
      </c>
    </row>
    <row r="2718" spans="1:5" ht="12.75">
      <c r="A2718" s="235">
        <v>3653</v>
      </c>
      <c r="B2718" s="236" t="s">
        <v>4792</v>
      </c>
      <c r="C2718" s="235" t="s">
        <v>2312</v>
      </c>
      <c r="D2718" s="235" t="s">
        <v>2316</v>
      </c>
      <c r="E2718" s="237">
        <v>102.16</v>
      </c>
    </row>
    <row r="2719" spans="1:5" ht="12.75">
      <c r="A2719" s="235">
        <v>3649</v>
      </c>
      <c r="B2719" s="236" t="s">
        <v>4793</v>
      </c>
      <c r="C2719" s="235" t="s">
        <v>2312</v>
      </c>
      <c r="D2719" s="235" t="s">
        <v>2316</v>
      </c>
      <c r="E2719" s="237">
        <v>211.6</v>
      </c>
    </row>
    <row r="2720" spans="1:5" ht="12.75">
      <c r="A2720" s="235">
        <v>42696</v>
      </c>
      <c r="B2720" s="236" t="s">
        <v>4794</v>
      </c>
      <c r="C2720" s="235" t="s">
        <v>2312</v>
      </c>
      <c r="D2720" s="235" t="s">
        <v>2316</v>
      </c>
      <c r="E2720" s="237">
        <v>592.04999999999995</v>
      </c>
    </row>
    <row r="2721" spans="1:5" ht="12.75">
      <c r="A2721" s="235">
        <v>42697</v>
      </c>
      <c r="B2721" s="236" t="s">
        <v>4795</v>
      </c>
      <c r="C2721" s="235" t="s">
        <v>2312</v>
      </c>
      <c r="D2721" s="235" t="s">
        <v>2316</v>
      </c>
      <c r="E2721" s="237">
        <v>891.64</v>
      </c>
    </row>
    <row r="2722" spans="1:5" ht="12.75">
      <c r="A2722" s="235">
        <v>42698</v>
      </c>
      <c r="B2722" s="236" t="s">
        <v>4796</v>
      </c>
      <c r="C2722" s="235" t="s">
        <v>2312</v>
      </c>
      <c r="D2722" s="235" t="s">
        <v>2316</v>
      </c>
      <c r="E2722" s="237">
        <v>1242.02</v>
      </c>
    </row>
    <row r="2723" spans="1:5" ht="12.75">
      <c r="A2723" s="235">
        <v>39875</v>
      </c>
      <c r="B2723" s="236" t="s">
        <v>4797</v>
      </c>
      <c r="C2723" s="235" t="s">
        <v>2312</v>
      </c>
      <c r="D2723" s="235" t="s">
        <v>2316</v>
      </c>
      <c r="E2723" s="237">
        <v>464.2</v>
      </c>
    </row>
    <row r="2724" spans="1:5" ht="12.75">
      <c r="A2724" s="235">
        <v>39876</v>
      </c>
      <c r="B2724" s="236" t="s">
        <v>4798</v>
      </c>
      <c r="C2724" s="235" t="s">
        <v>2312</v>
      </c>
      <c r="D2724" s="235" t="s">
        <v>2316</v>
      </c>
      <c r="E2724" s="237">
        <v>581.17999999999995</v>
      </c>
    </row>
    <row r="2725" spans="1:5" ht="12.75">
      <c r="A2725" s="235">
        <v>39877</v>
      </c>
      <c r="B2725" s="236" t="s">
        <v>4799</v>
      </c>
      <c r="C2725" s="235" t="s">
        <v>2312</v>
      </c>
      <c r="D2725" s="235" t="s">
        <v>2316</v>
      </c>
      <c r="E2725" s="237">
        <v>806.07</v>
      </c>
    </row>
    <row r="2726" spans="1:5" ht="12.75">
      <c r="A2726" s="235">
        <v>39878</v>
      </c>
      <c r="B2726" s="236" t="s">
        <v>4800</v>
      </c>
      <c r="C2726" s="235" t="s">
        <v>2312</v>
      </c>
      <c r="D2726" s="235" t="s">
        <v>2316</v>
      </c>
      <c r="E2726" s="237">
        <v>1064.68</v>
      </c>
    </row>
    <row r="2727" spans="1:5" ht="12.75">
      <c r="A2727" s="235">
        <v>39872</v>
      </c>
      <c r="B2727" s="236" t="s">
        <v>4801</v>
      </c>
      <c r="C2727" s="235" t="s">
        <v>2312</v>
      </c>
      <c r="D2727" s="235" t="s">
        <v>2316</v>
      </c>
      <c r="E2727" s="237">
        <v>318.33</v>
      </c>
    </row>
    <row r="2728" spans="1:5" ht="12.75">
      <c r="A2728" s="235">
        <v>39873</v>
      </c>
      <c r="B2728" s="236" t="s">
        <v>4802</v>
      </c>
      <c r="C2728" s="235" t="s">
        <v>2312</v>
      </c>
      <c r="D2728" s="235" t="s">
        <v>2316</v>
      </c>
      <c r="E2728" s="237">
        <v>369.25</v>
      </c>
    </row>
    <row r="2729" spans="1:5" ht="12.75">
      <c r="A2729" s="235">
        <v>39874</v>
      </c>
      <c r="B2729" s="236" t="s">
        <v>4803</v>
      </c>
      <c r="C2729" s="235" t="s">
        <v>2312</v>
      </c>
      <c r="D2729" s="235" t="s">
        <v>2316</v>
      </c>
      <c r="E2729" s="237">
        <v>405.57</v>
      </c>
    </row>
    <row r="2730" spans="1:5" ht="12.75">
      <c r="A2730" s="235">
        <v>3674</v>
      </c>
      <c r="B2730" s="236" t="s">
        <v>4804</v>
      </c>
      <c r="C2730" s="235" t="s">
        <v>2324</v>
      </c>
      <c r="D2730" s="235" t="s">
        <v>2316</v>
      </c>
      <c r="E2730" s="237">
        <v>59.04</v>
      </c>
    </row>
    <row r="2731" spans="1:5" ht="12.75">
      <c r="A2731" s="235">
        <v>3681</v>
      </c>
      <c r="B2731" s="236" t="s">
        <v>4805</v>
      </c>
      <c r="C2731" s="235" t="s">
        <v>2324</v>
      </c>
      <c r="D2731" s="235" t="s">
        <v>2316</v>
      </c>
      <c r="E2731" s="237">
        <v>87.85</v>
      </c>
    </row>
    <row r="2732" spans="1:5" ht="12.75">
      <c r="A2732" s="235">
        <v>3676</v>
      </c>
      <c r="B2732" s="236" t="s">
        <v>4806</v>
      </c>
      <c r="C2732" s="235" t="s">
        <v>2324</v>
      </c>
      <c r="D2732" s="235" t="s">
        <v>2316</v>
      </c>
      <c r="E2732" s="237">
        <v>330.62</v>
      </c>
    </row>
    <row r="2733" spans="1:5" ht="12.75">
      <c r="A2733" s="235">
        <v>3679</v>
      </c>
      <c r="B2733" s="236" t="s">
        <v>4807</v>
      </c>
      <c r="C2733" s="235" t="s">
        <v>2324</v>
      </c>
      <c r="D2733" s="235" t="s">
        <v>2316</v>
      </c>
      <c r="E2733" s="237">
        <v>273.52999999999997</v>
      </c>
    </row>
    <row r="2734" spans="1:5" ht="12.75">
      <c r="A2734" s="235">
        <v>3672</v>
      </c>
      <c r="B2734" s="236" t="s">
        <v>4808</v>
      </c>
      <c r="C2734" s="235" t="s">
        <v>2324</v>
      </c>
      <c r="D2734" s="235" t="s">
        <v>2316</v>
      </c>
      <c r="E2734" s="237">
        <v>0.93</v>
      </c>
    </row>
    <row r="2735" spans="1:5" ht="12.75">
      <c r="A2735" s="235">
        <v>3671</v>
      </c>
      <c r="B2735" s="236" t="s">
        <v>4809</v>
      </c>
      <c r="C2735" s="235" t="s">
        <v>2324</v>
      </c>
      <c r="D2735" s="235" t="s">
        <v>2316</v>
      </c>
      <c r="E2735" s="237">
        <v>0.88</v>
      </c>
    </row>
    <row r="2736" spans="1:5" ht="12.75">
      <c r="A2736" s="235">
        <v>3673</v>
      </c>
      <c r="B2736" s="236" t="s">
        <v>4810</v>
      </c>
      <c r="C2736" s="235" t="s">
        <v>2324</v>
      </c>
      <c r="D2736" s="235" t="s">
        <v>2316</v>
      </c>
      <c r="E2736" s="237">
        <v>1.38</v>
      </c>
    </row>
    <row r="2737" spans="1:5" ht="12.75">
      <c r="A2737" s="235">
        <v>38394</v>
      </c>
      <c r="B2737" s="236" t="s">
        <v>4811</v>
      </c>
      <c r="C2737" s="235" t="s">
        <v>2312</v>
      </c>
      <c r="D2737" s="235" t="s">
        <v>2313</v>
      </c>
      <c r="E2737" s="237">
        <v>252.81</v>
      </c>
    </row>
    <row r="2738" spans="1:5" ht="12.75">
      <c r="A2738" s="235">
        <v>3729</v>
      </c>
      <c r="B2738" s="236" t="s">
        <v>4812</v>
      </c>
      <c r="C2738" s="235" t="s">
        <v>2312</v>
      </c>
      <c r="D2738" s="235" t="s">
        <v>2313</v>
      </c>
      <c r="E2738" s="237">
        <v>97.08</v>
      </c>
    </row>
    <row r="2739" spans="1:5" ht="12.75">
      <c r="A2739" s="235">
        <v>39357</v>
      </c>
      <c r="B2739" s="236" t="s">
        <v>4813</v>
      </c>
      <c r="C2739" s="235" t="s">
        <v>2312</v>
      </c>
      <c r="D2739" s="235" t="s">
        <v>2316</v>
      </c>
      <c r="E2739" s="237">
        <v>123.3</v>
      </c>
    </row>
    <row r="2740" spans="1:5" ht="12.75">
      <c r="A2740" s="235">
        <v>39358</v>
      </c>
      <c r="B2740" s="236" t="s">
        <v>4814</v>
      </c>
      <c r="C2740" s="235" t="s">
        <v>2312</v>
      </c>
      <c r="D2740" s="235" t="s">
        <v>2316</v>
      </c>
      <c r="E2740" s="237">
        <v>135.19999999999999</v>
      </c>
    </row>
    <row r="2741" spans="1:5" ht="12.75">
      <c r="A2741" s="235">
        <v>39356</v>
      </c>
      <c r="B2741" s="236" t="s">
        <v>4815</v>
      </c>
      <c r="C2741" s="235" t="s">
        <v>2312</v>
      </c>
      <c r="D2741" s="235" t="s">
        <v>2316</v>
      </c>
      <c r="E2741" s="237">
        <v>230.66</v>
      </c>
    </row>
    <row r="2742" spans="1:5" ht="12.75">
      <c r="A2742" s="235">
        <v>39355</v>
      </c>
      <c r="B2742" s="236" t="s">
        <v>4816</v>
      </c>
      <c r="C2742" s="235" t="s">
        <v>2312</v>
      </c>
      <c r="D2742" s="235" t="s">
        <v>2316</v>
      </c>
      <c r="E2742" s="237">
        <v>198.49</v>
      </c>
    </row>
    <row r="2743" spans="1:5" ht="12.75">
      <c r="A2743" s="235">
        <v>39353</v>
      </c>
      <c r="B2743" s="236" t="s">
        <v>4817</v>
      </c>
      <c r="C2743" s="235" t="s">
        <v>2312</v>
      </c>
      <c r="D2743" s="235" t="s">
        <v>2316</v>
      </c>
      <c r="E2743" s="237">
        <v>272.2</v>
      </c>
    </row>
    <row r="2744" spans="1:5" ht="12.75">
      <c r="A2744" s="235">
        <v>39354</v>
      </c>
      <c r="B2744" s="236" t="s">
        <v>4818</v>
      </c>
      <c r="C2744" s="235" t="s">
        <v>2312</v>
      </c>
      <c r="D2744" s="235" t="s">
        <v>2316</v>
      </c>
      <c r="E2744" s="237">
        <v>271.27999999999997</v>
      </c>
    </row>
    <row r="2745" spans="1:5" ht="12.75">
      <c r="A2745" s="235">
        <v>39398</v>
      </c>
      <c r="B2745" s="236" t="s">
        <v>4819</v>
      </c>
      <c r="C2745" s="235" t="s">
        <v>2312</v>
      </c>
      <c r="D2745" s="235" t="s">
        <v>2313</v>
      </c>
      <c r="E2745" s="237">
        <v>60.63</v>
      </c>
    </row>
    <row r="2746" spans="1:5" ht="12.75">
      <c r="A2746" s="235">
        <v>13343</v>
      </c>
      <c r="B2746" s="236" t="s">
        <v>4820</v>
      </c>
      <c r="C2746" s="235" t="s">
        <v>2312</v>
      </c>
      <c r="D2746" s="235" t="s">
        <v>2316</v>
      </c>
      <c r="E2746" s="237">
        <v>21.63</v>
      </c>
    </row>
    <row r="2747" spans="1:5" ht="12.75">
      <c r="A2747" s="235">
        <v>12118</v>
      </c>
      <c r="B2747" s="236" t="s">
        <v>4821</v>
      </c>
      <c r="C2747" s="235" t="s">
        <v>2312</v>
      </c>
      <c r="D2747" s="235" t="s">
        <v>2313</v>
      </c>
      <c r="E2747" s="237">
        <v>25.7</v>
      </c>
    </row>
    <row r="2748" spans="1:5" ht="12.75">
      <c r="A2748" s="235">
        <v>39482</v>
      </c>
      <c r="B2748" s="236" t="s">
        <v>26371</v>
      </c>
      <c r="C2748" s="235" t="s">
        <v>2312</v>
      </c>
      <c r="D2748" s="235" t="s">
        <v>2313</v>
      </c>
      <c r="E2748" s="237">
        <v>378.16</v>
      </c>
    </row>
    <row r="2749" spans="1:5" ht="12.75">
      <c r="A2749" s="235">
        <v>39486</v>
      </c>
      <c r="B2749" s="236" t="s">
        <v>26372</v>
      </c>
      <c r="C2749" s="235" t="s">
        <v>2312</v>
      </c>
      <c r="D2749" s="235" t="s">
        <v>2313</v>
      </c>
      <c r="E2749" s="237">
        <v>308.63</v>
      </c>
    </row>
    <row r="2750" spans="1:5" ht="12.75">
      <c r="A2750" s="235">
        <v>39484</v>
      </c>
      <c r="B2750" s="236" t="s">
        <v>26373</v>
      </c>
      <c r="C2750" s="235" t="s">
        <v>2312</v>
      </c>
      <c r="D2750" s="235" t="s">
        <v>2313</v>
      </c>
      <c r="E2750" s="237">
        <v>378.16</v>
      </c>
    </row>
    <row r="2751" spans="1:5" ht="12.75">
      <c r="A2751" s="235">
        <v>39488</v>
      </c>
      <c r="B2751" s="236" t="s">
        <v>26374</v>
      </c>
      <c r="C2751" s="235" t="s">
        <v>2312</v>
      </c>
      <c r="D2751" s="235" t="s">
        <v>2313</v>
      </c>
      <c r="E2751" s="237">
        <v>313.68</v>
      </c>
    </row>
    <row r="2752" spans="1:5" ht="12.75">
      <c r="A2752" s="235">
        <v>39485</v>
      </c>
      <c r="B2752" s="236" t="s">
        <v>26375</v>
      </c>
      <c r="C2752" s="235" t="s">
        <v>2312</v>
      </c>
      <c r="D2752" s="235" t="s">
        <v>2313</v>
      </c>
      <c r="E2752" s="237">
        <v>378.16</v>
      </c>
    </row>
    <row r="2753" spans="1:5" ht="12.75">
      <c r="A2753" s="235">
        <v>39489</v>
      </c>
      <c r="B2753" s="236" t="s">
        <v>26376</v>
      </c>
      <c r="C2753" s="235" t="s">
        <v>2312</v>
      </c>
      <c r="D2753" s="235" t="s">
        <v>2313</v>
      </c>
      <c r="E2753" s="237">
        <v>319</v>
      </c>
    </row>
    <row r="2754" spans="1:5" ht="12.75">
      <c r="A2754" s="235">
        <v>39490</v>
      </c>
      <c r="B2754" s="236" t="s">
        <v>26377</v>
      </c>
      <c r="C2754" s="235" t="s">
        <v>2312</v>
      </c>
      <c r="D2754" s="235" t="s">
        <v>2313</v>
      </c>
      <c r="E2754" s="237">
        <v>475.35</v>
      </c>
    </row>
    <row r="2755" spans="1:5" ht="12.75">
      <c r="A2755" s="235">
        <v>39494</v>
      </c>
      <c r="B2755" s="236" t="s">
        <v>26378</v>
      </c>
      <c r="C2755" s="235" t="s">
        <v>2312</v>
      </c>
      <c r="D2755" s="235" t="s">
        <v>2313</v>
      </c>
      <c r="E2755" s="237">
        <v>341.34</v>
      </c>
    </row>
    <row r="2756" spans="1:5" ht="12.75">
      <c r="A2756" s="235">
        <v>39495</v>
      </c>
      <c r="B2756" s="236" t="s">
        <v>26379</v>
      </c>
      <c r="C2756" s="235" t="s">
        <v>2312</v>
      </c>
      <c r="D2756" s="235" t="s">
        <v>2313</v>
      </c>
      <c r="E2756" s="237">
        <v>384.65</v>
      </c>
    </row>
    <row r="2757" spans="1:5" ht="12.75">
      <c r="A2757" s="235">
        <v>39496</v>
      </c>
      <c r="B2757" s="236" t="s">
        <v>26380</v>
      </c>
      <c r="C2757" s="235" t="s">
        <v>2312</v>
      </c>
      <c r="D2757" s="235" t="s">
        <v>2313</v>
      </c>
      <c r="E2757" s="237">
        <v>423.11</v>
      </c>
    </row>
    <row r="2758" spans="1:5" ht="12.75">
      <c r="A2758" s="235">
        <v>39492</v>
      </c>
      <c r="B2758" s="236" t="s">
        <v>26381</v>
      </c>
      <c r="C2758" s="235" t="s">
        <v>2312</v>
      </c>
      <c r="D2758" s="235" t="s">
        <v>2313</v>
      </c>
      <c r="E2758" s="237">
        <v>489.85</v>
      </c>
    </row>
    <row r="2759" spans="1:5" ht="12.75">
      <c r="A2759" s="235">
        <v>39497</v>
      </c>
      <c r="B2759" s="236" t="s">
        <v>26382</v>
      </c>
      <c r="C2759" s="235" t="s">
        <v>2312</v>
      </c>
      <c r="D2759" s="235" t="s">
        <v>2313</v>
      </c>
      <c r="E2759" s="237">
        <v>442.46</v>
      </c>
    </row>
    <row r="2760" spans="1:5" ht="12.75">
      <c r="A2760" s="235">
        <v>39493</v>
      </c>
      <c r="B2760" s="236" t="s">
        <v>26383</v>
      </c>
      <c r="C2760" s="235" t="s">
        <v>2312</v>
      </c>
      <c r="D2760" s="235" t="s">
        <v>2313</v>
      </c>
      <c r="E2760" s="237">
        <v>525.41</v>
      </c>
    </row>
    <row r="2761" spans="1:5" ht="12.75">
      <c r="A2761" s="235">
        <v>39500</v>
      </c>
      <c r="B2761" s="236" t="s">
        <v>26384</v>
      </c>
      <c r="C2761" s="235" t="s">
        <v>2312</v>
      </c>
      <c r="D2761" s="235" t="s">
        <v>2313</v>
      </c>
      <c r="E2761" s="237">
        <v>573.26</v>
      </c>
    </row>
    <row r="2762" spans="1:5" ht="12.75">
      <c r="A2762" s="235">
        <v>39498</v>
      </c>
      <c r="B2762" s="236" t="s">
        <v>26385</v>
      </c>
      <c r="C2762" s="235" t="s">
        <v>2312</v>
      </c>
      <c r="D2762" s="235" t="s">
        <v>2313</v>
      </c>
      <c r="E2762" s="237">
        <v>707.02</v>
      </c>
    </row>
    <row r="2763" spans="1:5" ht="12.75">
      <c r="A2763" s="235">
        <v>43628</v>
      </c>
      <c r="B2763" s="236" t="s">
        <v>26386</v>
      </c>
      <c r="C2763" s="235" t="s">
        <v>2312</v>
      </c>
      <c r="D2763" s="235" t="s">
        <v>2313</v>
      </c>
      <c r="E2763" s="237">
        <v>557.28</v>
      </c>
    </row>
    <row r="2764" spans="1:5" ht="12.75">
      <c r="A2764" s="235">
        <v>39501</v>
      </c>
      <c r="B2764" s="236" t="s">
        <v>26387</v>
      </c>
      <c r="C2764" s="235" t="s">
        <v>2312</v>
      </c>
      <c r="D2764" s="235" t="s">
        <v>2313</v>
      </c>
      <c r="E2764" s="237">
        <v>588.79</v>
      </c>
    </row>
    <row r="2765" spans="1:5" ht="12.75">
      <c r="A2765" s="235">
        <v>39499</v>
      </c>
      <c r="B2765" s="236" t="s">
        <v>26388</v>
      </c>
      <c r="C2765" s="235" t="s">
        <v>2312</v>
      </c>
      <c r="D2765" s="235" t="s">
        <v>2313</v>
      </c>
      <c r="E2765" s="237">
        <v>717.06</v>
      </c>
    </row>
    <row r="2766" spans="1:5" ht="12.75">
      <c r="A2766" s="235">
        <v>43621</v>
      </c>
      <c r="B2766" s="236" t="s">
        <v>26389</v>
      </c>
      <c r="C2766" s="235" t="s">
        <v>2312</v>
      </c>
      <c r="D2766" s="235" t="s">
        <v>2313</v>
      </c>
      <c r="E2766" s="237">
        <v>592.12</v>
      </c>
    </row>
    <row r="2767" spans="1:5" ht="12.75">
      <c r="A2767" s="235">
        <v>3733</v>
      </c>
      <c r="B2767" s="236" t="s">
        <v>4822</v>
      </c>
      <c r="C2767" s="235" t="s">
        <v>2315</v>
      </c>
      <c r="D2767" s="235" t="s">
        <v>2316</v>
      </c>
      <c r="E2767" s="237">
        <v>53.86</v>
      </c>
    </row>
    <row r="2768" spans="1:5" ht="12.75">
      <c r="A2768" s="235">
        <v>3731</v>
      </c>
      <c r="B2768" s="236" t="s">
        <v>4823</v>
      </c>
      <c r="C2768" s="235" t="s">
        <v>2315</v>
      </c>
      <c r="D2768" s="235" t="s">
        <v>2316</v>
      </c>
      <c r="E2768" s="237">
        <v>50</v>
      </c>
    </row>
    <row r="2769" spans="1:5" ht="12.75">
      <c r="A2769" s="235">
        <v>38137</v>
      </c>
      <c r="B2769" s="236" t="s">
        <v>4824</v>
      </c>
      <c r="C2769" s="235" t="s">
        <v>2315</v>
      </c>
      <c r="D2769" s="235" t="s">
        <v>2316</v>
      </c>
      <c r="E2769" s="237">
        <v>50.29</v>
      </c>
    </row>
    <row r="2770" spans="1:5" ht="12.75">
      <c r="A2770" s="235">
        <v>38135</v>
      </c>
      <c r="B2770" s="236" t="s">
        <v>4825</v>
      </c>
      <c r="C2770" s="235" t="s">
        <v>2315</v>
      </c>
      <c r="D2770" s="235" t="s">
        <v>2316</v>
      </c>
      <c r="E2770" s="237">
        <v>63.75</v>
      </c>
    </row>
    <row r="2771" spans="1:5" ht="12.75">
      <c r="A2771" s="235">
        <v>38138</v>
      </c>
      <c r="B2771" s="236" t="s">
        <v>4826</v>
      </c>
      <c r="C2771" s="235" t="s">
        <v>2315</v>
      </c>
      <c r="D2771" s="235" t="s">
        <v>2316</v>
      </c>
      <c r="E2771" s="237">
        <v>49.39</v>
      </c>
    </row>
    <row r="2772" spans="1:5" ht="12.75">
      <c r="A2772" s="235">
        <v>3736</v>
      </c>
      <c r="B2772" s="236" t="s">
        <v>4827</v>
      </c>
      <c r="C2772" s="235" t="s">
        <v>2315</v>
      </c>
      <c r="D2772" s="235" t="s">
        <v>2320</v>
      </c>
      <c r="E2772" s="237">
        <v>36.450000000000003</v>
      </c>
    </row>
    <row r="2773" spans="1:5" ht="12.75">
      <c r="A2773" s="235">
        <v>3741</v>
      </c>
      <c r="B2773" s="236" t="s">
        <v>4828</v>
      </c>
      <c r="C2773" s="235" t="s">
        <v>2315</v>
      </c>
      <c r="D2773" s="235" t="s">
        <v>2313</v>
      </c>
      <c r="E2773" s="237">
        <v>37.99</v>
      </c>
    </row>
    <row r="2774" spans="1:5" ht="12.75">
      <c r="A2774" s="235">
        <v>3745</v>
      </c>
      <c r="B2774" s="236" t="s">
        <v>4829</v>
      </c>
      <c r="C2774" s="235" t="s">
        <v>2315</v>
      </c>
      <c r="D2774" s="235" t="s">
        <v>2313</v>
      </c>
      <c r="E2774" s="237">
        <v>40.97</v>
      </c>
    </row>
    <row r="2775" spans="1:5" ht="12.75">
      <c r="A2775" s="235">
        <v>3743</v>
      </c>
      <c r="B2775" s="236" t="s">
        <v>4830</v>
      </c>
      <c r="C2775" s="235" t="s">
        <v>2315</v>
      </c>
      <c r="D2775" s="235" t="s">
        <v>2313</v>
      </c>
      <c r="E2775" s="237">
        <v>37.86</v>
      </c>
    </row>
    <row r="2776" spans="1:5" ht="12.75">
      <c r="A2776" s="235">
        <v>3744</v>
      </c>
      <c r="B2776" s="236" t="s">
        <v>4831</v>
      </c>
      <c r="C2776" s="235" t="s">
        <v>2315</v>
      </c>
      <c r="D2776" s="235" t="s">
        <v>2313</v>
      </c>
      <c r="E2776" s="237">
        <v>41.67</v>
      </c>
    </row>
    <row r="2777" spans="1:5" ht="12.75">
      <c r="A2777" s="235">
        <v>3739</v>
      </c>
      <c r="B2777" s="236" t="s">
        <v>4832</v>
      </c>
      <c r="C2777" s="235" t="s">
        <v>2315</v>
      </c>
      <c r="D2777" s="235" t="s">
        <v>2313</v>
      </c>
      <c r="E2777" s="237">
        <v>43.79</v>
      </c>
    </row>
    <row r="2778" spans="1:5" ht="12.75">
      <c r="A2778" s="235">
        <v>3737</v>
      </c>
      <c r="B2778" s="236" t="s">
        <v>4833</v>
      </c>
      <c r="C2778" s="235" t="s">
        <v>2315</v>
      </c>
      <c r="D2778" s="235" t="s">
        <v>2313</v>
      </c>
      <c r="E2778" s="237">
        <v>45.91</v>
      </c>
    </row>
    <row r="2779" spans="1:5" ht="12.75">
      <c r="A2779" s="235">
        <v>3738</v>
      </c>
      <c r="B2779" s="236" t="s">
        <v>4834</v>
      </c>
      <c r="C2779" s="235" t="s">
        <v>2315</v>
      </c>
      <c r="D2779" s="235" t="s">
        <v>2313</v>
      </c>
      <c r="E2779" s="237">
        <v>52.97</v>
      </c>
    </row>
    <row r="2780" spans="1:5" ht="12.75">
      <c r="A2780" s="235">
        <v>3747</v>
      </c>
      <c r="B2780" s="236" t="s">
        <v>4835</v>
      </c>
      <c r="C2780" s="235" t="s">
        <v>2315</v>
      </c>
      <c r="D2780" s="235" t="s">
        <v>2313</v>
      </c>
      <c r="E2780" s="237">
        <v>41.67</v>
      </c>
    </row>
    <row r="2781" spans="1:5" ht="12.75">
      <c r="A2781" s="235">
        <v>11649</v>
      </c>
      <c r="B2781" s="236" t="s">
        <v>4836</v>
      </c>
      <c r="C2781" s="235" t="s">
        <v>2312</v>
      </c>
      <c r="D2781" s="235" t="s">
        <v>2313</v>
      </c>
      <c r="E2781" s="237">
        <v>302.33</v>
      </c>
    </row>
    <row r="2782" spans="1:5" ht="12.75">
      <c r="A2782" s="235">
        <v>11650</v>
      </c>
      <c r="B2782" s="236" t="s">
        <v>4837</v>
      </c>
      <c r="C2782" s="235" t="s">
        <v>2312</v>
      </c>
      <c r="D2782" s="235" t="s">
        <v>2313</v>
      </c>
      <c r="E2782" s="237">
        <v>515.30999999999995</v>
      </c>
    </row>
    <row r="2783" spans="1:5" ht="12.75">
      <c r="A2783" s="235">
        <v>3742</v>
      </c>
      <c r="B2783" s="236" t="s">
        <v>4838</v>
      </c>
      <c r="C2783" s="235" t="s">
        <v>2315</v>
      </c>
      <c r="D2783" s="235" t="s">
        <v>2313</v>
      </c>
      <c r="E2783" s="237">
        <v>54.95</v>
      </c>
    </row>
    <row r="2784" spans="1:5" ht="12.75">
      <c r="A2784" s="235">
        <v>3746</v>
      </c>
      <c r="B2784" s="236" t="s">
        <v>4839</v>
      </c>
      <c r="C2784" s="235" t="s">
        <v>2315</v>
      </c>
      <c r="D2784" s="235" t="s">
        <v>2313</v>
      </c>
      <c r="E2784" s="237">
        <v>64.16</v>
      </c>
    </row>
    <row r="2785" spans="1:5" ht="12.75">
      <c r="A2785" s="235">
        <v>21106</v>
      </c>
      <c r="B2785" s="236" t="s">
        <v>4840</v>
      </c>
      <c r="C2785" s="235" t="s">
        <v>2328</v>
      </c>
      <c r="D2785" s="235" t="s">
        <v>2313</v>
      </c>
      <c r="E2785" s="237">
        <v>50.74</v>
      </c>
    </row>
    <row r="2786" spans="1:5" ht="12.75">
      <c r="A2786" s="235">
        <v>3755</v>
      </c>
      <c r="B2786" s="236" t="s">
        <v>4841</v>
      </c>
      <c r="C2786" s="235" t="s">
        <v>2312</v>
      </c>
      <c r="D2786" s="235" t="s">
        <v>2316</v>
      </c>
      <c r="E2786" s="237">
        <v>21.76</v>
      </c>
    </row>
    <row r="2787" spans="1:5" ht="12.75">
      <c r="A2787" s="235">
        <v>3750</v>
      </c>
      <c r="B2787" s="236" t="s">
        <v>4842</v>
      </c>
      <c r="C2787" s="235" t="s">
        <v>2312</v>
      </c>
      <c r="D2787" s="235" t="s">
        <v>2316</v>
      </c>
      <c r="E2787" s="237">
        <v>29.26</v>
      </c>
    </row>
    <row r="2788" spans="1:5" ht="12.75">
      <c r="A2788" s="235">
        <v>3756</v>
      </c>
      <c r="B2788" s="236" t="s">
        <v>4843</v>
      </c>
      <c r="C2788" s="235" t="s">
        <v>2312</v>
      </c>
      <c r="D2788" s="235" t="s">
        <v>2316</v>
      </c>
      <c r="E2788" s="237">
        <v>54.68</v>
      </c>
    </row>
    <row r="2789" spans="1:5" ht="12.75">
      <c r="A2789" s="235">
        <v>39377</v>
      </c>
      <c r="B2789" s="236" t="s">
        <v>4844</v>
      </c>
      <c r="C2789" s="235" t="s">
        <v>2312</v>
      </c>
      <c r="D2789" s="235" t="s">
        <v>2316</v>
      </c>
      <c r="E2789" s="237">
        <v>161.97</v>
      </c>
    </row>
    <row r="2790" spans="1:5" ht="12.75">
      <c r="A2790" s="235">
        <v>38191</v>
      </c>
      <c r="B2790" s="236" t="s">
        <v>4845</v>
      </c>
      <c r="C2790" s="235" t="s">
        <v>2312</v>
      </c>
      <c r="D2790" s="235" t="s">
        <v>2316</v>
      </c>
      <c r="E2790" s="237">
        <v>12.06</v>
      </c>
    </row>
    <row r="2791" spans="1:5" ht="12.75">
      <c r="A2791" s="235">
        <v>39381</v>
      </c>
      <c r="B2791" s="236" t="s">
        <v>4846</v>
      </c>
      <c r="C2791" s="235" t="s">
        <v>2312</v>
      </c>
      <c r="D2791" s="235" t="s">
        <v>2316</v>
      </c>
      <c r="E2791" s="237">
        <v>11.24</v>
      </c>
    </row>
    <row r="2792" spans="1:5" ht="12.75">
      <c r="A2792" s="235">
        <v>38780</v>
      </c>
      <c r="B2792" s="236" t="s">
        <v>4847</v>
      </c>
      <c r="C2792" s="235" t="s">
        <v>2312</v>
      </c>
      <c r="D2792" s="235" t="s">
        <v>2316</v>
      </c>
      <c r="E2792" s="237">
        <v>13.76</v>
      </c>
    </row>
    <row r="2793" spans="1:5" ht="12.75">
      <c r="A2793" s="235">
        <v>38781</v>
      </c>
      <c r="B2793" s="236" t="s">
        <v>4848</v>
      </c>
      <c r="C2793" s="235" t="s">
        <v>2312</v>
      </c>
      <c r="D2793" s="235" t="s">
        <v>2316</v>
      </c>
      <c r="E2793" s="237">
        <v>46.45</v>
      </c>
    </row>
    <row r="2794" spans="1:5" ht="12.75">
      <c r="A2794" s="235">
        <v>38192</v>
      </c>
      <c r="B2794" s="236" t="s">
        <v>4849</v>
      </c>
      <c r="C2794" s="235" t="s">
        <v>2312</v>
      </c>
      <c r="D2794" s="235" t="s">
        <v>2316</v>
      </c>
      <c r="E2794" s="237">
        <v>84.06</v>
      </c>
    </row>
    <row r="2795" spans="1:5" ht="12.75">
      <c r="A2795" s="235">
        <v>3753</v>
      </c>
      <c r="B2795" s="236" t="s">
        <v>4850</v>
      </c>
      <c r="C2795" s="235" t="s">
        <v>2312</v>
      </c>
      <c r="D2795" s="235" t="s">
        <v>2316</v>
      </c>
      <c r="E2795" s="237">
        <v>7.36</v>
      </c>
    </row>
    <row r="2796" spans="1:5" ht="12.75">
      <c r="A2796" s="235">
        <v>38782</v>
      </c>
      <c r="B2796" s="236" t="s">
        <v>4851</v>
      </c>
      <c r="C2796" s="235" t="s">
        <v>2312</v>
      </c>
      <c r="D2796" s="235" t="s">
        <v>2316</v>
      </c>
      <c r="E2796" s="237">
        <v>9.58</v>
      </c>
    </row>
    <row r="2797" spans="1:5" ht="12.75">
      <c r="A2797" s="235">
        <v>38778</v>
      </c>
      <c r="B2797" s="236" t="s">
        <v>4852</v>
      </c>
      <c r="C2797" s="235" t="s">
        <v>2312</v>
      </c>
      <c r="D2797" s="235" t="s">
        <v>2316</v>
      </c>
      <c r="E2797" s="237">
        <v>7.19</v>
      </c>
    </row>
    <row r="2798" spans="1:5" ht="12.75">
      <c r="A2798" s="235">
        <v>38779</v>
      </c>
      <c r="B2798" s="236" t="s">
        <v>4853</v>
      </c>
      <c r="C2798" s="235" t="s">
        <v>2312</v>
      </c>
      <c r="D2798" s="235" t="s">
        <v>2316</v>
      </c>
      <c r="E2798" s="237">
        <v>7.62</v>
      </c>
    </row>
    <row r="2799" spans="1:5" ht="12.75">
      <c r="A2799" s="235">
        <v>39388</v>
      </c>
      <c r="B2799" s="236" t="s">
        <v>4854</v>
      </c>
      <c r="C2799" s="235" t="s">
        <v>2312</v>
      </c>
      <c r="D2799" s="235" t="s">
        <v>2313</v>
      </c>
      <c r="E2799" s="237">
        <v>13.28</v>
      </c>
    </row>
    <row r="2800" spans="1:5" ht="12.75">
      <c r="A2800" s="235">
        <v>39387</v>
      </c>
      <c r="B2800" s="236" t="s">
        <v>4855</v>
      </c>
      <c r="C2800" s="235" t="s">
        <v>2312</v>
      </c>
      <c r="D2800" s="235" t="s">
        <v>2313</v>
      </c>
      <c r="E2800" s="237">
        <v>20.7</v>
      </c>
    </row>
    <row r="2801" spans="1:5" ht="12.75">
      <c r="A2801" s="235">
        <v>39386</v>
      </c>
      <c r="B2801" s="236" t="s">
        <v>4856</v>
      </c>
      <c r="C2801" s="235" t="s">
        <v>2312</v>
      </c>
      <c r="D2801" s="235" t="s">
        <v>2313</v>
      </c>
      <c r="E2801" s="237">
        <v>14.44</v>
      </c>
    </row>
    <row r="2802" spans="1:5" ht="12.75">
      <c r="A2802" s="235">
        <v>38194</v>
      </c>
      <c r="B2802" s="236" t="s">
        <v>4857</v>
      </c>
      <c r="C2802" s="235" t="s">
        <v>2312</v>
      </c>
      <c r="D2802" s="235" t="s">
        <v>2320</v>
      </c>
      <c r="E2802" s="237">
        <v>10.8</v>
      </c>
    </row>
    <row r="2803" spans="1:5" ht="12.75">
      <c r="A2803" s="235">
        <v>38193</v>
      </c>
      <c r="B2803" s="236" t="s">
        <v>4858</v>
      </c>
      <c r="C2803" s="235" t="s">
        <v>2312</v>
      </c>
      <c r="D2803" s="235" t="s">
        <v>2313</v>
      </c>
      <c r="E2803" s="237">
        <v>9.3800000000000008</v>
      </c>
    </row>
    <row r="2804" spans="1:5" ht="12.75">
      <c r="A2804" s="235">
        <v>12216</v>
      </c>
      <c r="B2804" s="236" t="s">
        <v>4859</v>
      </c>
      <c r="C2804" s="235" t="s">
        <v>2312</v>
      </c>
      <c r="D2804" s="235" t="s">
        <v>2316</v>
      </c>
      <c r="E2804" s="237">
        <v>42.04</v>
      </c>
    </row>
    <row r="2805" spans="1:5" ht="12.75">
      <c r="A2805" s="235">
        <v>3757</v>
      </c>
      <c r="B2805" s="236" t="s">
        <v>4860</v>
      </c>
      <c r="C2805" s="235" t="s">
        <v>2312</v>
      </c>
      <c r="D2805" s="235" t="s">
        <v>2316</v>
      </c>
      <c r="E2805" s="237">
        <v>48.61</v>
      </c>
    </row>
    <row r="2806" spans="1:5" ht="12.75">
      <c r="A2806" s="235">
        <v>3758</v>
      </c>
      <c r="B2806" s="236" t="s">
        <v>4861</v>
      </c>
      <c r="C2806" s="235" t="s">
        <v>2312</v>
      </c>
      <c r="D2806" s="235" t="s">
        <v>2316</v>
      </c>
      <c r="E2806" s="237">
        <v>56.68</v>
      </c>
    </row>
    <row r="2807" spans="1:5" ht="12.75">
      <c r="A2807" s="235">
        <v>12214</v>
      </c>
      <c r="B2807" s="236" t="s">
        <v>4862</v>
      </c>
      <c r="C2807" s="235" t="s">
        <v>2312</v>
      </c>
      <c r="D2807" s="235" t="s">
        <v>2316</v>
      </c>
      <c r="E2807" s="237">
        <v>19.399999999999999</v>
      </c>
    </row>
    <row r="2808" spans="1:5" ht="12.75">
      <c r="A2808" s="235">
        <v>3749</v>
      </c>
      <c r="B2808" s="236" t="s">
        <v>4863</v>
      </c>
      <c r="C2808" s="235" t="s">
        <v>2312</v>
      </c>
      <c r="D2808" s="235" t="s">
        <v>2316</v>
      </c>
      <c r="E2808" s="237">
        <v>34.590000000000003</v>
      </c>
    </row>
    <row r="2809" spans="1:5" ht="12.75">
      <c r="A2809" s="235">
        <v>3751</v>
      </c>
      <c r="B2809" s="236" t="s">
        <v>4864</v>
      </c>
      <c r="C2809" s="235" t="s">
        <v>2312</v>
      </c>
      <c r="D2809" s="235" t="s">
        <v>2316</v>
      </c>
      <c r="E2809" s="237">
        <v>47.2</v>
      </c>
    </row>
    <row r="2810" spans="1:5" ht="12.75">
      <c r="A2810" s="235">
        <v>39376</v>
      </c>
      <c r="B2810" s="236" t="s">
        <v>4865</v>
      </c>
      <c r="C2810" s="235" t="s">
        <v>2312</v>
      </c>
      <c r="D2810" s="235" t="s">
        <v>2316</v>
      </c>
      <c r="E2810" s="237">
        <v>39.79</v>
      </c>
    </row>
    <row r="2811" spans="1:5" ht="12.75">
      <c r="A2811" s="235">
        <v>3752</v>
      </c>
      <c r="B2811" s="236" t="s">
        <v>4866</v>
      </c>
      <c r="C2811" s="235" t="s">
        <v>2312</v>
      </c>
      <c r="D2811" s="235" t="s">
        <v>2316</v>
      </c>
      <c r="E2811" s="237">
        <v>77.87</v>
      </c>
    </row>
    <row r="2812" spans="1:5" ht="12.75">
      <c r="A2812" s="235">
        <v>746</v>
      </c>
      <c r="B2812" s="236" t="s">
        <v>4867</v>
      </c>
      <c r="C2812" s="235" t="s">
        <v>2312</v>
      </c>
      <c r="D2812" s="235" t="s">
        <v>2320</v>
      </c>
      <c r="E2812" s="237">
        <v>1888.5</v>
      </c>
    </row>
    <row r="2813" spans="1:5" ht="12.75">
      <c r="A2813" s="235">
        <v>36521</v>
      </c>
      <c r="B2813" s="236" t="s">
        <v>4868</v>
      </c>
      <c r="C2813" s="235" t="s">
        <v>2312</v>
      </c>
      <c r="D2813" s="235" t="s">
        <v>2313</v>
      </c>
      <c r="E2813" s="237">
        <v>120.71</v>
      </c>
    </row>
    <row r="2814" spans="1:5" ht="12.75">
      <c r="A2814" s="235">
        <v>36794</v>
      </c>
      <c r="B2814" s="236" t="s">
        <v>4869</v>
      </c>
      <c r="C2814" s="235" t="s">
        <v>2312</v>
      </c>
      <c r="D2814" s="235" t="s">
        <v>2313</v>
      </c>
      <c r="E2814" s="237">
        <v>123.05</v>
      </c>
    </row>
    <row r="2815" spans="1:5" ht="12.75">
      <c r="A2815" s="235">
        <v>10426</v>
      </c>
      <c r="B2815" s="236" t="s">
        <v>4870</v>
      </c>
      <c r="C2815" s="235" t="s">
        <v>2312</v>
      </c>
      <c r="D2815" s="235" t="s">
        <v>2313</v>
      </c>
      <c r="E2815" s="237">
        <v>177.23</v>
      </c>
    </row>
    <row r="2816" spans="1:5" ht="12.75">
      <c r="A2816" s="235">
        <v>10425</v>
      </c>
      <c r="B2816" s="236" t="s">
        <v>4871</v>
      </c>
      <c r="C2816" s="235" t="s">
        <v>2312</v>
      </c>
      <c r="D2816" s="235" t="s">
        <v>2313</v>
      </c>
      <c r="E2816" s="237">
        <v>78.150000000000006</v>
      </c>
    </row>
    <row r="2817" spans="1:5" ht="12.75">
      <c r="A2817" s="235">
        <v>10431</v>
      </c>
      <c r="B2817" s="236" t="s">
        <v>4872</v>
      </c>
      <c r="C2817" s="235" t="s">
        <v>2312</v>
      </c>
      <c r="D2817" s="235" t="s">
        <v>2313</v>
      </c>
      <c r="E2817" s="237">
        <v>194.43</v>
      </c>
    </row>
    <row r="2818" spans="1:5" ht="12.75">
      <c r="A2818" s="235">
        <v>10429</v>
      </c>
      <c r="B2818" s="236" t="s">
        <v>4873</v>
      </c>
      <c r="C2818" s="235" t="s">
        <v>2312</v>
      </c>
      <c r="D2818" s="235" t="s">
        <v>2313</v>
      </c>
      <c r="E2818" s="237">
        <v>93.21</v>
      </c>
    </row>
    <row r="2819" spans="1:5" ht="12.75">
      <c r="A2819" s="235">
        <v>20269</v>
      </c>
      <c r="B2819" s="236" t="s">
        <v>4874</v>
      </c>
      <c r="C2819" s="235" t="s">
        <v>2312</v>
      </c>
      <c r="D2819" s="235" t="s">
        <v>2313</v>
      </c>
      <c r="E2819" s="237">
        <v>76.819999999999993</v>
      </c>
    </row>
    <row r="2820" spans="1:5" ht="12.75">
      <c r="A2820" s="235">
        <v>20270</v>
      </c>
      <c r="B2820" s="236" t="s">
        <v>4875</v>
      </c>
      <c r="C2820" s="235" t="s">
        <v>2312</v>
      </c>
      <c r="D2820" s="235" t="s">
        <v>2313</v>
      </c>
      <c r="E2820" s="237">
        <v>83.65</v>
      </c>
    </row>
    <row r="2821" spans="1:5" ht="12.75">
      <c r="A2821" s="235">
        <v>11696</v>
      </c>
      <c r="B2821" s="236" t="s">
        <v>4876</v>
      </c>
      <c r="C2821" s="235" t="s">
        <v>2312</v>
      </c>
      <c r="D2821" s="235" t="s">
        <v>2313</v>
      </c>
      <c r="E2821" s="237">
        <v>122.21</v>
      </c>
    </row>
    <row r="2822" spans="1:5" ht="12.75">
      <c r="A2822" s="235">
        <v>10427</v>
      </c>
      <c r="B2822" s="236" t="s">
        <v>4877</v>
      </c>
      <c r="C2822" s="235" t="s">
        <v>2312</v>
      </c>
      <c r="D2822" s="235" t="s">
        <v>2313</v>
      </c>
      <c r="E2822" s="237">
        <v>219.13</v>
      </c>
    </row>
    <row r="2823" spans="1:5" ht="12.75">
      <c r="A2823" s="235">
        <v>10428</v>
      </c>
      <c r="B2823" s="236" t="s">
        <v>4878</v>
      </c>
      <c r="C2823" s="235" t="s">
        <v>2312</v>
      </c>
      <c r="D2823" s="235" t="s">
        <v>2313</v>
      </c>
      <c r="E2823" s="237">
        <v>222.4</v>
      </c>
    </row>
    <row r="2824" spans="1:5" ht="12.75">
      <c r="A2824" s="235">
        <v>2354</v>
      </c>
      <c r="B2824" s="236" t="s">
        <v>4879</v>
      </c>
      <c r="C2824" s="235" t="s">
        <v>2317</v>
      </c>
      <c r="D2824" s="235" t="s">
        <v>2313</v>
      </c>
      <c r="E2824" s="237">
        <v>17.420000000000002</v>
      </c>
    </row>
    <row r="2825" spans="1:5" ht="12.75">
      <c r="A2825" s="235">
        <v>40932</v>
      </c>
      <c r="B2825" s="236" t="s">
        <v>4880</v>
      </c>
      <c r="C2825" s="235" t="s">
        <v>2485</v>
      </c>
      <c r="D2825" s="235" t="s">
        <v>2313</v>
      </c>
      <c r="E2825" s="237">
        <v>3062.18</v>
      </c>
    </row>
    <row r="2826" spans="1:5" ht="12.75">
      <c r="A2826" s="235">
        <v>10853</v>
      </c>
      <c r="B2826" s="236" t="s">
        <v>4881</v>
      </c>
      <c r="C2826" s="235" t="s">
        <v>2312</v>
      </c>
      <c r="D2826" s="235" t="s">
        <v>2313</v>
      </c>
      <c r="E2826" s="237">
        <v>89.59</v>
      </c>
    </row>
    <row r="2827" spans="1:5" ht="12.75">
      <c r="A2827" s="235">
        <v>5093</v>
      </c>
      <c r="B2827" s="236" t="s">
        <v>4882</v>
      </c>
      <c r="C2827" s="235" t="s">
        <v>2735</v>
      </c>
      <c r="D2827" s="235" t="s">
        <v>2313</v>
      </c>
      <c r="E2827" s="237">
        <v>13.02</v>
      </c>
    </row>
    <row r="2828" spans="1:5" ht="12.75">
      <c r="A2828" s="235">
        <v>37768</v>
      </c>
      <c r="B2828" s="236" t="s">
        <v>4883</v>
      </c>
      <c r="C2828" s="235" t="s">
        <v>2312</v>
      </c>
      <c r="D2828" s="235" t="s">
        <v>2316</v>
      </c>
      <c r="E2828" s="237">
        <v>98500</v>
      </c>
    </row>
    <row r="2829" spans="1:5" ht="12.75">
      <c r="A2829" s="235">
        <v>37773</v>
      </c>
      <c r="B2829" s="236" t="s">
        <v>4884</v>
      </c>
      <c r="C2829" s="235" t="s">
        <v>2312</v>
      </c>
      <c r="D2829" s="235" t="s">
        <v>2316</v>
      </c>
      <c r="E2829" s="237">
        <v>83643.100000000006</v>
      </c>
    </row>
    <row r="2830" spans="1:5" ht="12.75">
      <c r="A2830" s="235">
        <v>37769</v>
      </c>
      <c r="B2830" s="236" t="s">
        <v>4885</v>
      </c>
      <c r="C2830" s="235" t="s">
        <v>2312</v>
      </c>
      <c r="D2830" s="235" t="s">
        <v>2316</v>
      </c>
      <c r="E2830" s="237">
        <v>140029.09</v>
      </c>
    </row>
    <row r="2831" spans="1:5" ht="12.75">
      <c r="A2831" s="235">
        <v>37770</v>
      </c>
      <c r="B2831" s="236" t="s">
        <v>4886</v>
      </c>
      <c r="C2831" s="235" t="s">
        <v>2312</v>
      </c>
      <c r="D2831" s="235" t="s">
        <v>2316</v>
      </c>
      <c r="E2831" s="237">
        <v>237651.71</v>
      </c>
    </row>
    <row r="2832" spans="1:5" ht="12.75">
      <c r="A2832" s="235">
        <v>38382</v>
      </c>
      <c r="B2832" s="236" t="s">
        <v>4887</v>
      </c>
      <c r="C2832" s="235" t="s">
        <v>2312</v>
      </c>
      <c r="D2832" s="235" t="s">
        <v>2313</v>
      </c>
      <c r="E2832" s="237">
        <v>9.1999999999999993</v>
      </c>
    </row>
    <row r="2833" spans="1:5" ht="12.75">
      <c r="A2833" s="235">
        <v>6091</v>
      </c>
      <c r="B2833" s="236" t="s">
        <v>4888</v>
      </c>
      <c r="C2833" s="235" t="s">
        <v>2377</v>
      </c>
      <c r="D2833" s="235" t="s">
        <v>2313</v>
      </c>
      <c r="E2833" s="237">
        <v>24</v>
      </c>
    </row>
    <row r="2834" spans="1:5" ht="12.75">
      <c r="A2834" s="235">
        <v>38383</v>
      </c>
      <c r="B2834" s="236" t="s">
        <v>4889</v>
      </c>
      <c r="C2834" s="235" t="s">
        <v>2312</v>
      </c>
      <c r="D2834" s="235" t="s">
        <v>2313</v>
      </c>
      <c r="E2834" s="237">
        <v>1.72</v>
      </c>
    </row>
    <row r="2835" spans="1:5" ht="12.75">
      <c r="A2835" s="235">
        <v>3768</v>
      </c>
      <c r="B2835" s="236" t="s">
        <v>4890</v>
      </c>
      <c r="C2835" s="235" t="s">
        <v>2312</v>
      </c>
      <c r="D2835" s="235" t="s">
        <v>2313</v>
      </c>
      <c r="E2835" s="237">
        <v>3.63</v>
      </c>
    </row>
    <row r="2836" spans="1:5" ht="12.75">
      <c r="A2836" s="235">
        <v>3767</v>
      </c>
      <c r="B2836" s="236" t="s">
        <v>4891</v>
      </c>
      <c r="C2836" s="235" t="s">
        <v>2312</v>
      </c>
      <c r="D2836" s="235" t="s">
        <v>2313</v>
      </c>
      <c r="E2836" s="237">
        <v>0.86</v>
      </c>
    </row>
    <row r="2837" spans="1:5" ht="12.75">
      <c r="A2837" s="235">
        <v>13192</v>
      </c>
      <c r="B2837" s="236" t="s">
        <v>4892</v>
      </c>
      <c r="C2837" s="235" t="s">
        <v>2312</v>
      </c>
      <c r="D2837" s="235" t="s">
        <v>2313</v>
      </c>
      <c r="E2837" s="237">
        <v>5832.47</v>
      </c>
    </row>
    <row r="2838" spans="1:5" ht="12.75">
      <c r="A2838" s="235">
        <v>38413</v>
      </c>
      <c r="B2838" s="236" t="s">
        <v>4893</v>
      </c>
      <c r="C2838" s="235" t="s">
        <v>2312</v>
      </c>
      <c r="D2838" s="235" t="s">
        <v>2313</v>
      </c>
      <c r="E2838" s="237">
        <v>964.6</v>
      </c>
    </row>
    <row r="2839" spans="1:5" ht="12.75">
      <c r="A2839" s="235">
        <v>42440</v>
      </c>
      <c r="B2839" s="236" t="s">
        <v>4894</v>
      </c>
      <c r="C2839" s="235" t="s">
        <v>2312</v>
      </c>
      <c r="D2839" s="235" t="s">
        <v>2316</v>
      </c>
      <c r="E2839" s="237">
        <v>1034.01</v>
      </c>
    </row>
    <row r="2840" spans="1:5" ht="12.75">
      <c r="A2840" s="235">
        <v>20193</v>
      </c>
      <c r="B2840" s="236" t="s">
        <v>4895</v>
      </c>
      <c r="C2840" s="235" t="s">
        <v>4896</v>
      </c>
      <c r="D2840" s="235" t="s">
        <v>2313</v>
      </c>
      <c r="E2840" s="237">
        <v>3.66</v>
      </c>
    </row>
    <row r="2841" spans="1:5" ht="12.75">
      <c r="A2841" s="235">
        <v>10527</v>
      </c>
      <c r="B2841" s="236" t="s">
        <v>26390</v>
      </c>
      <c r="C2841" s="235" t="s">
        <v>4897</v>
      </c>
      <c r="D2841" s="235" t="s">
        <v>2320</v>
      </c>
      <c r="E2841" s="237">
        <v>11</v>
      </c>
    </row>
    <row r="2842" spans="1:5" ht="12.75">
      <c r="A2842" s="235">
        <v>41805</v>
      </c>
      <c r="B2842" s="236" t="s">
        <v>4898</v>
      </c>
      <c r="C2842" s="235" t="s">
        <v>2485</v>
      </c>
      <c r="D2842" s="235" t="s">
        <v>2316</v>
      </c>
      <c r="E2842" s="237">
        <v>403.5</v>
      </c>
    </row>
    <row r="2843" spans="1:5" ht="12.75">
      <c r="A2843" s="235">
        <v>40271</v>
      </c>
      <c r="B2843" s="236" t="s">
        <v>4899</v>
      </c>
      <c r="C2843" s="235" t="s">
        <v>2485</v>
      </c>
      <c r="D2843" s="235" t="s">
        <v>2313</v>
      </c>
      <c r="E2843" s="237">
        <v>7.15</v>
      </c>
    </row>
    <row r="2844" spans="1:5" ht="12.75">
      <c r="A2844" s="235">
        <v>40287</v>
      </c>
      <c r="B2844" s="236" t="s">
        <v>4900</v>
      </c>
      <c r="C2844" s="235" t="s">
        <v>2485</v>
      </c>
      <c r="D2844" s="235" t="s">
        <v>2313</v>
      </c>
      <c r="E2844" s="237">
        <v>2.75</v>
      </c>
    </row>
    <row r="2845" spans="1:5" ht="12.75">
      <c r="A2845" s="235">
        <v>40295</v>
      </c>
      <c r="B2845" s="236" t="s">
        <v>4901</v>
      </c>
      <c r="C2845" s="235" t="s">
        <v>2317</v>
      </c>
      <c r="D2845" s="235" t="s">
        <v>2316</v>
      </c>
      <c r="E2845" s="237">
        <v>2.5499999999999998</v>
      </c>
    </row>
    <row r="2846" spans="1:5" ht="12.75">
      <c r="A2846" s="235">
        <v>745</v>
      </c>
      <c r="B2846" s="236" t="s">
        <v>4902</v>
      </c>
      <c r="C2846" s="235" t="s">
        <v>2317</v>
      </c>
      <c r="D2846" s="235" t="s">
        <v>2316</v>
      </c>
      <c r="E2846" s="237">
        <v>2.7</v>
      </c>
    </row>
    <row r="2847" spans="1:5" ht="12.75">
      <c r="A2847" s="235">
        <v>4084</v>
      </c>
      <c r="B2847" s="236" t="s">
        <v>4903</v>
      </c>
      <c r="C2847" s="235" t="s">
        <v>2317</v>
      </c>
      <c r="D2847" s="235" t="s">
        <v>2316</v>
      </c>
      <c r="E2847" s="237">
        <v>1.53</v>
      </c>
    </row>
    <row r="2848" spans="1:5" ht="12.75">
      <c r="A2848" s="235">
        <v>743</v>
      </c>
      <c r="B2848" s="236" t="s">
        <v>4904</v>
      </c>
      <c r="C2848" s="235" t="s">
        <v>2317</v>
      </c>
      <c r="D2848" s="235" t="s">
        <v>2316</v>
      </c>
      <c r="E2848" s="237">
        <v>1.53</v>
      </c>
    </row>
    <row r="2849" spans="1:5" ht="12.75">
      <c r="A2849" s="235">
        <v>40293</v>
      </c>
      <c r="B2849" s="236" t="s">
        <v>4905</v>
      </c>
      <c r="C2849" s="235" t="s">
        <v>2317</v>
      </c>
      <c r="D2849" s="235" t="s">
        <v>2316</v>
      </c>
      <c r="E2849" s="237">
        <v>1.83</v>
      </c>
    </row>
    <row r="2850" spans="1:5" ht="12.75">
      <c r="A2850" s="235">
        <v>40294</v>
      </c>
      <c r="B2850" s="236" t="s">
        <v>4906</v>
      </c>
      <c r="C2850" s="235" t="s">
        <v>2317</v>
      </c>
      <c r="D2850" s="235" t="s">
        <v>2316</v>
      </c>
      <c r="E2850" s="237">
        <v>1.53</v>
      </c>
    </row>
    <row r="2851" spans="1:5" ht="12.75">
      <c r="A2851" s="235">
        <v>4085</v>
      </c>
      <c r="B2851" s="236" t="s">
        <v>4907</v>
      </c>
      <c r="C2851" s="235" t="s">
        <v>2317</v>
      </c>
      <c r="D2851" s="235" t="s">
        <v>2316</v>
      </c>
      <c r="E2851" s="237">
        <v>2.14</v>
      </c>
    </row>
    <row r="2852" spans="1:5" ht="12.75">
      <c r="A2852" s="235">
        <v>10775</v>
      </c>
      <c r="B2852" s="236" t="s">
        <v>4908</v>
      </c>
      <c r="C2852" s="235" t="s">
        <v>2485</v>
      </c>
      <c r="D2852" s="235" t="s">
        <v>2316</v>
      </c>
      <c r="E2852" s="237">
        <v>545</v>
      </c>
    </row>
    <row r="2853" spans="1:5" ht="12.75">
      <c r="A2853" s="235">
        <v>10776</v>
      </c>
      <c r="B2853" s="236" t="s">
        <v>4909</v>
      </c>
      <c r="C2853" s="235" t="s">
        <v>2485</v>
      </c>
      <c r="D2853" s="235" t="s">
        <v>2316</v>
      </c>
      <c r="E2853" s="237">
        <v>425.78</v>
      </c>
    </row>
    <row r="2854" spans="1:5" ht="12.75">
      <c r="A2854" s="235">
        <v>10779</v>
      </c>
      <c r="B2854" s="236" t="s">
        <v>4910</v>
      </c>
      <c r="C2854" s="235" t="s">
        <v>2485</v>
      </c>
      <c r="D2854" s="235" t="s">
        <v>2316</v>
      </c>
      <c r="E2854" s="237">
        <v>681.25</v>
      </c>
    </row>
    <row r="2855" spans="1:5" ht="12.75">
      <c r="A2855" s="235">
        <v>10777</v>
      </c>
      <c r="B2855" s="236" t="s">
        <v>4911</v>
      </c>
      <c r="C2855" s="235" t="s">
        <v>2485</v>
      </c>
      <c r="D2855" s="235" t="s">
        <v>2316</v>
      </c>
      <c r="E2855" s="237">
        <v>618.79999999999995</v>
      </c>
    </row>
    <row r="2856" spans="1:5" ht="12.75">
      <c r="A2856" s="235">
        <v>10778</v>
      </c>
      <c r="B2856" s="236" t="s">
        <v>4912</v>
      </c>
      <c r="C2856" s="235" t="s">
        <v>2485</v>
      </c>
      <c r="D2856" s="235" t="s">
        <v>2316</v>
      </c>
      <c r="E2856" s="237">
        <v>681.25</v>
      </c>
    </row>
    <row r="2857" spans="1:5" ht="12.75">
      <c r="A2857" s="235">
        <v>40339</v>
      </c>
      <c r="B2857" s="236" t="s">
        <v>4913</v>
      </c>
      <c r="C2857" s="235" t="s">
        <v>2485</v>
      </c>
      <c r="D2857" s="235" t="s">
        <v>2313</v>
      </c>
      <c r="E2857" s="237">
        <v>2.75</v>
      </c>
    </row>
    <row r="2858" spans="1:5" ht="12.75">
      <c r="A2858" s="235">
        <v>3355</v>
      </c>
      <c r="B2858" s="236" t="s">
        <v>4914</v>
      </c>
      <c r="C2858" s="235" t="s">
        <v>2317</v>
      </c>
      <c r="D2858" s="235" t="s">
        <v>2316</v>
      </c>
      <c r="E2858" s="237">
        <v>24.3</v>
      </c>
    </row>
    <row r="2859" spans="1:5" ht="12.75">
      <c r="A2859" s="235">
        <v>39814</v>
      </c>
      <c r="B2859" s="236" t="s">
        <v>4915</v>
      </c>
      <c r="C2859" s="235" t="s">
        <v>2317</v>
      </c>
      <c r="D2859" s="235" t="s">
        <v>2316</v>
      </c>
      <c r="E2859" s="237">
        <v>45.56</v>
      </c>
    </row>
    <row r="2860" spans="1:5" ht="12.75">
      <c r="A2860" s="235">
        <v>10749</v>
      </c>
      <c r="B2860" s="236" t="s">
        <v>4916</v>
      </c>
      <c r="C2860" s="235" t="s">
        <v>2485</v>
      </c>
      <c r="D2860" s="235" t="s">
        <v>2313</v>
      </c>
      <c r="E2860" s="237">
        <v>5.04</v>
      </c>
    </row>
    <row r="2861" spans="1:5" ht="12.75">
      <c r="A2861" s="235">
        <v>40290</v>
      </c>
      <c r="B2861" s="236" t="s">
        <v>4917</v>
      </c>
      <c r="C2861" s="235" t="s">
        <v>2485</v>
      </c>
      <c r="D2861" s="235" t="s">
        <v>2313</v>
      </c>
      <c r="E2861" s="237">
        <v>7.26</v>
      </c>
    </row>
    <row r="2862" spans="1:5" ht="12.75">
      <c r="A2862" s="235">
        <v>3346</v>
      </c>
      <c r="B2862" s="236" t="s">
        <v>26391</v>
      </c>
      <c r="C2862" s="235" t="s">
        <v>2317</v>
      </c>
      <c r="D2862" s="235" t="s">
        <v>2316</v>
      </c>
      <c r="E2862" s="237">
        <v>13.5</v>
      </c>
    </row>
    <row r="2863" spans="1:5" ht="12.75">
      <c r="A2863" s="235">
        <v>3348</v>
      </c>
      <c r="B2863" s="236" t="s">
        <v>26392</v>
      </c>
      <c r="C2863" s="235" t="s">
        <v>2317</v>
      </c>
      <c r="D2863" s="235" t="s">
        <v>2316</v>
      </c>
      <c r="E2863" s="237">
        <v>16.149999999999999</v>
      </c>
    </row>
    <row r="2864" spans="1:5" ht="12.75">
      <c r="A2864" s="235">
        <v>39833</v>
      </c>
      <c r="B2864" s="236" t="s">
        <v>26393</v>
      </c>
      <c r="C2864" s="235" t="s">
        <v>2317</v>
      </c>
      <c r="D2864" s="235" t="s">
        <v>2316</v>
      </c>
      <c r="E2864" s="237">
        <v>22.12</v>
      </c>
    </row>
    <row r="2865" spans="1:5" ht="12.75">
      <c r="A2865" s="235">
        <v>7252</v>
      </c>
      <c r="B2865" s="236" t="s">
        <v>4918</v>
      </c>
      <c r="C2865" s="235" t="s">
        <v>2317</v>
      </c>
      <c r="D2865" s="235" t="s">
        <v>2316</v>
      </c>
      <c r="E2865" s="237">
        <v>2.25</v>
      </c>
    </row>
    <row r="2866" spans="1:5" ht="12.75">
      <c r="A2866" s="235">
        <v>4778</v>
      </c>
      <c r="B2866" s="236" t="s">
        <v>4919</v>
      </c>
      <c r="C2866" s="235" t="s">
        <v>2317</v>
      </c>
      <c r="D2866" s="235" t="s">
        <v>2316</v>
      </c>
      <c r="E2866" s="237">
        <v>2.7</v>
      </c>
    </row>
    <row r="2867" spans="1:5" ht="12.75">
      <c r="A2867" s="235">
        <v>4780</v>
      </c>
      <c r="B2867" s="236" t="s">
        <v>4920</v>
      </c>
      <c r="C2867" s="235" t="s">
        <v>2317</v>
      </c>
      <c r="D2867" s="235" t="s">
        <v>2316</v>
      </c>
      <c r="E2867" s="237">
        <v>2.92</v>
      </c>
    </row>
    <row r="2868" spans="1:5" ht="12.75">
      <c r="A2868" s="235">
        <v>10809</v>
      </c>
      <c r="B2868" s="236" t="s">
        <v>4921</v>
      </c>
      <c r="C2868" s="235" t="s">
        <v>2317</v>
      </c>
      <c r="D2868" s="235" t="s">
        <v>2316</v>
      </c>
      <c r="E2868" s="237">
        <v>1.33</v>
      </c>
    </row>
    <row r="2869" spans="1:5" ht="12.75">
      <c r="A2869" s="235">
        <v>10811</v>
      </c>
      <c r="B2869" s="236" t="s">
        <v>4922</v>
      </c>
      <c r="C2869" s="235" t="s">
        <v>2317</v>
      </c>
      <c r="D2869" s="235" t="s">
        <v>2316</v>
      </c>
      <c r="E2869" s="237">
        <v>1.1399999999999999</v>
      </c>
    </row>
    <row r="2870" spans="1:5" ht="12.75">
      <c r="A2870" s="235">
        <v>7247</v>
      </c>
      <c r="B2870" s="236" t="s">
        <v>4923</v>
      </c>
      <c r="C2870" s="235" t="s">
        <v>2317</v>
      </c>
      <c r="D2870" s="235" t="s">
        <v>2316</v>
      </c>
      <c r="E2870" s="237">
        <v>2.25</v>
      </c>
    </row>
    <row r="2871" spans="1:5" ht="12.75">
      <c r="A2871" s="235">
        <v>40291</v>
      </c>
      <c r="B2871" s="236" t="s">
        <v>4924</v>
      </c>
      <c r="C2871" s="235" t="s">
        <v>2485</v>
      </c>
      <c r="D2871" s="235" t="s">
        <v>2313</v>
      </c>
      <c r="E2871" s="237">
        <v>383.72</v>
      </c>
    </row>
    <row r="2872" spans="1:5" ht="12.75">
      <c r="A2872" s="235">
        <v>40275</v>
      </c>
      <c r="B2872" s="236" t="s">
        <v>4925</v>
      </c>
      <c r="C2872" s="235" t="s">
        <v>2485</v>
      </c>
      <c r="D2872" s="235" t="s">
        <v>2313</v>
      </c>
      <c r="E2872" s="237">
        <v>11</v>
      </c>
    </row>
    <row r="2873" spans="1:5" ht="12.75">
      <c r="A2873" s="235">
        <v>42408</v>
      </c>
      <c r="B2873" s="236" t="s">
        <v>25476</v>
      </c>
      <c r="C2873" s="235" t="s">
        <v>2315</v>
      </c>
      <c r="D2873" s="235" t="s">
        <v>2313</v>
      </c>
      <c r="E2873" s="237">
        <v>1.38</v>
      </c>
    </row>
    <row r="2874" spans="1:5" ht="12.75">
      <c r="A2874" s="235">
        <v>3777</v>
      </c>
      <c r="B2874" s="236" t="s">
        <v>25477</v>
      </c>
      <c r="C2874" s="235" t="s">
        <v>2315</v>
      </c>
      <c r="D2874" s="235" t="s">
        <v>2320</v>
      </c>
      <c r="E2874" s="237">
        <v>1</v>
      </c>
    </row>
    <row r="2875" spans="1:5" ht="12.75">
      <c r="A2875" s="235">
        <v>3798</v>
      </c>
      <c r="B2875" s="236" t="s">
        <v>4926</v>
      </c>
      <c r="C2875" s="235" t="s">
        <v>2312</v>
      </c>
      <c r="D2875" s="235" t="s">
        <v>2316</v>
      </c>
      <c r="E2875" s="237">
        <v>57.66</v>
      </c>
    </row>
    <row r="2876" spans="1:5" ht="12.75">
      <c r="A2876" s="235">
        <v>38769</v>
      </c>
      <c r="B2876" s="236" t="s">
        <v>4927</v>
      </c>
      <c r="C2876" s="235" t="s">
        <v>2312</v>
      </c>
      <c r="D2876" s="235" t="s">
        <v>2316</v>
      </c>
      <c r="E2876" s="237">
        <v>45.03</v>
      </c>
    </row>
    <row r="2877" spans="1:5" ht="12.75">
      <c r="A2877" s="235">
        <v>39510</v>
      </c>
      <c r="B2877" s="236" t="s">
        <v>4928</v>
      </c>
      <c r="C2877" s="235" t="s">
        <v>2312</v>
      </c>
      <c r="D2877" s="235" t="s">
        <v>2316</v>
      </c>
      <c r="E2877" s="237">
        <v>182.26</v>
      </c>
    </row>
    <row r="2878" spans="1:5" ht="12.75">
      <c r="A2878" s="235">
        <v>38776</v>
      </c>
      <c r="B2878" s="236" t="s">
        <v>4929</v>
      </c>
      <c r="C2878" s="235" t="s">
        <v>2312</v>
      </c>
      <c r="D2878" s="235" t="s">
        <v>2316</v>
      </c>
      <c r="E2878" s="237">
        <v>193.43</v>
      </c>
    </row>
    <row r="2879" spans="1:5" ht="12.75">
      <c r="A2879" s="235">
        <v>38774</v>
      </c>
      <c r="B2879" s="236" t="s">
        <v>4930</v>
      </c>
      <c r="C2879" s="235" t="s">
        <v>2312</v>
      </c>
      <c r="D2879" s="235" t="s">
        <v>2313</v>
      </c>
      <c r="E2879" s="237">
        <v>27.13</v>
      </c>
    </row>
    <row r="2880" spans="1:5" ht="12.75">
      <c r="A2880" s="235">
        <v>42247</v>
      </c>
      <c r="B2880" s="236" t="s">
        <v>13371</v>
      </c>
      <c r="C2880" s="235" t="s">
        <v>2312</v>
      </c>
      <c r="D2880" s="235" t="s">
        <v>2313</v>
      </c>
      <c r="E2880" s="237">
        <v>926.09</v>
      </c>
    </row>
    <row r="2881" spans="1:5" ht="12.75">
      <c r="A2881" s="235">
        <v>42248</v>
      </c>
      <c r="B2881" s="236" t="s">
        <v>13372</v>
      </c>
      <c r="C2881" s="235" t="s">
        <v>2312</v>
      </c>
      <c r="D2881" s="235" t="s">
        <v>2313</v>
      </c>
      <c r="E2881" s="237">
        <v>1075.72</v>
      </c>
    </row>
    <row r="2882" spans="1:5" ht="12.75">
      <c r="A2882" s="235">
        <v>42249</v>
      </c>
      <c r="B2882" s="236" t="s">
        <v>13373</v>
      </c>
      <c r="C2882" s="235" t="s">
        <v>2312</v>
      </c>
      <c r="D2882" s="235" t="s">
        <v>2313</v>
      </c>
      <c r="E2882" s="237">
        <v>1782.09</v>
      </c>
    </row>
    <row r="2883" spans="1:5" ht="12.75">
      <c r="A2883" s="235">
        <v>42244</v>
      </c>
      <c r="B2883" s="236" t="s">
        <v>13374</v>
      </c>
      <c r="C2883" s="235" t="s">
        <v>2312</v>
      </c>
      <c r="D2883" s="235" t="s">
        <v>2313</v>
      </c>
      <c r="E2883" s="237">
        <v>278.31</v>
      </c>
    </row>
    <row r="2884" spans="1:5" ht="12.75">
      <c r="A2884" s="235">
        <v>42245</v>
      </c>
      <c r="B2884" s="236" t="s">
        <v>13375</v>
      </c>
      <c r="C2884" s="235" t="s">
        <v>2312</v>
      </c>
      <c r="D2884" s="235" t="s">
        <v>2313</v>
      </c>
      <c r="E2884" s="237">
        <v>513.55999999999995</v>
      </c>
    </row>
    <row r="2885" spans="1:5" ht="12.75">
      <c r="A2885" s="235">
        <v>42246</v>
      </c>
      <c r="B2885" s="236" t="s">
        <v>13376</v>
      </c>
      <c r="C2885" s="235" t="s">
        <v>2312</v>
      </c>
      <c r="D2885" s="235" t="s">
        <v>2313</v>
      </c>
      <c r="E2885" s="237">
        <v>568.49</v>
      </c>
    </row>
    <row r="2886" spans="1:5" ht="12.75">
      <c r="A2886" s="235">
        <v>42243</v>
      </c>
      <c r="B2886" s="236" t="s">
        <v>13377</v>
      </c>
      <c r="C2886" s="235" t="s">
        <v>2312</v>
      </c>
      <c r="D2886" s="235" t="s">
        <v>2313</v>
      </c>
      <c r="E2886" s="237">
        <v>685.5</v>
      </c>
    </row>
    <row r="2887" spans="1:5" ht="12.75">
      <c r="A2887" s="235">
        <v>38889</v>
      </c>
      <c r="B2887" s="236" t="s">
        <v>4931</v>
      </c>
      <c r="C2887" s="235" t="s">
        <v>2312</v>
      </c>
      <c r="D2887" s="235" t="s">
        <v>2316</v>
      </c>
      <c r="E2887" s="237">
        <v>34.51</v>
      </c>
    </row>
    <row r="2888" spans="1:5" ht="12.75">
      <c r="A2888" s="235">
        <v>38784</v>
      </c>
      <c r="B2888" s="236" t="s">
        <v>4932</v>
      </c>
      <c r="C2888" s="235" t="s">
        <v>2312</v>
      </c>
      <c r="D2888" s="235" t="s">
        <v>2316</v>
      </c>
      <c r="E2888" s="237">
        <v>46.17</v>
      </c>
    </row>
    <row r="2889" spans="1:5" ht="12.75">
      <c r="A2889" s="235">
        <v>3788</v>
      </c>
      <c r="B2889" s="236" t="s">
        <v>4933</v>
      </c>
      <c r="C2889" s="235" t="s">
        <v>2312</v>
      </c>
      <c r="D2889" s="235" t="s">
        <v>2316</v>
      </c>
      <c r="E2889" s="237">
        <v>48.12</v>
      </c>
    </row>
    <row r="2890" spans="1:5" ht="12.75">
      <c r="A2890" s="235">
        <v>12230</v>
      </c>
      <c r="B2890" s="236" t="s">
        <v>4934</v>
      </c>
      <c r="C2890" s="235" t="s">
        <v>2312</v>
      </c>
      <c r="D2890" s="235" t="s">
        <v>2316</v>
      </c>
      <c r="E2890" s="237">
        <v>12.38</v>
      </c>
    </row>
    <row r="2891" spans="1:5" ht="12.75">
      <c r="A2891" s="235">
        <v>3780</v>
      </c>
      <c r="B2891" s="236" t="s">
        <v>4935</v>
      </c>
      <c r="C2891" s="235" t="s">
        <v>2312</v>
      </c>
      <c r="D2891" s="235" t="s">
        <v>2316</v>
      </c>
      <c r="E2891" s="237">
        <v>71</v>
      </c>
    </row>
    <row r="2892" spans="1:5" ht="12.75">
      <c r="A2892" s="235">
        <v>12231</v>
      </c>
      <c r="B2892" s="236" t="s">
        <v>4936</v>
      </c>
      <c r="C2892" s="235" t="s">
        <v>2312</v>
      </c>
      <c r="D2892" s="235" t="s">
        <v>2316</v>
      </c>
      <c r="E2892" s="237">
        <v>20.58</v>
      </c>
    </row>
    <row r="2893" spans="1:5" ht="12.75">
      <c r="A2893" s="235">
        <v>3811</v>
      </c>
      <c r="B2893" s="236" t="s">
        <v>4937</v>
      </c>
      <c r="C2893" s="235" t="s">
        <v>2312</v>
      </c>
      <c r="D2893" s="235" t="s">
        <v>2316</v>
      </c>
      <c r="E2893" s="237">
        <v>66.69</v>
      </c>
    </row>
    <row r="2894" spans="1:5" ht="12.75">
      <c r="A2894" s="235">
        <v>12232</v>
      </c>
      <c r="B2894" s="236" t="s">
        <v>4938</v>
      </c>
      <c r="C2894" s="235" t="s">
        <v>2312</v>
      </c>
      <c r="D2894" s="235" t="s">
        <v>2316</v>
      </c>
      <c r="E2894" s="237">
        <v>21.56</v>
      </c>
    </row>
    <row r="2895" spans="1:5" ht="12.75">
      <c r="A2895" s="235">
        <v>3799</v>
      </c>
      <c r="B2895" s="236" t="s">
        <v>4939</v>
      </c>
      <c r="C2895" s="235" t="s">
        <v>2312</v>
      </c>
      <c r="D2895" s="235" t="s">
        <v>2316</v>
      </c>
      <c r="E2895" s="237">
        <v>94.32</v>
      </c>
    </row>
    <row r="2896" spans="1:5" ht="12.75">
      <c r="A2896" s="235">
        <v>12239</v>
      </c>
      <c r="B2896" s="236" t="s">
        <v>4940</v>
      </c>
      <c r="C2896" s="235" t="s">
        <v>2312</v>
      </c>
      <c r="D2896" s="235" t="s">
        <v>2316</v>
      </c>
      <c r="E2896" s="237">
        <v>28.23</v>
      </c>
    </row>
    <row r="2897" spans="1:5" ht="12.75">
      <c r="A2897" s="235">
        <v>38773</v>
      </c>
      <c r="B2897" s="236" t="s">
        <v>4941</v>
      </c>
      <c r="C2897" s="235" t="s">
        <v>2312</v>
      </c>
      <c r="D2897" s="235" t="s">
        <v>2316</v>
      </c>
      <c r="E2897" s="237">
        <v>4.53</v>
      </c>
    </row>
    <row r="2898" spans="1:5" ht="12.75">
      <c r="A2898" s="235">
        <v>12271</v>
      </c>
      <c r="B2898" s="236" t="s">
        <v>4942</v>
      </c>
      <c r="C2898" s="235" t="s">
        <v>2312</v>
      </c>
      <c r="D2898" s="235" t="s">
        <v>2316</v>
      </c>
      <c r="E2898" s="237">
        <v>252.53</v>
      </c>
    </row>
    <row r="2899" spans="1:5" ht="12.75">
      <c r="A2899" s="235">
        <v>38785</v>
      </c>
      <c r="B2899" s="236" t="s">
        <v>4943</v>
      </c>
      <c r="C2899" s="235" t="s">
        <v>2312</v>
      </c>
      <c r="D2899" s="235" t="s">
        <v>2316</v>
      </c>
      <c r="E2899" s="237">
        <v>119.56</v>
      </c>
    </row>
    <row r="2900" spans="1:5" ht="12.75">
      <c r="A2900" s="235">
        <v>38786</v>
      </c>
      <c r="B2900" s="236" t="s">
        <v>4944</v>
      </c>
      <c r="C2900" s="235" t="s">
        <v>2312</v>
      </c>
      <c r="D2900" s="235" t="s">
        <v>2316</v>
      </c>
      <c r="E2900" s="237">
        <v>147.27000000000001</v>
      </c>
    </row>
    <row r="2901" spans="1:5" ht="12.75">
      <c r="A2901" s="235">
        <v>39385</v>
      </c>
      <c r="B2901" s="236" t="s">
        <v>4945</v>
      </c>
      <c r="C2901" s="235" t="s">
        <v>2312</v>
      </c>
      <c r="D2901" s="235" t="s">
        <v>2313</v>
      </c>
      <c r="E2901" s="237">
        <v>24.81</v>
      </c>
    </row>
    <row r="2902" spans="1:5" ht="12.75">
      <c r="A2902" s="235">
        <v>39389</v>
      </c>
      <c r="B2902" s="236" t="s">
        <v>4946</v>
      </c>
      <c r="C2902" s="235" t="s">
        <v>2312</v>
      </c>
      <c r="D2902" s="235" t="s">
        <v>2313</v>
      </c>
      <c r="E2902" s="237">
        <v>26.92</v>
      </c>
    </row>
    <row r="2903" spans="1:5" ht="12.75">
      <c r="A2903" s="235">
        <v>39390</v>
      </c>
      <c r="B2903" s="236" t="s">
        <v>4947</v>
      </c>
      <c r="C2903" s="235" t="s">
        <v>2312</v>
      </c>
      <c r="D2903" s="235" t="s">
        <v>2313</v>
      </c>
      <c r="E2903" s="237">
        <v>56.44</v>
      </c>
    </row>
    <row r="2904" spans="1:5" ht="12.75">
      <c r="A2904" s="235">
        <v>39391</v>
      </c>
      <c r="B2904" s="236" t="s">
        <v>4948</v>
      </c>
      <c r="C2904" s="235" t="s">
        <v>2312</v>
      </c>
      <c r="D2904" s="235" t="s">
        <v>2313</v>
      </c>
      <c r="E2904" s="237">
        <v>63.36</v>
      </c>
    </row>
    <row r="2905" spans="1:5" ht="12.75">
      <c r="A2905" s="235">
        <v>3803</v>
      </c>
      <c r="B2905" s="236" t="s">
        <v>4949</v>
      </c>
      <c r="C2905" s="235" t="s">
        <v>2312</v>
      </c>
      <c r="D2905" s="235" t="s">
        <v>2316</v>
      </c>
      <c r="E2905" s="237">
        <v>42.7</v>
      </c>
    </row>
    <row r="2906" spans="1:5" ht="12.75">
      <c r="A2906" s="235">
        <v>38770</v>
      </c>
      <c r="B2906" s="236" t="s">
        <v>4950</v>
      </c>
      <c r="C2906" s="235" t="s">
        <v>2312</v>
      </c>
      <c r="D2906" s="235" t="s">
        <v>2316</v>
      </c>
      <c r="E2906" s="237">
        <v>49.44</v>
      </c>
    </row>
    <row r="2907" spans="1:5" ht="12.75">
      <c r="A2907" s="235">
        <v>12267</v>
      </c>
      <c r="B2907" s="236" t="s">
        <v>4951</v>
      </c>
      <c r="C2907" s="235" t="s">
        <v>2312</v>
      </c>
      <c r="D2907" s="235" t="s">
        <v>2316</v>
      </c>
      <c r="E2907" s="237">
        <v>144.88999999999999</v>
      </c>
    </row>
    <row r="2908" spans="1:5" ht="12.75">
      <c r="A2908" s="235">
        <v>43265</v>
      </c>
      <c r="B2908" s="236" t="s">
        <v>13378</v>
      </c>
      <c r="C2908" s="235" t="s">
        <v>2312</v>
      </c>
      <c r="D2908" s="235" t="s">
        <v>2313</v>
      </c>
      <c r="E2908" s="237">
        <v>77.599999999999994</v>
      </c>
    </row>
    <row r="2909" spans="1:5" ht="12.75">
      <c r="A2909" s="235">
        <v>12266</v>
      </c>
      <c r="B2909" s="236" t="s">
        <v>4952</v>
      </c>
      <c r="C2909" s="235" t="s">
        <v>2312</v>
      </c>
      <c r="D2909" s="235" t="s">
        <v>2316</v>
      </c>
      <c r="E2909" s="237">
        <v>74.16</v>
      </c>
    </row>
    <row r="2910" spans="1:5" ht="12.75">
      <c r="A2910" s="235">
        <v>39378</v>
      </c>
      <c r="B2910" s="236" t="s">
        <v>4953</v>
      </c>
      <c r="C2910" s="235" t="s">
        <v>2312</v>
      </c>
      <c r="D2910" s="235" t="s">
        <v>2316</v>
      </c>
      <c r="E2910" s="237">
        <v>52.58</v>
      </c>
    </row>
    <row r="2911" spans="1:5" ht="12.75">
      <c r="A2911" s="235">
        <v>43543</v>
      </c>
      <c r="B2911" s="236" t="s">
        <v>4954</v>
      </c>
      <c r="C2911" s="235" t="s">
        <v>2312</v>
      </c>
      <c r="D2911" s="235" t="s">
        <v>2316</v>
      </c>
      <c r="E2911" s="237">
        <v>109.54</v>
      </c>
    </row>
    <row r="2912" spans="1:5" ht="12.75">
      <c r="A2912" s="235">
        <v>38775</v>
      </c>
      <c r="B2912" s="236" t="s">
        <v>4955</v>
      </c>
      <c r="C2912" s="235" t="s">
        <v>2312</v>
      </c>
      <c r="D2912" s="235" t="s">
        <v>2316</v>
      </c>
      <c r="E2912" s="237">
        <v>55.74</v>
      </c>
    </row>
    <row r="2913" spans="1:5" ht="12.75">
      <c r="A2913" s="235">
        <v>21119</v>
      </c>
      <c r="B2913" s="236" t="s">
        <v>4956</v>
      </c>
      <c r="C2913" s="235" t="s">
        <v>2312</v>
      </c>
      <c r="D2913" s="235" t="s">
        <v>2313</v>
      </c>
      <c r="E2913" s="237">
        <v>1.78</v>
      </c>
    </row>
    <row r="2914" spans="1:5" ht="12.75">
      <c r="A2914" s="235">
        <v>37974</v>
      </c>
      <c r="B2914" s="236" t="s">
        <v>4957</v>
      </c>
      <c r="C2914" s="235" t="s">
        <v>2312</v>
      </c>
      <c r="D2914" s="235" t="s">
        <v>2313</v>
      </c>
      <c r="E2914" s="237">
        <v>2.64</v>
      </c>
    </row>
    <row r="2915" spans="1:5" ht="12.75">
      <c r="A2915" s="235">
        <v>37975</v>
      </c>
      <c r="B2915" s="236" t="s">
        <v>4958</v>
      </c>
      <c r="C2915" s="235" t="s">
        <v>2312</v>
      </c>
      <c r="D2915" s="235" t="s">
        <v>2313</v>
      </c>
      <c r="E2915" s="237">
        <v>5.37</v>
      </c>
    </row>
    <row r="2916" spans="1:5" ht="12.75">
      <c r="A2916" s="235">
        <v>37976</v>
      </c>
      <c r="B2916" s="236" t="s">
        <v>4959</v>
      </c>
      <c r="C2916" s="235" t="s">
        <v>2312</v>
      </c>
      <c r="D2916" s="235" t="s">
        <v>2313</v>
      </c>
      <c r="E2916" s="237">
        <v>11.02</v>
      </c>
    </row>
    <row r="2917" spans="1:5" ht="12.75">
      <c r="A2917" s="235">
        <v>37977</v>
      </c>
      <c r="B2917" s="236" t="s">
        <v>4960</v>
      </c>
      <c r="C2917" s="235" t="s">
        <v>2312</v>
      </c>
      <c r="D2917" s="235" t="s">
        <v>2313</v>
      </c>
      <c r="E2917" s="237">
        <v>15.16</v>
      </c>
    </row>
    <row r="2918" spans="1:5" ht="12.75">
      <c r="A2918" s="235">
        <v>37978</v>
      </c>
      <c r="B2918" s="236" t="s">
        <v>4961</v>
      </c>
      <c r="C2918" s="235" t="s">
        <v>2312</v>
      </c>
      <c r="D2918" s="235" t="s">
        <v>2313</v>
      </c>
      <c r="E2918" s="237">
        <v>30.72</v>
      </c>
    </row>
    <row r="2919" spans="1:5" ht="12.75">
      <c r="A2919" s="235">
        <v>37979</v>
      </c>
      <c r="B2919" s="236" t="s">
        <v>4962</v>
      </c>
      <c r="C2919" s="235" t="s">
        <v>2312</v>
      </c>
      <c r="D2919" s="235" t="s">
        <v>2313</v>
      </c>
      <c r="E2919" s="237">
        <v>132</v>
      </c>
    </row>
    <row r="2920" spans="1:5" ht="12.75">
      <c r="A2920" s="235">
        <v>37980</v>
      </c>
      <c r="B2920" s="236" t="s">
        <v>4963</v>
      </c>
      <c r="C2920" s="235" t="s">
        <v>2312</v>
      </c>
      <c r="D2920" s="235" t="s">
        <v>2313</v>
      </c>
      <c r="E2920" s="237">
        <v>148.35</v>
      </c>
    </row>
    <row r="2921" spans="1:5" ht="12.75">
      <c r="A2921" s="235">
        <v>36147</v>
      </c>
      <c r="B2921" s="236" t="s">
        <v>4964</v>
      </c>
      <c r="C2921" s="235" t="s">
        <v>2735</v>
      </c>
      <c r="D2921" s="235" t="s">
        <v>2313</v>
      </c>
      <c r="E2921" s="237">
        <v>328.63</v>
      </c>
    </row>
    <row r="2922" spans="1:5" ht="12.75">
      <c r="A2922" s="235">
        <v>12731</v>
      </c>
      <c r="B2922" s="236" t="s">
        <v>4965</v>
      </c>
      <c r="C2922" s="235" t="s">
        <v>2312</v>
      </c>
      <c r="D2922" s="235" t="s">
        <v>2316</v>
      </c>
      <c r="E2922" s="237">
        <v>264.91000000000003</v>
      </c>
    </row>
    <row r="2923" spans="1:5" ht="12.75">
      <c r="A2923" s="235">
        <v>12723</v>
      </c>
      <c r="B2923" s="236" t="s">
        <v>4966</v>
      </c>
      <c r="C2923" s="235" t="s">
        <v>2312</v>
      </c>
      <c r="D2923" s="235" t="s">
        <v>2316</v>
      </c>
      <c r="E2923" s="237">
        <v>2.0499999999999998</v>
      </c>
    </row>
    <row r="2924" spans="1:5" ht="12.75">
      <c r="A2924" s="235">
        <v>12724</v>
      </c>
      <c r="B2924" s="236" t="s">
        <v>4967</v>
      </c>
      <c r="C2924" s="235" t="s">
        <v>2312</v>
      </c>
      <c r="D2924" s="235" t="s">
        <v>2316</v>
      </c>
      <c r="E2924" s="237">
        <v>3.94</v>
      </c>
    </row>
    <row r="2925" spans="1:5" ht="12.75">
      <c r="A2925" s="235">
        <v>12725</v>
      </c>
      <c r="B2925" s="236" t="s">
        <v>4968</v>
      </c>
      <c r="C2925" s="235" t="s">
        <v>2312</v>
      </c>
      <c r="D2925" s="235" t="s">
        <v>2316</v>
      </c>
      <c r="E2925" s="237">
        <v>7.92</v>
      </c>
    </row>
    <row r="2926" spans="1:5" ht="12.75">
      <c r="A2926" s="235">
        <v>12726</v>
      </c>
      <c r="B2926" s="236" t="s">
        <v>4969</v>
      </c>
      <c r="C2926" s="235" t="s">
        <v>2312</v>
      </c>
      <c r="D2926" s="235" t="s">
        <v>2316</v>
      </c>
      <c r="E2926" s="237">
        <v>17.47</v>
      </c>
    </row>
    <row r="2927" spans="1:5" ht="12.75">
      <c r="A2927" s="235">
        <v>12727</v>
      </c>
      <c r="B2927" s="236" t="s">
        <v>4970</v>
      </c>
      <c r="C2927" s="235" t="s">
        <v>2312</v>
      </c>
      <c r="D2927" s="235" t="s">
        <v>2316</v>
      </c>
      <c r="E2927" s="237">
        <v>22.16</v>
      </c>
    </row>
    <row r="2928" spans="1:5" ht="12.75">
      <c r="A2928" s="235">
        <v>12728</v>
      </c>
      <c r="B2928" s="236" t="s">
        <v>4971</v>
      </c>
      <c r="C2928" s="235" t="s">
        <v>2312</v>
      </c>
      <c r="D2928" s="235" t="s">
        <v>2316</v>
      </c>
      <c r="E2928" s="237">
        <v>36.200000000000003</v>
      </c>
    </row>
    <row r="2929" spans="1:5" ht="12.75">
      <c r="A2929" s="235">
        <v>12729</v>
      </c>
      <c r="B2929" s="236" t="s">
        <v>4972</v>
      </c>
      <c r="C2929" s="235" t="s">
        <v>2312</v>
      </c>
      <c r="D2929" s="235" t="s">
        <v>2316</v>
      </c>
      <c r="E2929" s="237">
        <v>118.66</v>
      </c>
    </row>
    <row r="2930" spans="1:5" ht="12.75">
      <c r="A2930" s="235">
        <v>12730</v>
      </c>
      <c r="B2930" s="236" t="s">
        <v>4973</v>
      </c>
      <c r="C2930" s="235" t="s">
        <v>2312</v>
      </c>
      <c r="D2930" s="235" t="s">
        <v>2316</v>
      </c>
      <c r="E2930" s="237">
        <v>181.67</v>
      </c>
    </row>
    <row r="2931" spans="1:5" ht="12.75">
      <c r="A2931" s="235">
        <v>3840</v>
      </c>
      <c r="B2931" s="236" t="s">
        <v>4974</v>
      </c>
      <c r="C2931" s="235" t="s">
        <v>2312</v>
      </c>
      <c r="D2931" s="235" t="s">
        <v>2316</v>
      </c>
      <c r="E2931" s="237">
        <v>52</v>
      </c>
    </row>
    <row r="2932" spans="1:5" ht="12.75">
      <c r="A2932" s="235">
        <v>3838</v>
      </c>
      <c r="B2932" s="236" t="s">
        <v>4975</v>
      </c>
      <c r="C2932" s="235" t="s">
        <v>2312</v>
      </c>
      <c r="D2932" s="235" t="s">
        <v>2316</v>
      </c>
      <c r="E2932" s="237">
        <v>114.77</v>
      </c>
    </row>
    <row r="2933" spans="1:5" ht="12.75">
      <c r="A2933" s="235">
        <v>3844</v>
      </c>
      <c r="B2933" s="236" t="s">
        <v>4976</v>
      </c>
      <c r="C2933" s="235" t="s">
        <v>2312</v>
      </c>
      <c r="D2933" s="235" t="s">
        <v>2316</v>
      </c>
      <c r="E2933" s="237">
        <v>204.72</v>
      </c>
    </row>
    <row r="2934" spans="1:5" ht="12.75">
      <c r="A2934" s="235">
        <v>3839</v>
      </c>
      <c r="B2934" s="236" t="s">
        <v>4977</v>
      </c>
      <c r="C2934" s="235" t="s">
        <v>2312</v>
      </c>
      <c r="D2934" s="235" t="s">
        <v>2316</v>
      </c>
      <c r="E2934" s="237">
        <v>372.89</v>
      </c>
    </row>
    <row r="2935" spans="1:5" ht="12.75">
      <c r="A2935" s="235">
        <v>3843</v>
      </c>
      <c r="B2935" s="236" t="s">
        <v>4978</v>
      </c>
      <c r="C2935" s="235" t="s">
        <v>2312</v>
      </c>
      <c r="D2935" s="235" t="s">
        <v>2316</v>
      </c>
      <c r="E2935" s="237">
        <v>511.8</v>
      </c>
    </row>
    <row r="2936" spans="1:5" ht="12.75">
      <c r="A2936" s="235">
        <v>3900</v>
      </c>
      <c r="B2936" s="236" t="s">
        <v>4979</v>
      </c>
      <c r="C2936" s="235" t="s">
        <v>2312</v>
      </c>
      <c r="D2936" s="235" t="s">
        <v>2313</v>
      </c>
      <c r="E2936" s="237">
        <v>52.38</v>
      </c>
    </row>
    <row r="2937" spans="1:5" ht="12.75">
      <c r="A2937" s="235">
        <v>3846</v>
      </c>
      <c r="B2937" s="236" t="s">
        <v>4980</v>
      </c>
      <c r="C2937" s="235" t="s">
        <v>2312</v>
      </c>
      <c r="D2937" s="235" t="s">
        <v>2313</v>
      </c>
      <c r="E2937" s="237">
        <v>16.510000000000002</v>
      </c>
    </row>
    <row r="2938" spans="1:5" ht="12.75">
      <c r="A2938" s="235">
        <v>3886</v>
      </c>
      <c r="B2938" s="236" t="s">
        <v>4981</v>
      </c>
      <c r="C2938" s="235" t="s">
        <v>2312</v>
      </c>
      <c r="D2938" s="235" t="s">
        <v>2313</v>
      </c>
      <c r="E2938" s="237">
        <v>17.38</v>
      </c>
    </row>
    <row r="2939" spans="1:5" ht="12.75">
      <c r="A2939" s="235">
        <v>3854</v>
      </c>
      <c r="B2939" s="236" t="s">
        <v>4982</v>
      </c>
      <c r="C2939" s="235" t="s">
        <v>2312</v>
      </c>
      <c r="D2939" s="235" t="s">
        <v>2313</v>
      </c>
      <c r="E2939" s="237">
        <v>9.66</v>
      </c>
    </row>
    <row r="2940" spans="1:5" ht="12.75">
      <c r="A2940" s="235">
        <v>3873</v>
      </c>
      <c r="B2940" s="236" t="s">
        <v>4983</v>
      </c>
      <c r="C2940" s="235" t="s">
        <v>2312</v>
      </c>
      <c r="D2940" s="235" t="s">
        <v>2313</v>
      </c>
      <c r="E2940" s="237">
        <v>12.79</v>
      </c>
    </row>
    <row r="2941" spans="1:5" ht="12.75">
      <c r="A2941" s="235">
        <v>38021</v>
      </c>
      <c r="B2941" s="236" t="s">
        <v>4984</v>
      </c>
      <c r="C2941" s="235" t="s">
        <v>2312</v>
      </c>
      <c r="D2941" s="235" t="s">
        <v>2313</v>
      </c>
      <c r="E2941" s="237">
        <v>30.58</v>
      </c>
    </row>
    <row r="2942" spans="1:5" ht="12.75">
      <c r="A2942" s="235">
        <v>3847</v>
      </c>
      <c r="B2942" s="236" t="s">
        <v>4985</v>
      </c>
      <c r="C2942" s="235" t="s">
        <v>2312</v>
      </c>
      <c r="D2942" s="235" t="s">
        <v>2313</v>
      </c>
      <c r="E2942" s="237">
        <v>34.72</v>
      </c>
    </row>
    <row r="2943" spans="1:5" ht="12.75">
      <c r="A2943" s="235">
        <v>38022</v>
      </c>
      <c r="B2943" s="236" t="s">
        <v>4986</v>
      </c>
      <c r="C2943" s="235" t="s">
        <v>2312</v>
      </c>
      <c r="D2943" s="235" t="s">
        <v>2313</v>
      </c>
      <c r="E2943" s="237">
        <v>54.23</v>
      </c>
    </row>
    <row r="2944" spans="1:5" ht="12.75">
      <c r="A2944" s="235">
        <v>3833</v>
      </c>
      <c r="B2944" s="236" t="s">
        <v>4987</v>
      </c>
      <c r="C2944" s="235" t="s">
        <v>2312</v>
      </c>
      <c r="D2944" s="235" t="s">
        <v>2316</v>
      </c>
      <c r="E2944" s="237">
        <v>21.44</v>
      </c>
    </row>
    <row r="2945" spans="1:5" ht="12.75">
      <c r="A2945" s="235">
        <v>3835</v>
      </c>
      <c r="B2945" s="236" t="s">
        <v>4988</v>
      </c>
      <c r="C2945" s="235" t="s">
        <v>2312</v>
      </c>
      <c r="D2945" s="235" t="s">
        <v>2316</v>
      </c>
      <c r="E2945" s="237">
        <v>69.8</v>
      </c>
    </row>
    <row r="2946" spans="1:5" ht="12.75">
      <c r="A2946" s="235">
        <v>3836</v>
      </c>
      <c r="B2946" s="236" t="s">
        <v>4989</v>
      </c>
      <c r="C2946" s="235" t="s">
        <v>2312</v>
      </c>
      <c r="D2946" s="235" t="s">
        <v>2316</v>
      </c>
      <c r="E2946" s="237">
        <v>150.22999999999999</v>
      </c>
    </row>
    <row r="2947" spans="1:5" ht="12.75">
      <c r="A2947" s="235">
        <v>3830</v>
      </c>
      <c r="B2947" s="236" t="s">
        <v>4990</v>
      </c>
      <c r="C2947" s="235" t="s">
        <v>2312</v>
      </c>
      <c r="D2947" s="235" t="s">
        <v>2316</v>
      </c>
      <c r="E2947" s="237">
        <v>245.63</v>
      </c>
    </row>
    <row r="2948" spans="1:5" ht="12.75">
      <c r="A2948" s="235">
        <v>3831</v>
      </c>
      <c r="B2948" s="236" t="s">
        <v>4991</v>
      </c>
      <c r="C2948" s="235" t="s">
        <v>2312</v>
      </c>
      <c r="D2948" s="235" t="s">
        <v>2316</v>
      </c>
      <c r="E2948" s="237">
        <v>410.61</v>
      </c>
    </row>
    <row r="2949" spans="1:5" ht="12.75">
      <c r="A2949" s="235">
        <v>37981</v>
      </c>
      <c r="B2949" s="236" t="s">
        <v>4992</v>
      </c>
      <c r="C2949" s="235" t="s">
        <v>2312</v>
      </c>
      <c r="D2949" s="235" t="s">
        <v>2313</v>
      </c>
      <c r="E2949" s="237">
        <v>6.05</v>
      </c>
    </row>
    <row r="2950" spans="1:5" ht="12.75">
      <c r="A2950" s="235">
        <v>37982</v>
      </c>
      <c r="B2950" s="236" t="s">
        <v>4993</v>
      </c>
      <c r="C2950" s="235" t="s">
        <v>2312</v>
      </c>
      <c r="D2950" s="235" t="s">
        <v>2313</v>
      </c>
      <c r="E2950" s="237">
        <v>9.18</v>
      </c>
    </row>
    <row r="2951" spans="1:5" ht="12.75">
      <c r="A2951" s="235">
        <v>37983</v>
      </c>
      <c r="B2951" s="236" t="s">
        <v>4994</v>
      </c>
      <c r="C2951" s="235" t="s">
        <v>2312</v>
      </c>
      <c r="D2951" s="235" t="s">
        <v>2313</v>
      </c>
      <c r="E2951" s="237">
        <v>12.86</v>
      </c>
    </row>
    <row r="2952" spans="1:5" ht="12.75">
      <c r="A2952" s="235">
        <v>37984</v>
      </c>
      <c r="B2952" s="236" t="s">
        <v>4995</v>
      </c>
      <c r="C2952" s="235" t="s">
        <v>2312</v>
      </c>
      <c r="D2952" s="235" t="s">
        <v>2313</v>
      </c>
      <c r="E2952" s="237">
        <v>22.21</v>
      </c>
    </row>
    <row r="2953" spans="1:5" ht="12.75">
      <c r="A2953" s="235">
        <v>37985</v>
      </c>
      <c r="B2953" s="236" t="s">
        <v>4996</v>
      </c>
      <c r="C2953" s="235" t="s">
        <v>2312</v>
      </c>
      <c r="D2953" s="235" t="s">
        <v>2313</v>
      </c>
      <c r="E2953" s="237">
        <v>31.1</v>
      </c>
    </row>
    <row r="2954" spans="1:5" ht="12.75">
      <c r="A2954" s="235">
        <v>3826</v>
      </c>
      <c r="B2954" s="236" t="s">
        <v>4997</v>
      </c>
      <c r="C2954" s="235" t="s">
        <v>2312</v>
      </c>
      <c r="D2954" s="235" t="s">
        <v>2316</v>
      </c>
      <c r="E2954" s="237">
        <v>51.6</v>
      </c>
    </row>
    <row r="2955" spans="1:5" ht="12.75">
      <c r="A2955" s="235">
        <v>3825</v>
      </c>
      <c r="B2955" s="236" t="s">
        <v>4998</v>
      </c>
      <c r="C2955" s="235" t="s">
        <v>2312</v>
      </c>
      <c r="D2955" s="235" t="s">
        <v>2316</v>
      </c>
      <c r="E2955" s="237">
        <v>14.84</v>
      </c>
    </row>
    <row r="2956" spans="1:5" ht="12.75">
      <c r="A2956" s="235">
        <v>3827</v>
      </c>
      <c r="B2956" s="236" t="s">
        <v>4999</v>
      </c>
      <c r="C2956" s="235" t="s">
        <v>2312</v>
      </c>
      <c r="D2956" s="235" t="s">
        <v>2316</v>
      </c>
      <c r="E2956" s="237">
        <v>32.42</v>
      </c>
    </row>
    <row r="2957" spans="1:5" ht="12.75">
      <c r="A2957" s="235">
        <v>20165</v>
      </c>
      <c r="B2957" s="236" t="s">
        <v>26394</v>
      </c>
      <c r="C2957" s="235" t="s">
        <v>2312</v>
      </c>
      <c r="D2957" s="235" t="s">
        <v>2313</v>
      </c>
      <c r="E2957" s="237">
        <v>28.8</v>
      </c>
    </row>
    <row r="2958" spans="1:5" ht="12.75">
      <c r="A2958" s="235">
        <v>20166</v>
      </c>
      <c r="B2958" s="236" t="s">
        <v>26395</v>
      </c>
      <c r="C2958" s="235" t="s">
        <v>2312</v>
      </c>
      <c r="D2958" s="235" t="s">
        <v>2313</v>
      </c>
      <c r="E2958" s="237">
        <v>93.06</v>
      </c>
    </row>
    <row r="2959" spans="1:5" ht="12.75">
      <c r="A2959" s="235">
        <v>20164</v>
      </c>
      <c r="B2959" s="236" t="s">
        <v>26396</v>
      </c>
      <c r="C2959" s="235" t="s">
        <v>2312</v>
      </c>
      <c r="D2959" s="235" t="s">
        <v>2313</v>
      </c>
      <c r="E2959" s="237">
        <v>15.21</v>
      </c>
    </row>
    <row r="2960" spans="1:5" ht="12.75">
      <c r="A2960" s="235">
        <v>3893</v>
      </c>
      <c r="B2960" s="236" t="s">
        <v>5000</v>
      </c>
      <c r="C2960" s="235" t="s">
        <v>2312</v>
      </c>
      <c r="D2960" s="235" t="s">
        <v>2313</v>
      </c>
      <c r="E2960" s="237">
        <v>18.87</v>
      </c>
    </row>
    <row r="2961" spans="1:5" ht="12.75">
      <c r="A2961" s="235">
        <v>3848</v>
      </c>
      <c r="B2961" s="236" t="s">
        <v>5001</v>
      </c>
      <c r="C2961" s="235" t="s">
        <v>2312</v>
      </c>
      <c r="D2961" s="235" t="s">
        <v>2313</v>
      </c>
      <c r="E2961" s="237">
        <v>11.46</v>
      </c>
    </row>
    <row r="2962" spans="1:5" ht="12.75">
      <c r="A2962" s="235">
        <v>3895</v>
      </c>
      <c r="B2962" s="236" t="s">
        <v>5002</v>
      </c>
      <c r="C2962" s="235" t="s">
        <v>2312</v>
      </c>
      <c r="D2962" s="235" t="s">
        <v>2313</v>
      </c>
      <c r="E2962" s="237">
        <v>12.47</v>
      </c>
    </row>
    <row r="2963" spans="1:5" ht="12.75">
      <c r="A2963" s="235">
        <v>12404</v>
      </c>
      <c r="B2963" s="236" t="s">
        <v>5003</v>
      </c>
      <c r="C2963" s="235" t="s">
        <v>2312</v>
      </c>
      <c r="D2963" s="235" t="s">
        <v>2313</v>
      </c>
      <c r="E2963" s="237">
        <v>8.51</v>
      </c>
    </row>
    <row r="2964" spans="1:5" ht="12.75">
      <c r="A2964" s="235">
        <v>3939</v>
      </c>
      <c r="B2964" s="236" t="s">
        <v>5004</v>
      </c>
      <c r="C2964" s="235" t="s">
        <v>2312</v>
      </c>
      <c r="D2964" s="235" t="s">
        <v>2313</v>
      </c>
      <c r="E2964" s="237">
        <v>17.53</v>
      </c>
    </row>
    <row r="2965" spans="1:5" ht="12.75">
      <c r="A2965" s="235">
        <v>3911</v>
      </c>
      <c r="B2965" s="236" t="s">
        <v>5005</v>
      </c>
      <c r="C2965" s="235" t="s">
        <v>2312</v>
      </c>
      <c r="D2965" s="235" t="s">
        <v>2313</v>
      </c>
      <c r="E2965" s="237">
        <v>14.32</v>
      </c>
    </row>
    <row r="2966" spans="1:5" ht="12.75">
      <c r="A2966" s="235">
        <v>3908</v>
      </c>
      <c r="B2966" s="236" t="s">
        <v>5006</v>
      </c>
      <c r="C2966" s="235" t="s">
        <v>2312</v>
      </c>
      <c r="D2966" s="235" t="s">
        <v>2313</v>
      </c>
      <c r="E2966" s="237">
        <v>4.63</v>
      </c>
    </row>
    <row r="2967" spans="1:5" ht="12.75">
      <c r="A2967" s="235">
        <v>3910</v>
      </c>
      <c r="B2967" s="236" t="s">
        <v>5007</v>
      </c>
      <c r="C2967" s="235" t="s">
        <v>2312</v>
      </c>
      <c r="D2967" s="235" t="s">
        <v>2313</v>
      </c>
      <c r="E2967" s="237">
        <v>10.25</v>
      </c>
    </row>
    <row r="2968" spans="1:5" ht="12.75">
      <c r="A2968" s="235">
        <v>3913</v>
      </c>
      <c r="B2968" s="236" t="s">
        <v>5008</v>
      </c>
      <c r="C2968" s="235" t="s">
        <v>2312</v>
      </c>
      <c r="D2968" s="235" t="s">
        <v>2313</v>
      </c>
      <c r="E2968" s="237">
        <v>48.99</v>
      </c>
    </row>
    <row r="2969" spans="1:5" ht="12.75">
      <c r="A2969" s="235">
        <v>3912</v>
      </c>
      <c r="B2969" s="236" t="s">
        <v>5009</v>
      </c>
      <c r="C2969" s="235" t="s">
        <v>2312</v>
      </c>
      <c r="D2969" s="235" t="s">
        <v>2313</v>
      </c>
      <c r="E2969" s="237">
        <v>26.85</v>
      </c>
    </row>
    <row r="2970" spans="1:5" ht="12.75">
      <c r="A2970" s="235">
        <v>3909</v>
      </c>
      <c r="B2970" s="236" t="s">
        <v>5010</v>
      </c>
      <c r="C2970" s="235" t="s">
        <v>2312</v>
      </c>
      <c r="D2970" s="235" t="s">
        <v>2313</v>
      </c>
      <c r="E2970" s="237">
        <v>6.3</v>
      </c>
    </row>
    <row r="2971" spans="1:5" ht="12.75">
      <c r="A2971" s="235">
        <v>3914</v>
      </c>
      <c r="B2971" s="236" t="s">
        <v>5011</v>
      </c>
      <c r="C2971" s="235" t="s">
        <v>2312</v>
      </c>
      <c r="D2971" s="235" t="s">
        <v>2313</v>
      </c>
      <c r="E2971" s="237">
        <v>73.900000000000006</v>
      </c>
    </row>
    <row r="2972" spans="1:5" ht="12.75">
      <c r="A2972" s="235">
        <v>3915</v>
      </c>
      <c r="B2972" s="236" t="s">
        <v>5012</v>
      </c>
      <c r="C2972" s="235" t="s">
        <v>2312</v>
      </c>
      <c r="D2972" s="235" t="s">
        <v>2313</v>
      </c>
      <c r="E2972" s="237">
        <v>116.54</v>
      </c>
    </row>
    <row r="2973" spans="1:5" ht="12.75">
      <c r="A2973" s="235">
        <v>3916</v>
      </c>
      <c r="B2973" s="236" t="s">
        <v>5013</v>
      </c>
      <c r="C2973" s="235" t="s">
        <v>2312</v>
      </c>
      <c r="D2973" s="235" t="s">
        <v>2313</v>
      </c>
      <c r="E2973" s="237">
        <v>212.32</v>
      </c>
    </row>
    <row r="2974" spans="1:5" ht="12.75">
      <c r="A2974" s="235">
        <v>3917</v>
      </c>
      <c r="B2974" s="236" t="s">
        <v>5014</v>
      </c>
      <c r="C2974" s="235" t="s">
        <v>2312</v>
      </c>
      <c r="D2974" s="235" t="s">
        <v>2313</v>
      </c>
      <c r="E2974" s="237">
        <v>350.2</v>
      </c>
    </row>
    <row r="2975" spans="1:5" ht="12.75">
      <c r="A2975" s="235">
        <v>1904</v>
      </c>
      <c r="B2975" s="236" t="s">
        <v>5015</v>
      </c>
      <c r="C2975" s="235" t="s">
        <v>2312</v>
      </c>
      <c r="D2975" s="235" t="s">
        <v>2313</v>
      </c>
      <c r="E2975" s="237">
        <v>0.68</v>
      </c>
    </row>
    <row r="2976" spans="1:5" ht="12.75">
      <c r="A2976" s="235">
        <v>1899</v>
      </c>
      <c r="B2976" s="236" t="s">
        <v>5016</v>
      </c>
      <c r="C2976" s="235" t="s">
        <v>2312</v>
      </c>
      <c r="D2976" s="235" t="s">
        <v>2313</v>
      </c>
      <c r="E2976" s="237">
        <v>0.77</v>
      </c>
    </row>
    <row r="2977" spans="1:5" ht="12.75">
      <c r="A2977" s="235">
        <v>1900</v>
      </c>
      <c r="B2977" s="236" t="s">
        <v>5017</v>
      </c>
      <c r="C2977" s="235" t="s">
        <v>2312</v>
      </c>
      <c r="D2977" s="235" t="s">
        <v>2313</v>
      </c>
      <c r="E2977" s="237">
        <v>1.25</v>
      </c>
    </row>
    <row r="2978" spans="1:5" ht="12.75">
      <c r="A2978" s="235">
        <v>12407</v>
      </c>
      <c r="B2978" s="236" t="s">
        <v>5018</v>
      </c>
      <c r="C2978" s="235" t="s">
        <v>2312</v>
      </c>
      <c r="D2978" s="235" t="s">
        <v>2313</v>
      </c>
      <c r="E2978" s="237">
        <v>26.51</v>
      </c>
    </row>
    <row r="2979" spans="1:5" ht="12.75">
      <c r="A2979" s="235">
        <v>12408</v>
      </c>
      <c r="B2979" s="236" t="s">
        <v>5019</v>
      </c>
      <c r="C2979" s="235" t="s">
        <v>2312</v>
      </c>
      <c r="D2979" s="235" t="s">
        <v>2313</v>
      </c>
      <c r="E2979" s="237">
        <v>14.96</v>
      </c>
    </row>
    <row r="2980" spans="1:5" ht="12.75">
      <c r="A2980" s="235">
        <v>12409</v>
      </c>
      <c r="B2980" s="236" t="s">
        <v>5020</v>
      </c>
      <c r="C2980" s="235" t="s">
        <v>2312</v>
      </c>
      <c r="D2980" s="235" t="s">
        <v>2313</v>
      </c>
      <c r="E2980" s="237">
        <v>14.96</v>
      </c>
    </row>
    <row r="2981" spans="1:5" ht="12.75">
      <c r="A2981" s="235">
        <v>12410</v>
      </c>
      <c r="B2981" s="236" t="s">
        <v>5021</v>
      </c>
      <c r="C2981" s="235" t="s">
        <v>2312</v>
      </c>
      <c r="D2981" s="235" t="s">
        <v>2313</v>
      </c>
      <c r="E2981" s="237">
        <v>10.31</v>
      </c>
    </row>
    <row r="2982" spans="1:5" ht="12.75">
      <c r="A2982" s="235">
        <v>3936</v>
      </c>
      <c r="B2982" s="236" t="s">
        <v>5022</v>
      </c>
      <c r="C2982" s="235" t="s">
        <v>2312</v>
      </c>
      <c r="D2982" s="235" t="s">
        <v>2313</v>
      </c>
      <c r="E2982" s="237">
        <v>18.62</v>
      </c>
    </row>
    <row r="2983" spans="1:5" ht="12.75">
      <c r="A2983" s="235">
        <v>3922</v>
      </c>
      <c r="B2983" s="236" t="s">
        <v>5023</v>
      </c>
      <c r="C2983" s="235" t="s">
        <v>2312</v>
      </c>
      <c r="D2983" s="235" t="s">
        <v>2313</v>
      </c>
      <c r="E2983" s="237">
        <v>17.13</v>
      </c>
    </row>
    <row r="2984" spans="1:5" ht="12.75">
      <c r="A2984" s="235">
        <v>3924</v>
      </c>
      <c r="B2984" s="236" t="s">
        <v>5024</v>
      </c>
      <c r="C2984" s="235" t="s">
        <v>2312</v>
      </c>
      <c r="D2984" s="235" t="s">
        <v>2313</v>
      </c>
      <c r="E2984" s="237">
        <v>18.62</v>
      </c>
    </row>
    <row r="2985" spans="1:5" ht="12.75">
      <c r="A2985" s="235">
        <v>3923</v>
      </c>
      <c r="B2985" s="236" t="s">
        <v>5025</v>
      </c>
      <c r="C2985" s="235" t="s">
        <v>2312</v>
      </c>
      <c r="D2985" s="235" t="s">
        <v>2313</v>
      </c>
      <c r="E2985" s="237">
        <v>18.62</v>
      </c>
    </row>
    <row r="2986" spans="1:5" ht="12.75">
      <c r="A2986" s="235">
        <v>3937</v>
      </c>
      <c r="B2986" s="236" t="s">
        <v>5026</v>
      </c>
      <c r="C2986" s="235" t="s">
        <v>2312</v>
      </c>
      <c r="D2986" s="235" t="s">
        <v>2313</v>
      </c>
      <c r="E2986" s="237">
        <v>15.36</v>
      </c>
    </row>
    <row r="2987" spans="1:5" ht="12.75">
      <c r="A2987" s="235">
        <v>3921</v>
      </c>
      <c r="B2987" s="236" t="s">
        <v>5027</v>
      </c>
      <c r="C2987" s="235" t="s">
        <v>2312</v>
      </c>
      <c r="D2987" s="235" t="s">
        <v>2313</v>
      </c>
      <c r="E2987" s="237">
        <v>15.37</v>
      </c>
    </row>
    <row r="2988" spans="1:5" ht="12.75">
      <c r="A2988" s="235">
        <v>3920</v>
      </c>
      <c r="B2988" s="236" t="s">
        <v>5028</v>
      </c>
      <c r="C2988" s="235" t="s">
        <v>2312</v>
      </c>
      <c r="D2988" s="235" t="s">
        <v>2313</v>
      </c>
      <c r="E2988" s="237">
        <v>15.36</v>
      </c>
    </row>
    <row r="2989" spans="1:5" ht="12.75">
      <c r="A2989" s="235">
        <v>3938</v>
      </c>
      <c r="B2989" s="236" t="s">
        <v>5029</v>
      </c>
      <c r="C2989" s="235" t="s">
        <v>2312</v>
      </c>
      <c r="D2989" s="235" t="s">
        <v>2313</v>
      </c>
      <c r="E2989" s="237">
        <v>10.130000000000001</v>
      </c>
    </row>
    <row r="2990" spans="1:5" ht="12.75">
      <c r="A2990" s="235">
        <v>3919</v>
      </c>
      <c r="B2990" s="236" t="s">
        <v>5030</v>
      </c>
      <c r="C2990" s="235" t="s">
        <v>2312</v>
      </c>
      <c r="D2990" s="235" t="s">
        <v>2313</v>
      </c>
      <c r="E2990" s="237">
        <v>10.33</v>
      </c>
    </row>
    <row r="2991" spans="1:5" ht="12.75">
      <c r="A2991" s="235">
        <v>3927</v>
      </c>
      <c r="B2991" s="236" t="s">
        <v>5031</v>
      </c>
      <c r="C2991" s="235" t="s">
        <v>2312</v>
      </c>
      <c r="D2991" s="235" t="s">
        <v>2313</v>
      </c>
      <c r="E2991" s="237">
        <v>52.31</v>
      </c>
    </row>
    <row r="2992" spans="1:5" ht="12.75">
      <c r="A2992" s="235">
        <v>3928</v>
      </c>
      <c r="B2992" s="236" t="s">
        <v>5032</v>
      </c>
      <c r="C2992" s="235" t="s">
        <v>2312</v>
      </c>
      <c r="D2992" s="235" t="s">
        <v>2313</v>
      </c>
      <c r="E2992" s="237">
        <v>52.31</v>
      </c>
    </row>
    <row r="2993" spans="1:5" ht="12.75">
      <c r="A2993" s="235">
        <v>3926</v>
      </c>
      <c r="B2993" s="236" t="s">
        <v>5033</v>
      </c>
      <c r="C2993" s="235" t="s">
        <v>2312</v>
      </c>
      <c r="D2993" s="235" t="s">
        <v>2313</v>
      </c>
      <c r="E2993" s="237">
        <v>29.82</v>
      </c>
    </row>
    <row r="2994" spans="1:5" ht="12.75">
      <c r="A2994" s="235">
        <v>3935</v>
      </c>
      <c r="B2994" s="236" t="s">
        <v>5034</v>
      </c>
      <c r="C2994" s="235" t="s">
        <v>2312</v>
      </c>
      <c r="D2994" s="235" t="s">
        <v>2313</v>
      </c>
      <c r="E2994" s="237">
        <v>29.82</v>
      </c>
    </row>
    <row r="2995" spans="1:5" ht="12.75">
      <c r="A2995" s="235">
        <v>3925</v>
      </c>
      <c r="B2995" s="236" t="s">
        <v>5035</v>
      </c>
      <c r="C2995" s="235" t="s">
        <v>2312</v>
      </c>
      <c r="D2995" s="235" t="s">
        <v>2313</v>
      </c>
      <c r="E2995" s="237">
        <v>29.82</v>
      </c>
    </row>
    <row r="2996" spans="1:5" ht="12.75">
      <c r="A2996" s="235">
        <v>12406</v>
      </c>
      <c r="B2996" s="236" t="s">
        <v>5036</v>
      </c>
      <c r="C2996" s="235" t="s">
        <v>2312</v>
      </c>
      <c r="D2996" s="235" t="s">
        <v>2313</v>
      </c>
      <c r="E2996" s="237">
        <v>7.32</v>
      </c>
    </row>
    <row r="2997" spans="1:5" ht="12.75">
      <c r="A2997" s="235">
        <v>3929</v>
      </c>
      <c r="B2997" s="236" t="s">
        <v>5037</v>
      </c>
      <c r="C2997" s="235" t="s">
        <v>2312</v>
      </c>
      <c r="D2997" s="235" t="s">
        <v>2313</v>
      </c>
      <c r="E2997" s="237">
        <v>79.7</v>
      </c>
    </row>
    <row r="2998" spans="1:5" ht="12.75">
      <c r="A2998" s="235">
        <v>3931</v>
      </c>
      <c r="B2998" s="236" t="s">
        <v>5038</v>
      </c>
      <c r="C2998" s="235" t="s">
        <v>2312</v>
      </c>
      <c r="D2998" s="235" t="s">
        <v>2313</v>
      </c>
      <c r="E2998" s="237">
        <v>79.7</v>
      </c>
    </row>
    <row r="2999" spans="1:5" ht="12.75">
      <c r="A2999" s="235">
        <v>3930</v>
      </c>
      <c r="B2999" s="236" t="s">
        <v>5039</v>
      </c>
      <c r="C2999" s="235" t="s">
        <v>2312</v>
      </c>
      <c r="D2999" s="235" t="s">
        <v>2313</v>
      </c>
      <c r="E2999" s="237">
        <v>79.7</v>
      </c>
    </row>
    <row r="3000" spans="1:5" ht="12.75">
      <c r="A3000" s="235">
        <v>3932</v>
      </c>
      <c r="B3000" s="236" t="s">
        <v>5040</v>
      </c>
      <c r="C3000" s="235" t="s">
        <v>2312</v>
      </c>
      <c r="D3000" s="235" t="s">
        <v>2313</v>
      </c>
      <c r="E3000" s="237">
        <v>137.62</v>
      </c>
    </row>
    <row r="3001" spans="1:5" ht="12.75">
      <c r="A3001" s="235">
        <v>3933</v>
      </c>
      <c r="B3001" s="236" t="s">
        <v>5041</v>
      </c>
      <c r="C3001" s="235" t="s">
        <v>2312</v>
      </c>
      <c r="D3001" s="235" t="s">
        <v>2313</v>
      </c>
      <c r="E3001" s="237">
        <v>137.62</v>
      </c>
    </row>
    <row r="3002" spans="1:5" ht="12.75">
      <c r="A3002" s="235">
        <v>3934</v>
      </c>
      <c r="B3002" s="236" t="s">
        <v>5042</v>
      </c>
      <c r="C3002" s="235" t="s">
        <v>2312</v>
      </c>
      <c r="D3002" s="235" t="s">
        <v>2313</v>
      </c>
      <c r="E3002" s="237">
        <v>137.62</v>
      </c>
    </row>
    <row r="3003" spans="1:5" ht="12.75">
      <c r="A3003" s="235">
        <v>40355</v>
      </c>
      <c r="B3003" s="236" t="s">
        <v>5043</v>
      </c>
      <c r="C3003" s="235" t="s">
        <v>2312</v>
      </c>
      <c r="D3003" s="235" t="s">
        <v>2313</v>
      </c>
      <c r="E3003" s="237">
        <v>15.05</v>
      </c>
    </row>
    <row r="3004" spans="1:5" ht="12.75">
      <c r="A3004" s="235">
        <v>40364</v>
      </c>
      <c r="B3004" s="236" t="s">
        <v>5044</v>
      </c>
      <c r="C3004" s="235" t="s">
        <v>2312</v>
      </c>
      <c r="D3004" s="235" t="s">
        <v>2313</v>
      </c>
      <c r="E3004" s="237">
        <v>70.48</v>
      </c>
    </row>
    <row r="3005" spans="1:5" ht="12.75">
      <c r="A3005" s="235">
        <v>40361</v>
      </c>
      <c r="B3005" s="236" t="s">
        <v>5045</v>
      </c>
      <c r="C3005" s="235" t="s">
        <v>2312</v>
      </c>
      <c r="D3005" s="235" t="s">
        <v>2313</v>
      </c>
      <c r="E3005" s="237">
        <v>55.11</v>
      </c>
    </row>
    <row r="3006" spans="1:5" ht="12.75">
      <c r="A3006" s="235">
        <v>40358</v>
      </c>
      <c r="B3006" s="236" t="s">
        <v>5046</v>
      </c>
      <c r="C3006" s="235" t="s">
        <v>2312</v>
      </c>
      <c r="D3006" s="235" t="s">
        <v>2313</v>
      </c>
      <c r="E3006" s="237">
        <v>21.01</v>
      </c>
    </row>
    <row r="3007" spans="1:5" ht="12.75">
      <c r="A3007" s="235">
        <v>40370</v>
      </c>
      <c r="B3007" s="236" t="s">
        <v>5047</v>
      </c>
      <c r="C3007" s="235" t="s">
        <v>2312</v>
      </c>
      <c r="D3007" s="235" t="s">
        <v>2313</v>
      </c>
      <c r="E3007" s="237">
        <v>223.63</v>
      </c>
    </row>
    <row r="3008" spans="1:5" ht="12.75">
      <c r="A3008" s="235">
        <v>40367</v>
      </c>
      <c r="B3008" s="236" t="s">
        <v>5048</v>
      </c>
      <c r="C3008" s="235" t="s">
        <v>2312</v>
      </c>
      <c r="D3008" s="235" t="s">
        <v>2313</v>
      </c>
      <c r="E3008" s="237">
        <v>111.15</v>
      </c>
    </row>
    <row r="3009" spans="1:5" ht="12.75">
      <c r="A3009" s="235">
        <v>40373</v>
      </c>
      <c r="B3009" s="236" t="s">
        <v>5049</v>
      </c>
      <c r="C3009" s="235" t="s">
        <v>2312</v>
      </c>
      <c r="D3009" s="235" t="s">
        <v>2313</v>
      </c>
      <c r="E3009" s="237">
        <v>302.39999999999998</v>
      </c>
    </row>
    <row r="3010" spans="1:5" ht="12.75">
      <c r="A3010" s="235">
        <v>38947</v>
      </c>
      <c r="B3010" s="236" t="s">
        <v>5050</v>
      </c>
      <c r="C3010" s="235" t="s">
        <v>2312</v>
      </c>
      <c r="D3010" s="235" t="s">
        <v>2316</v>
      </c>
      <c r="E3010" s="237">
        <v>7.98</v>
      </c>
    </row>
    <row r="3011" spans="1:5" ht="12.75">
      <c r="A3011" s="235">
        <v>38948</v>
      </c>
      <c r="B3011" s="236" t="s">
        <v>5051</v>
      </c>
      <c r="C3011" s="235" t="s">
        <v>2312</v>
      </c>
      <c r="D3011" s="235" t="s">
        <v>2316</v>
      </c>
      <c r="E3011" s="237">
        <v>12.74</v>
      </c>
    </row>
    <row r="3012" spans="1:5" ht="12.75">
      <c r="A3012" s="235">
        <v>38949</v>
      </c>
      <c r="B3012" s="236" t="s">
        <v>5052</v>
      </c>
      <c r="C3012" s="235" t="s">
        <v>2312</v>
      </c>
      <c r="D3012" s="235" t="s">
        <v>2316</v>
      </c>
      <c r="E3012" s="237">
        <v>14.13</v>
      </c>
    </row>
    <row r="3013" spans="1:5" ht="12.75">
      <c r="A3013" s="235">
        <v>38951</v>
      </c>
      <c r="B3013" s="236" t="s">
        <v>5053</v>
      </c>
      <c r="C3013" s="235" t="s">
        <v>2312</v>
      </c>
      <c r="D3013" s="235" t="s">
        <v>2316</v>
      </c>
      <c r="E3013" s="237">
        <v>22.35</v>
      </c>
    </row>
    <row r="3014" spans="1:5" ht="12.75">
      <c r="A3014" s="235">
        <v>39312</v>
      </c>
      <c r="B3014" s="236" t="s">
        <v>5054</v>
      </c>
      <c r="C3014" s="235" t="s">
        <v>2312</v>
      </c>
      <c r="D3014" s="235" t="s">
        <v>2316</v>
      </c>
      <c r="E3014" s="237">
        <v>17.34</v>
      </c>
    </row>
    <row r="3015" spans="1:5" ht="12.75">
      <c r="A3015" s="235">
        <v>39313</v>
      </c>
      <c r="B3015" s="236" t="s">
        <v>5055</v>
      </c>
      <c r="C3015" s="235" t="s">
        <v>2312</v>
      </c>
      <c r="D3015" s="235" t="s">
        <v>2316</v>
      </c>
      <c r="E3015" s="237">
        <v>22.63</v>
      </c>
    </row>
    <row r="3016" spans="1:5" ht="12.75">
      <c r="A3016" s="235">
        <v>38950</v>
      </c>
      <c r="B3016" s="236" t="s">
        <v>5056</v>
      </c>
      <c r="C3016" s="235" t="s">
        <v>2312</v>
      </c>
      <c r="D3016" s="235" t="s">
        <v>2316</v>
      </c>
      <c r="E3016" s="237">
        <v>34.06</v>
      </c>
    </row>
    <row r="3017" spans="1:5" ht="12.75">
      <c r="A3017" s="235">
        <v>39314</v>
      </c>
      <c r="B3017" s="236" t="s">
        <v>5057</v>
      </c>
      <c r="C3017" s="235" t="s">
        <v>2312</v>
      </c>
      <c r="D3017" s="235" t="s">
        <v>2316</v>
      </c>
      <c r="E3017" s="237">
        <v>35.94</v>
      </c>
    </row>
    <row r="3018" spans="1:5" ht="12.75">
      <c r="A3018" s="235">
        <v>3907</v>
      </c>
      <c r="B3018" s="236" t="s">
        <v>5058</v>
      </c>
      <c r="C3018" s="235" t="s">
        <v>2312</v>
      </c>
      <c r="D3018" s="235" t="s">
        <v>2313</v>
      </c>
      <c r="E3018" s="237">
        <v>5.42</v>
      </c>
    </row>
    <row r="3019" spans="1:5" ht="12.75">
      <c r="A3019" s="235">
        <v>3889</v>
      </c>
      <c r="B3019" s="236" t="s">
        <v>5059</v>
      </c>
      <c r="C3019" s="235" t="s">
        <v>2312</v>
      </c>
      <c r="D3019" s="235" t="s">
        <v>2313</v>
      </c>
      <c r="E3019" s="237">
        <v>4.1399999999999997</v>
      </c>
    </row>
    <row r="3020" spans="1:5" ht="12.75">
      <c r="A3020" s="235">
        <v>3868</v>
      </c>
      <c r="B3020" s="236" t="s">
        <v>5060</v>
      </c>
      <c r="C3020" s="235" t="s">
        <v>2312</v>
      </c>
      <c r="D3020" s="235" t="s">
        <v>2313</v>
      </c>
      <c r="E3020" s="237">
        <v>1.61</v>
      </c>
    </row>
    <row r="3021" spans="1:5" ht="12.75">
      <c r="A3021" s="235">
        <v>3869</v>
      </c>
      <c r="B3021" s="236" t="s">
        <v>5061</v>
      </c>
      <c r="C3021" s="235" t="s">
        <v>2312</v>
      </c>
      <c r="D3021" s="235" t="s">
        <v>2313</v>
      </c>
      <c r="E3021" s="237">
        <v>4.6100000000000003</v>
      </c>
    </row>
    <row r="3022" spans="1:5" ht="12.75">
      <c r="A3022" s="235">
        <v>3872</v>
      </c>
      <c r="B3022" s="236" t="s">
        <v>5062</v>
      </c>
      <c r="C3022" s="235" t="s">
        <v>2312</v>
      </c>
      <c r="D3022" s="235" t="s">
        <v>2313</v>
      </c>
      <c r="E3022" s="237">
        <v>5.6</v>
      </c>
    </row>
    <row r="3023" spans="1:5" ht="12.75">
      <c r="A3023" s="235">
        <v>3850</v>
      </c>
      <c r="B3023" s="236" t="s">
        <v>5063</v>
      </c>
      <c r="C3023" s="235" t="s">
        <v>2312</v>
      </c>
      <c r="D3023" s="235" t="s">
        <v>2313</v>
      </c>
      <c r="E3023" s="237">
        <v>14.42</v>
      </c>
    </row>
    <row r="3024" spans="1:5" ht="12.75">
      <c r="A3024" s="235">
        <v>38023</v>
      </c>
      <c r="B3024" s="236" t="s">
        <v>5064</v>
      </c>
      <c r="C3024" s="235" t="s">
        <v>2312</v>
      </c>
      <c r="D3024" s="235" t="s">
        <v>2313</v>
      </c>
      <c r="E3024" s="237">
        <v>6.08</v>
      </c>
    </row>
    <row r="3025" spans="1:5" ht="12.75">
      <c r="A3025" s="235">
        <v>37986</v>
      </c>
      <c r="B3025" s="236" t="s">
        <v>5065</v>
      </c>
      <c r="C3025" s="235" t="s">
        <v>2312</v>
      </c>
      <c r="D3025" s="235" t="s">
        <v>2313</v>
      </c>
      <c r="E3025" s="237">
        <v>2.08</v>
      </c>
    </row>
    <row r="3026" spans="1:5" ht="12.75">
      <c r="A3026" s="235">
        <v>37987</v>
      </c>
      <c r="B3026" s="236" t="s">
        <v>5066</v>
      </c>
      <c r="C3026" s="235" t="s">
        <v>2312</v>
      </c>
      <c r="D3026" s="235" t="s">
        <v>2313</v>
      </c>
      <c r="E3026" s="237">
        <v>155.24</v>
      </c>
    </row>
    <row r="3027" spans="1:5" ht="12.75">
      <c r="A3027" s="235">
        <v>37988</v>
      </c>
      <c r="B3027" s="236" t="s">
        <v>5067</v>
      </c>
      <c r="C3027" s="235" t="s">
        <v>2312</v>
      </c>
      <c r="D3027" s="235" t="s">
        <v>2313</v>
      </c>
      <c r="E3027" s="237">
        <v>253.21</v>
      </c>
    </row>
    <row r="3028" spans="1:5" ht="12.75">
      <c r="A3028" s="235">
        <v>21120</v>
      </c>
      <c r="B3028" s="236" t="s">
        <v>5068</v>
      </c>
      <c r="C3028" s="235" t="s">
        <v>2312</v>
      </c>
      <c r="D3028" s="235" t="s">
        <v>2313</v>
      </c>
      <c r="E3028" s="237">
        <v>12.62</v>
      </c>
    </row>
    <row r="3029" spans="1:5" ht="12.75">
      <c r="A3029" s="235">
        <v>39318</v>
      </c>
      <c r="B3029" s="236" t="s">
        <v>5069</v>
      </c>
      <c r="C3029" s="235" t="s">
        <v>2312</v>
      </c>
      <c r="D3029" s="235" t="s">
        <v>2313</v>
      </c>
      <c r="E3029" s="237">
        <v>10.41</v>
      </c>
    </row>
    <row r="3030" spans="1:5" ht="12.75">
      <c r="A3030" s="235">
        <v>20162</v>
      </c>
      <c r="B3030" s="236" t="s">
        <v>5070</v>
      </c>
      <c r="C3030" s="235" t="s">
        <v>2312</v>
      </c>
      <c r="D3030" s="235" t="s">
        <v>2313</v>
      </c>
      <c r="E3030" s="237">
        <v>20</v>
      </c>
    </row>
    <row r="3031" spans="1:5" ht="12.75">
      <c r="A3031" s="235">
        <v>40366</v>
      </c>
      <c r="B3031" s="236" t="s">
        <v>5071</v>
      </c>
      <c r="C3031" s="235" t="s">
        <v>2312</v>
      </c>
      <c r="D3031" s="235" t="s">
        <v>2313</v>
      </c>
      <c r="E3031" s="237">
        <v>54.98</v>
      </c>
    </row>
    <row r="3032" spans="1:5" ht="12.75">
      <c r="A3032" s="235">
        <v>40363</v>
      </c>
      <c r="B3032" s="236" t="s">
        <v>5072</v>
      </c>
      <c r="C3032" s="235" t="s">
        <v>2312</v>
      </c>
      <c r="D3032" s="235" t="s">
        <v>2313</v>
      </c>
      <c r="E3032" s="237">
        <v>43</v>
      </c>
    </row>
    <row r="3033" spans="1:5" ht="12.75">
      <c r="A3033" s="235">
        <v>40354</v>
      </c>
      <c r="B3033" s="236" t="s">
        <v>5073</v>
      </c>
      <c r="C3033" s="235" t="s">
        <v>2312</v>
      </c>
      <c r="D3033" s="235" t="s">
        <v>2320</v>
      </c>
      <c r="E3033" s="237">
        <v>18.72</v>
      </c>
    </row>
    <row r="3034" spans="1:5" ht="12.75">
      <c r="A3034" s="235">
        <v>40360</v>
      </c>
      <c r="B3034" s="236" t="s">
        <v>5074</v>
      </c>
      <c r="C3034" s="235" t="s">
        <v>2312</v>
      </c>
      <c r="D3034" s="235" t="s">
        <v>2313</v>
      </c>
      <c r="E3034" s="237">
        <v>28.19</v>
      </c>
    </row>
    <row r="3035" spans="1:5" ht="12.75">
      <c r="A3035" s="235">
        <v>40372</v>
      </c>
      <c r="B3035" s="236" t="s">
        <v>5075</v>
      </c>
      <c r="C3035" s="235" t="s">
        <v>2312</v>
      </c>
      <c r="D3035" s="235" t="s">
        <v>2313</v>
      </c>
      <c r="E3035" s="237">
        <v>174.08</v>
      </c>
    </row>
    <row r="3036" spans="1:5" ht="12.75">
      <c r="A3036" s="235">
        <v>40369</v>
      </c>
      <c r="B3036" s="236" t="s">
        <v>5076</v>
      </c>
      <c r="C3036" s="235" t="s">
        <v>2312</v>
      </c>
      <c r="D3036" s="235" t="s">
        <v>2313</v>
      </c>
      <c r="E3036" s="237">
        <v>86.64</v>
      </c>
    </row>
    <row r="3037" spans="1:5" ht="12.75">
      <c r="A3037" s="235">
        <v>40357</v>
      </c>
      <c r="B3037" s="236" t="s">
        <v>5077</v>
      </c>
      <c r="C3037" s="235" t="s">
        <v>2312</v>
      </c>
      <c r="D3037" s="235" t="s">
        <v>2313</v>
      </c>
      <c r="E3037" s="237">
        <v>21.01</v>
      </c>
    </row>
    <row r="3038" spans="1:5" ht="12.75">
      <c r="A3038" s="235">
        <v>40375</v>
      </c>
      <c r="B3038" s="236" t="s">
        <v>5078</v>
      </c>
      <c r="C3038" s="235" t="s">
        <v>2312</v>
      </c>
      <c r="D3038" s="235" t="s">
        <v>2313</v>
      </c>
      <c r="E3038" s="237">
        <v>235.66</v>
      </c>
    </row>
    <row r="3039" spans="1:5" ht="12.75">
      <c r="A3039" s="235">
        <v>1893</v>
      </c>
      <c r="B3039" s="236" t="s">
        <v>5079</v>
      </c>
      <c r="C3039" s="235" t="s">
        <v>2312</v>
      </c>
      <c r="D3039" s="235" t="s">
        <v>2313</v>
      </c>
      <c r="E3039" s="237">
        <v>2.58</v>
      </c>
    </row>
    <row r="3040" spans="1:5" ht="12.75">
      <c r="A3040" s="235">
        <v>1902</v>
      </c>
      <c r="B3040" s="236" t="s">
        <v>5080</v>
      </c>
      <c r="C3040" s="235" t="s">
        <v>2312</v>
      </c>
      <c r="D3040" s="235" t="s">
        <v>2313</v>
      </c>
      <c r="E3040" s="237">
        <v>1.87</v>
      </c>
    </row>
    <row r="3041" spans="1:5" ht="12.75">
      <c r="A3041" s="235">
        <v>1901</v>
      </c>
      <c r="B3041" s="236" t="s">
        <v>5081</v>
      </c>
      <c r="C3041" s="235" t="s">
        <v>2312</v>
      </c>
      <c r="D3041" s="235" t="s">
        <v>2313</v>
      </c>
      <c r="E3041" s="237">
        <v>0.57999999999999996</v>
      </c>
    </row>
    <row r="3042" spans="1:5" ht="12.75">
      <c r="A3042" s="235">
        <v>1892</v>
      </c>
      <c r="B3042" s="236" t="s">
        <v>5082</v>
      </c>
      <c r="C3042" s="235" t="s">
        <v>2312</v>
      </c>
      <c r="D3042" s="235" t="s">
        <v>2313</v>
      </c>
      <c r="E3042" s="237">
        <v>1.21</v>
      </c>
    </row>
    <row r="3043" spans="1:5" ht="12.75">
      <c r="A3043" s="235">
        <v>1907</v>
      </c>
      <c r="B3043" s="236" t="s">
        <v>5083</v>
      </c>
      <c r="C3043" s="235" t="s">
        <v>2312</v>
      </c>
      <c r="D3043" s="235" t="s">
        <v>2313</v>
      </c>
      <c r="E3043" s="237">
        <v>8.3000000000000007</v>
      </c>
    </row>
    <row r="3044" spans="1:5" ht="12.75">
      <c r="A3044" s="235">
        <v>1894</v>
      </c>
      <c r="B3044" s="236" t="s">
        <v>5084</v>
      </c>
      <c r="C3044" s="235" t="s">
        <v>2312</v>
      </c>
      <c r="D3044" s="235" t="s">
        <v>2313</v>
      </c>
      <c r="E3044" s="237">
        <v>3.73</v>
      </c>
    </row>
    <row r="3045" spans="1:5" ht="12.75">
      <c r="A3045" s="235">
        <v>1891</v>
      </c>
      <c r="B3045" s="236" t="s">
        <v>5085</v>
      </c>
      <c r="C3045" s="235" t="s">
        <v>2312</v>
      </c>
      <c r="D3045" s="235" t="s">
        <v>2313</v>
      </c>
      <c r="E3045" s="237">
        <v>0.86</v>
      </c>
    </row>
    <row r="3046" spans="1:5" ht="12.75">
      <c r="A3046" s="235">
        <v>1896</v>
      </c>
      <c r="B3046" s="236" t="s">
        <v>5086</v>
      </c>
      <c r="C3046" s="235" t="s">
        <v>2312</v>
      </c>
      <c r="D3046" s="235" t="s">
        <v>2313</v>
      </c>
      <c r="E3046" s="237">
        <v>11.14</v>
      </c>
    </row>
    <row r="3047" spans="1:5" ht="12.75">
      <c r="A3047" s="235">
        <v>1895</v>
      </c>
      <c r="B3047" s="236" t="s">
        <v>5087</v>
      </c>
      <c r="C3047" s="235" t="s">
        <v>2312</v>
      </c>
      <c r="D3047" s="235" t="s">
        <v>2313</v>
      </c>
      <c r="E3047" s="237">
        <v>19.579999999999998</v>
      </c>
    </row>
    <row r="3048" spans="1:5" ht="12.75">
      <c r="A3048" s="235">
        <v>2641</v>
      </c>
      <c r="B3048" s="236" t="s">
        <v>5088</v>
      </c>
      <c r="C3048" s="235" t="s">
        <v>2312</v>
      </c>
      <c r="D3048" s="235" t="s">
        <v>2316</v>
      </c>
      <c r="E3048" s="237">
        <v>25.82</v>
      </c>
    </row>
    <row r="3049" spans="1:5" ht="12.75">
      <c r="A3049" s="235">
        <v>2636</v>
      </c>
      <c r="B3049" s="236" t="s">
        <v>5089</v>
      </c>
      <c r="C3049" s="235" t="s">
        <v>2312</v>
      </c>
      <c r="D3049" s="235" t="s">
        <v>2316</v>
      </c>
      <c r="E3049" s="237">
        <v>1.66</v>
      </c>
    </row>
    <row r="3050" spans="1:5" ht="12.75">
      <c r="A3050" s="235">
        <v>2637</v>
      </c>
      <c r="B3050" s="236" t="s">
        <v>5090</v>
      </c>
      <c r="C3050" s="235" t="s">
        <v>2312</v>
      </c>
      <c r="D3050" s="235" t="s">
        <v>2316</v>
      </c>
      <c r="E3050" s="237">
        <v>1.77</v>
      </c>
    </row>
    <row r="3051" spans="1:5" ht="12.75">
      <c r="A3051" s="235">
        <v>2638</v>
      </c>
      <c r="B3051" s="236" t="s">
        <v>5091</v>
      </c>
      <c r="C3051" s="235" t="s">
        <v>2312</v>
      </c>
      <c r="D3051" s="235" t="s">
        <v>2316</v>
      </c>
      <c r="E3051" s="237">
        <v>2.06</v>
      </c>
    </row>
    <row r="3052" spans="1:5" ht="12.75">
      <c r="A3052" s="235">
        <v>2639</v>
      </c>
      <c r="B3052" s="236" t="s">
        <v>5092</v>
      </c>
      <c r="C3052" s="235" t="s">
        <v>2312</v>
      </c>
      <c r="D3052" s="235" t="s">
        <v>2316</v>
      </c>
      <c r="E3052" s="237">
        <v>3.65</v>
      </c>
    </row>
    <row r="3053" spans="1:5" ht="12.75">
      <c r="A3053" s="235">
        <v>2644</v>
      </c>
      <c r="B3053" s="236" t="s">
        <v>5093</v>
      </c>
      <c r="C3053" s="235" t="s">
        <v>2312</v>
      </c>
      <c r="D3053" s="235" t="s">
        <v>2316</v>
      </c>
      <c r="E3053" s="237">
        <v>5.28</v>
      </c>
    </row>
    <row r="3054" spans="1:5" ht="12.75">
      <c r="A3054" s="235">
        <v>2643</v>
      </c>
      <c r="B3054" s="236" t="s">
        <v>5094</v>
      </c>
      <c r="C3054" s="235" t="s">
        <v>2312</v>
      </c>
      <c r="D3054" s="235" t="s">
        <v>2316</v>
      </c>
      <c r="E3054" s="237">
        <v>7.36</v>
      </c>
    </row>
    <row r="3055" spans="1:5" ht="12.75">
      <c r="A3055" s="235">
        <v>2640</v>
      </c>
      <c r="B3055" s="236" t="s">
        <v>5095</v>
      </c>
      <c r="C3055" s="235" t="s">
        <v>2312</v>
      </c>
      <c r="D3055" s="235" t="s">
        <v>2316</v>
      </c>
      <c r="E3055" s="237">
        <v>10.75</v>
      </c>
    </row>
    <row r="3056" spans="1:5" ht="12.75">
      <c r="A3056" s="235">
        <v>2642</v>
      </c>
      <c r="B3056" s="236" t="s">
        <v>5096</v>
      </c>
      <c r="C3056" s="235" t="s">
        <v>2312</v>
      </c>
      <c r="D3056" s="235" t="s">
        <v>2316</v>
      </c>
      <c r="E3056" s="237">
        <v>16.36</v>
      </c>
    </row>
    <row r="3057" spans="1:5" ht="12.75">
      <c r="A3057" s="235">
        <v>38943</v>
      </c>
      <c r="B3057" s="236" t="s">
        <v>5097</v>
      </c>
      <c r="C3057" s="235" t="s">
        <v>2312</v>
      </c>
      <c r="D3057" s="235" t="s">
        <v>2316</v>
      </c>
      <c r="E3057" s="237">
        <v>5.89</v>
      </c>
    </row>
    <row r="3058" spans="1:5" ht="12.75">
      <c r="A3058" s="235">
        <v>38944</v>
      </c>
      <c r="B3058" s="236" t="s">
        <v>5098</v>
      </c>
      <c r="C3058" s="235" t="s">
        <v>2312</v>
      </c>
      <c r="D3058" s="235" t="s">
        <v>2316</v>
      </c>
      <c r="E3058" s="237">
        <v>9.11</v>
      </c>
    </row>
    <row r="3059" spans="1:5" ht="12.75">
      <c r="A3059" s="235">
        <v>38945</v>
      </c>
      <c r="B3059" s="236" t="s">
        <v>5099</v>
      </c>
      <c r="C3059" s="235" t="s">
        <v>2312</v>
      </c>
      <c r="D3059" s="235" t="s">
        <v>2316</v>
      </c>
      <c r="E3059" s="237">
        <v>18.48</v>
      </c>
    </row>
    <row r="3060" spans="1:5" ht="12.75">
      <c r="A3060" s="235">
        <v>38946</v>
      </c>
      <c r="B3060" s="236" t="s">
        <v>5100</v>
      </c>
      <c r="C3060" s="235" t="s">
        <v>2312</v>
      </c>
      <c r="D3060" s="235" t="s">
        <v>2316</v>
      </c>
      <c r="E3060" s="237">
        <v>27.55</v>
      </c>
    </row>
    <row r="3061" spans="1:5" ht="12.75">
      <c r="A3061" s="235">
        <v>39308</v>
      </c>
      <c r="B3061" s="236" t="s">
        <v>5101</v>
      </c>
      <c r="C3061" s="235" t="s">
        <v>2312</v>
      </c>
      <c r="D3061" s="235" t="s">
        <v>2316</v>
      </c>
      <c r="E3061" s="237">
        <v>12.01</v>
      </c>
    </row>
    <row r="3062" spans="1:5" ht="12.75">
      <c r="A3062" s="235">
        <v>39309</v>
      </c>
      <c r="B3062" s="236" t="s">
        <v>5102</v>
      </c>
      <c r="C3062" s="235" t="s">
        <v>2312</v>
      </c>
      <c r="D3062" s="235" t="s">
        <v>2316</v>
      </c>
      <c r="E3062" s="237">
        <v>17.38</v>
      </c>
    </row>
    <row r="3063" spans="1:5" ht="12.75">
      <c r="A3063" s="235">
        <v>39310</v>
      </c>
      <c r="B3063" s="236" t="s">
        <v>5103</v>
      </c>
      <c r="C3063" s="235" t="s">
        <v>2312</v>
      </c>
      <c r="D3063" s="235" t="s">
        <v>2316</v>
      </c>
      <c r="E3063" s="237">
        <v>26.33</v>
      </c>
    </row>
    <row r="3064" spans="1:5" ht="12.75">
      <c r="A3064" s="235">
        <v>39311</v>
      </c>
      <c r="B3064" s="236" t="s">
        <v>5104</v>
      </c>
      <c r="C3064" s="235" t="s">
        <v>2312</v>
      </c>
      <c r="D3064" s="235" t="s">
        <v>2316</v>
      </c>
      <c r="E3064" s="237">
        <v>39.57</v>
      </c>
    </row>
    <row r="3065" spans="1:5" ht="12.75">
      <c r="A3065" s="235">
        <v>39855</v>
      </c>
      <c r="B3065" s="236" t="s">
        <v>5105</v>
      </c>
      <c r="C3065" s="235" t="s">
        <v>2312</v>
      </c>
      <c r="D3065" s="235" t="s">
        <v>2316</v>
      </c>
      <c r="E3065" s="237">
        <v>2.0699999999999998</v>
      </c>
    </row>
    <row r="3066" spans="1:5" ht="12.75">
      <c r="A3066" s="235">
        <v>39856</v>
      </c>
      <c r="B3066" s="236" t="s">
        <v>5106</v>
      </c>
      <c r="C3066" s="235" t="s">
        <v>2312</v>
      </c>
      <c r="D3066" s="235" t="s">
        <v>2316</v>
      </c>
      <c r="E3066" s="237">
        <v>4.8899999999999997</v>
      </c>
    </row>
    <row r="3067" spans="1:5" ht="12.75">
      <c r="A3067" s="235">
        <v>39857</v>
      </c>
      <c r="B3067" s="236" t="s">
        <v>5107</v>
      </c>
      <c r="C3067" s="235" t="s">
        <v>2312</v>
      </c>
      <c r="D3067" s="235" t="s">
        <v>2316</v>
      </c>
      <c r="E3067" s="237">
        <v>7.92</v>
      </c>
    </row>
    <row r="3068" spans="1:5" ht="12.75">
      <c r="A3068" s="235">
        <v>39858</v>
      </c>
      <c r="B3068" s="236" t="s">
        <v>5108</v>
      </c>
      <c r="C3068" s="235" t="s">
        <v>2312</v>
      </c>
      <c r="D3068" s="235" t="s">
        <v>2316</v>
      </c>
      <c r="E3068" s="237">
        <v>17.57</v>
      </c>
    </row>
    <row r="3069" spans="1:5" ht="12.75">
      <c r="A3069" s="235">
        <v>39859</v>
      </c>
      <c r="B3069" s="236" t="s">
        <v>5109</v>
      </c>
      <c r="C3069" s="235" t="s">
        <v>2312</v>
      </c>
      <c r="D3069" s="235" t="s">
        <v>2316</v>
      </c>
      <c r="E3069" s="237">
        <v>27.08</v>
      </c>
    </row>
    <row r="3070" spans="1:5" ht="12.75">
      <c r="A3070" s="235">
        <v>39860</v>
      </c>
      <c r="B3070" s="236" t="s">
        <v>5110</v>
      </c>
      <c r="C3070" s="235" t="s">
        <v>2312</v>
      </c>
      <c r="D3070" s="235" t="s">
        <v>2316</v>
      </c>
      <c r="E3070" s="237">
        <v>41.56</v>
      </c>
    </row>
    <row r="3071" spans="1:5" ht="12.75">
      <c r="A3071" s="235">
        <v>39861</v>
      </c>
      <c r="B3071" s="236" t="s">
        <v>5111</v>
      </c>
      <c r="C3071" s="235" t="s">
        <v>2312</v>
      </c>
      <c r="D3071" s="235" t="s">
        <v>2316</v>
      </c>
      <c r="E3071" s="237">
        <v>118.66</v>
      </c>
    </row>
    <row r="3072" spans="1:5" ht="12.75">
      <c r="A3072" s="235">
        <v>38447</v>
      </c>
      <c r="B3072" s="236" t="s">
        <v>5112</v>
      </c>
      <c r="C3072" s="235" t="s">
        <v>2312</v>
      </c>
      <c r="D3072" s="235" t="s">
        <v>2316</v>
      </c>
      <c r="E3072" s="237">
        <v>112.89</v>
      </c>
    </row>
    <row r="3073" spans="1:5" ht="12.75">
      <c r="A3073" s="235">
        <v>36320</v>
      </c>
      <c r="B3073" s="236" t="s">
        <v>5113</v>
      </c>
      <c r="C3073" s="235" t="s">
        <v>2312</v>
      </c>
      <c r="D3073" s="235" t="s">
        <v>2316</v>
      </c>
      <c r="E3073" s="237">
        <v>1.63</v>
      </c>
    </row>
    <row r="3074" spans="1:5" ht="12.75">
      <c r="A3074" s="235">
        <v>36324</v>
      </c>
      <c r="B3074" s="236" t="s">
        <v>5114</v>
      </c>
      <c r="C3074" s="235" t="s">
        <v>2312</v>
      </c>
      <c r="D3074" s="235" t="s">
        <v>2316</v>
      </c>
      <c r="E3074" s="237">
        <v>2.48</v>
      </c>
    </row>
    <row r="3075" spans="1:5" ht="12.75">
      <c r="A3075" s="235">
        <v>38441</v>
      </c>
      <c r="B3075" s="236" t="s">
        <v>5115</v>
      </c>
      <c r="C3075" s="235" t="s">
        <v>2312</v>
      </c>
      <c r="D3075" s="235" t="s">
        <v>2316</v>
      </c>
      <c r="E3075" s="237">
        <v>3.25</v>
      </c>
    </row>
    <row r="3076" spans="1:5" ht="12.75">
      <c r="A3076" s="235">
        <v>38442</v>
      </c>
      <c r="B3076" s="236" t="s">
        <v>5116</v>
      </c>
      <c r="C3076" s="235" t="s">
        <v>2312</v>
      </c>
      <c r="D3076" s="235" t="s">
        <v>2316</v>
      </c>
      <c r="E3076" s="237">
        <v>8.2799999999999994</v>
      </c>
    </row>
    <row r="3077" spans="1:5" ht="12.75">
      <c r="A3077" s="235">
        <v>38443</v>
      </c>
      <c r="B3077" s="236" t="s">
        <v>5117</v>
      </c>
      <c r="C3077" s="235" t="s">
        <v>2312</v>
      </c>
      <c r="D3077" s="235" t="s">
        <v>2316</v>
      </c>
      <c r="E3077" s="237">
        <v>12.5</v>
      </c>
    </row>
    <row r="3078" spans="1:5" ht="12.75">
      <c r="A3078" s="235">
        <v>38444</v>
      </c>
      <c r="B3078" s="236" t="s">
        <v>5118</v>
      </c>
      <c r="C3078" s="235" t="s">
        <v>2312</v>
      </c>
      <c r="D3078" s="235" t="s">
        <v>2316</v>
      </c>
      <c r="E3078" s="237">
        <v>18.61</v>
      </c>
    </row>
    <row r="3079" spans="1:5" ht="12.75">
      <c r="A3079" s="235">
        <v>38445</v>
      </c>
      <c r="B3079" s="236" t="s">
        <v>5119</v>
      </c>
      <c r="C3079" s="235" t="s">
        <v>2312</v>
      </c>
      <c r="D3079" s="235" t="s">
        <v>2316</v>
      </c>
      <c r="E3079" s="237">
        <v>43.72</v>
      </c>
    </row>
    <row r="3080" spans="1:5" ht="12.75">
      <c r="A3080" s="235">
        <v>38446</v>
      </c>
      <c r="B3080" s="236" t="s">
        <v>5120</v>
      </c>
      <c r="C3080" s="235" t="s">
        <v>2312</v>
      </c>
      <c r="D3080" s="235" t="s">
        <v>2316</v>
      </c>
      <c r="E3080" s="237">
        <v>70.55</v>
      </c>
    </row>
    <row r="3081" spans="1:5" ht="12.75">
      <c r="A3081" s="235">
        <v>3867</v>
      </c>
      <c r="B3081" s="236" t="s">
        <v>5121</v>
      </c>
      <c r="C3081" s="235" t="s">
        <v>2312</v>
      </c>
      <c r="D3081" s="235" t="s">
        <v>2313</v>
      </c>
      <c r="E3081" s="237">
        <v>96.87</v>
      </c>
    </row>
    <row r="3082" spans="1:5" ht="12.75">
      <c r="A3082" s="235">
        <v>3861</v>
      </c>
      <c r="B3082" s="236" t="s">
        <v>5122</v>
      </c>
      <c r="C3082" s="235" t="s">
        <v>2312</v>
      </c>
      <c r="D3082" s="235" t="s">
        <v>2313</v>
      </c>
      <c r="E3082" s="237">
        <v>0.8</v>
      </c>
    </row>
    <row r="3083" spans="1:5" ht="12.75">
      <c r="A3083" s="235">
        <v>3904</v>
      </c>
      <c r="B3083" s="236" t="s">
        <v>5123</v>
      </c>
      <c r="C3083" s="235" t="s">
        <v>2312</v>
      </c>
      <c r="D3083" s="235" t="s">
        <v>2313</v>
      </c>
      <c r="E3083" s="237">
        <v>0.98</v>
      </c>
    </row>
    <row r="3084" spans="1:5" ht="12.75">
      <c r="A3084" s="235">
        <v>3903</v>
      </c>
      <c r="B3084" s="236" t="s">
        <v>5124</v>
      </c>
      <c r="C3084" s="235" t="s">
        <v>2312</v>
      </c>
      <c r="D3084" s="235" t="s">
        <v>2313</v>
      </c>
      <c r="E3084" s="237">
        <v>2.41</v>
      </c>
    </row>
    <row r="3085" spans="1:5" ht="12.75">
      <c r="A3085" s="235">
        <v>3862</v>
      </c>
      <c r="B3085" s="236" t="s">
        <v>5125</v>
      </c>
      <c r="C3085" s="235" t="s">
        <v>2312</v>
      </c>
      <c r="D3085" s="235" t="s">
        <v>2313</v>
      </c>
      <c r="E3085" s="237">
        <v>4.91</v>
      </c>
    </row>
    <row r="3086" spans="1:5" ht="12.75">
      <c r="A3086" s="235">
        <v>3863</v>
      </c>
      <c r="B3086" s="236" t="s">
        <v>5126</v>
      </c>
      <c r="C3086" s="235" t="s">
        <v>2312</v>
      </c>
      <c r="D3086" s="235" t="s">
        <v>2313</v>
      </c>
      <c r="E3086" s="237">
        <v>5.76</v>
      </c>
    </row>
    <row r="3087" spans="1:5" ht="12.75">
      <c r="A3087" s="235">
        <v>3864</v>
      </c>
      <c r="B3087" s="236" t="s">
        <v>5127</v>
      </c>
      <c r="C3087" s="235" t="s">
        <v>2312</v>
      </c>
      <c r="D3087" s="235" t="s">
        <v>2313</v>
      </c>
      <c r="E3087" s="237">
        <v>15</v>
      </c>
    </row>
    <row r="3088" spans="1:5" ht="12.75">
      <c r="A3088" s="235">
        <v>3865</v>
      </c>
      <c r="B3088" s="236" t="s">
        <v>5128</v>
      </c>
      <c r="C3088" s="235" t="s">
        <v>2312</v>
      </c>
      <c r="D3088" s="235" t="s">
        <v>2313</v>
      </c>
      <c r="E3088" s="237">
        <v>26.09</v>
      </c>
    </row>
    <row r="3089" spans="1:5" ht="12.75">
      <c r="A3089" s="235">
        <v>3866</v>
      </c>
      <c r="B3089" s="236" t="s">
        <v>5129</v>
      </c>
      <c r="C3089" s="235" t="s">
        <v>2312</v>
      </c>
      <c r="D3089" s="235" t="s">
        <v>2313</v>
      </c>
      <c r="E3089" s="237">
        <v>59.71</v>
      </c>
    </row>
    <row r="3090" spans="1:5" ht="12.75">
      <c r="A3090" s="235">
        <v>3902</v>
      </c>
      <c r="B3090" s="236" t="s">
        <v>5130</v>
      </c>
      <c r="C3090" s="235" t="s">
        <v>2312</v>
      </c>
      <c r="D3090" s="235" t="s">
        <v>2313</v>
      </c>
      <c r="E3090" s="237">
        <v>29.04</v>
      </c>
    </row>
    <row r="3091" spans="1:5" ht="12.75">
      <c r="A3091" s="235">
        <v>3878</v>
      </c>
      <c r="B3091" s="236" t="s">
        <v>5131</v>
      </c>
      <c r="C3091" s="235" t="s">
        <v>2312</v>
      </c>
      <c r="D3091" s="235" t="s">
        <v>2313</v>
      </c>
      <c r="E3091" s="237">
        <v>9.17</v>
      </c>
    </row>
    <row r="3092" spans="1:5" ht="12.75">
      <c r="A3092" s="235">
        <v>3877</v>
      </c>
      <c r="B3092" s="236" t="s">
        <v>5132</v>
      </c>
      <c r="C3092" s="235" t="s">
        <v>2312</v>
      </c>
      <c r="D3092" s="235" t="s">
        <v>2313</v>
      </c>
      <c r="E3092" s="237">
        <v>8.3800000000000008</v>
      </c>
    </row>
    <row r="3093" spans="1:5" ht="12.75">
      <c r="A3093" s="235">
        <v>3879</v>
      </c>
      <c r="B3093" s="236" t="s">
        <v>5133</v>
      </c>
      <c r="C3093" s="235" t="s">
        <v>2312</v>
      </c>
      <c r="D3093" s="235" t="s">
        <v>2313</v>
      </c>
      <c r="E3093" s="237">
        <v>18.510000000000002</v>
      </c>
    </row>
    <row r="3094" spans="1:5" ht="12.75">
      <c r="A3094" s="235">
        <v>3880</v>
      </c>
      <c r="B3094" s="236" t="s">
        <v>5134</v>
      </c>
      <c r="C3094" s="235" t="s">
        <v>2312</v>
      </c>
      <c r="D3094" s="235" t="s">
        <v>2313</v>
      </c>
      <c r="E3094" s="237">
        <v>41.76</v>
      </c>
    </row>
    <row r="3095" spans="1:5" ht="12.75">
      <c r="A3095" s="235">
        <v>12892</v>
      </c>
      <c r="B3095" s="236" t="s">
        <v>5135</v>
      </c>
      <c r="C3095" s="235" t="s">
        <v>2735</v>
      </c>
      <c r="D3095" s="235" t="s">
        <v>2313</v>
      </c>
      <c r="E3095" s="237">
        <v>11.43</v>
      </c>
    </row>
    <row r="3096" spans="1:5" ht="12.75">
      <c r="A3096" s="235">
        <v>3883</v>
      </c>
      <c r="B3096" s="236" t="s">
        <v>5136</v>
      </c>
      <c r="C3096" s="235" t="s">
        <v>2312</v>
      </c>
      <c r="D3096" s="235" t="s">
        <v>2313</v>
      </c>
      <c r="E3096" s="237">
        <v>1.93</v>
      </c>
    </row>
    <row r="3097" spans="1:5" ht="12.75">
      <c r="A3097" s="235">
        <v>3876</v>
      </c>
      <c r="B3097" s="236" t="s">
        <v>5137</v>
      </c>
      <c r="C3097" s="235" t="s">
        <v>2312</v>
      </c>
      <c r="D3097" s="235" t="s">
        <v>2313</v>
      </c>
      <c r="E3097" s="237">
        <v>4.83</v>
      </c>
    </row>
    <row r="3098" spans="1:5" ht="12.75">
      <c r="A3098" s="235">
        <v>3884</v>
      </c>
      <c r="B3098" s="236" t="s">
        <v>5138</v>
      </c>
      <c r="C3098" s="235" t="s">
        <v>2312</v>
      </c>
      <c r="D3098" s="235" t="s">
        <v>2313</v>
      </c>
      <c r="E3098" s="237">
        <v>2.89</v>
      </c>
    </row>
    <row r="3099" spans="1:5" ht="12.75">
      <c r="A3099" s="235">
        <v>3837</v>
      </c>
      <c r="B3099" s="236" t="s">
        <v>5139</v>
      </c>
      <c r="C3099" s="235" t="s">
        <v>2312</v>
      </c>
      <c r="D3099" s="235" t="s">
        <v>2316</v>
      </c>
      <c r="E3099" s="237">
        <v>44.79</v>
      </c>
    </row>
    <row r="3100" spans="1:5" ht="12.75">
      <c r="A3100" s="235">
        <v>3845</v>
      </c>
      <c r="B3100" s="236" t="s">
        <v>5140</v>
      </c>
      <c r="C3100" s="235" t="s">
        <v>2312</v>
      </c>
      <c r="D3100" s="235" t="s">
        <v>2316</v>
      </c>
      <c r="E3100" s="237">
        <v>16.36</v>
      </c>
    </row>
    <row r="3101" spans="1:5" ht="12.75">
      <c r="A3101" s="235">
        <v>11045</v>
      </c>
      <c r="B3101" s="236" t="s">
        <v>5141</v>
      </c>
      <c r="C3101" s="235" t="s">
        <v>2312</v>
      </c>
      <c r="D3101" s="235" t="s">
        <v>2316</v>
      </c>
      <c r="E3101" s="237">
        <v>31.56</v>
      </c>
    </row>
    <row r="3102" spans="1:5" ht="12.75">
      <c r="A3102" s="235">
        <v>20170</v>
      </c>
      <c r="B3102" s="236" t="s">
        <v>26397</v>
      </c>
      <c r="C3102" s="235" t="s">
        <v>2312</v>
      </c>
      <c r="D3102" s="235" t="s">
        <v>2313</v>
      </c>
      <c r="E3102" s="237">
        <v>16.21</v>
      </c>
    </row>
    <row r="3103" spans="1:5" ht="12.75">
      <c r="A3103" s="235">
        <v>20171</v>
      </c>
      <c r="B3103" s="236" t="s">
        <v>26398</v>
      </c>
      <c r="C3103" s="235" t="s">
        <v>2312</v>
      </c>
      <c r="D3103" s="235" t="s">
        <v>2313</v>
      </c>
      <c r="E3103" s="237">
        <v>48.15</v>
      </c>
    </row>
    <row r="3104" spans="1:5" ht="12.75">
      <c r="A3104" s="235">
        <v>20167</v>
      </c>
      <c r="B3104" s="236" t="s">
        <v>26399</v>
      </c>
      <c r="C3104" s="235" t="s">
        <v>2312</v>
      </c>
      <c r="D3104" s="235" t="s">
        <v>2313</v>
      </c>
      <c r="E3104" s="237">
        <v>6.02</v>
      </c>
    </row>
    <row r="3105" spans="1:5" ht="12.75">
      <c r="A3105" s="235">
        <v>20168</v>
      </c>
      <c r="B3105" s="236" t="s">
        <v>26400</v>
      </c>
      <c r="C3105" s="235" t="s">
        <v>2312</v>
      </c>
      <c r="D3105" s="235" t="s">
        <v>2313</v>
      </c>
      <c r="E3105" s="237">
        <v>9.44</v>
      </c>
    </row>
    <row r="3106" spans="1:5" ht="12.75">
      <c r="A3106" s="235">
        <v>20169</v>
      </c>
      <c r="B3106" s="236" t="s">
        <v>26401</v>
      </c>
      <c r="C3106" s="235" t="s">
        <v>2312</v>
      </c>
      <c r="D3106" s="235" t="s">
        <v>2313</v>
      </c>
      <c r="E3106" s="237">
        <v>13.37</v>
      </c>
    </row>
    <row r="3107" spans="1:5" ht="12.75">
      <c r="A3107" s="235">
        <v>3899</v>
      </c>
      <c r="B3107" s="236" t="s">
        <v>5142</v>
      </c>
      <c r="C3107" s="235" t="s">
        <v>2312</v>
      </c>
      <c r="D3107" s="235" t="s">
        <v>2313</v>
      </c>
      <c r="E3107" s="237">
        <v>7.08</v>
      </c>
    </row>
    <row r="3108" spans="1:5" ht="12.75">
      <c r="A3108" s="235">
        <v>38676</v>
      </c>
      <c r="B3108" s="236" t="s">
        <v>5143</v>
      </c>
      <c r="C3108" s="235" t="s">
        <v>2312</v>
      </c>
      <c r="D3108" s="235" t="s">
        <v>2313</v>
      </c>
      <c r="E3108" s="237">
        <v>34.26</v>
      </c>
    </row>
    <row r="3109" spans="1:5" ht="12.75">
      <c r="A3109" s="235">
        <v>3897</v>
      </c>
      <c r="B3109" s="236" t="s">
        <v>5144</v>
      </c>
      <c r="C3109" s="235" t="s">
        <v>2312</v>
      </c>
      <c r="D3109" s="235" t="s">
        <v>2313</v>
      </c>
      <c r="E3109" s="237">
        <v>1.49</v>
      </c>
    </row>
    <row r="3110" spans="1:5" ht="12.75">
      <c r="A3110" s="235">
        <v>3875</v>
      </c>
      <c r="B3110" s="236" t="s">
        <v>5145</v>
      </c>
      <c r="C3110" s="235" t="s">
        <v>2312</v>
      </c>
      <c r="D3110" s="235" t="s">
        <v>2313</v>
      </c>
      <c r="E3110" s="237">
        <v>3.22</v>
      </c>
    </row>
    <row r="3111" spans="1:5" ht="12.75">
      <c r="A3111" s="235">
        <v>3898</v>
      </c>
      <c r="B3111" s="236" t="s">
        <v>5146</v>
      </c>
      <c r="C3111" s="235" t="s">
        <v>2312</v>
      </c>
      <c r="D3111" s="235" t="s">
        <v>2313</v>
      </c>
      <c r="E3111" s="237">
        <v>6.1</v>
      </c>
    </row>
    <row r="3112" spans="1:5" ht="12.75">
      <c r="A3112" s="235">
        <v>3855</v>
      </c>
      <c r="B3112" s="236" t="s">
        <v>5147</v>
      </c>
      <c r="C3112" s="235" t="s">
        <v>2312</v>
      </c>
      <c r="D3112" s="235" t="s">
        <v>2313</v>
      </c>
      <c r="E3112" s="237">
        <v>6.41</v>
      </c>
    </row>
    <row r="3113" spans="1:5" ht="12.75">
      <c r="A3113" s="235">
        <v>3874</v>
      </c>
      <c r="B3113" s="236" t="s">
        <v>5148</v>
      </c>
      <c r="C3113" s="235" t="s">
        <v>2312</v>
      </c>
      <c r="D3113" s="235" t="s">
        <v>2313</v>
      </c>
      <c r="E3113" s="237">
        <v>6.8</v>
      </c>
    </row>
    <row r="3114" spans="1:5" ht="12.75">
      <c r="A3114" s="235">
        <v>3870</v>
      </c>
      <c r="B3114" s="236" t="s">
        <v>5149</v>
      </c>
      <c r="C3114" s="235" t="s">
        <v>2312</v>
      </c>
      <c r="D3114" s="235" t="s">
        <v>2313</v>
      </c>
      <c r="E3114" s="237">
        <v>8.4499999999999993</v>
      </c>
    </row>
    <row r="3115" spans="1:5" ht="12.75">
      <c r="A3115" s="235">
        <v>38678</v>
      </c>
      <c r="B3115" s="236" t="s">
        <v>5150</v>
      </c>
      <c r="C3115" s="235" t="s">
        <v>2312</v>
      </c>
      <c r="D3115" s="235" t="s">
        <v>2313</v>
      </c>
      <c r="E3115" s="237">
        <v>22.99</v>
      </c>
    </row>
    <row r="3116" spans="1:5" ht="12.75">
      <c r="A3116" s="235">
        <v>3859</v>
      </c>
      <c r="B3116" s="236" t="s">
        <v>5151</v>
      </c>
      <c r="C3116" s="235" t="s">
        <v>2312</v>
      </c>
      <c r="D3116" s="235" t="s">
        <v>2313</v>
      </c>
      <c r="E3116" s="237">
        <v>1.7</v>
      </c>
    </row>
    <row r="3117" spans="1:5" ht="12.75">
      <c r="A3117" s="235">
        <v>3856</v>
      </c>
      <c r="B3117" s="236" t="s">
        <v>5152</v>
      </c>
      <c r="C3117" s="235" t="s">
        <v>2312</v>
      </c>
      <c r="D3117" s="235" t="s">
        <v>2313</v>
      </c>
      <c r="E3117" s="237">
        <v>2.16</v>
      </c>
    </row>
    <row r="3118" spans="1:5" ht="12.75">
      <c r="A3118" s="235">
        <v>3906</v>
      </c>
      <c r="B3118" s="236" t="s">
        <v>5153</v>
      </c>
      <c r="C3118" s="235" t="s">
        <v>2312</v>
      </c>
      <c r="D3118" s="235" t="s">
        <v>2313</v>
      </c>
      <c r="E3118" s="237">
        <v>2.04</v>
      </c>
    </row>
    <row r="3119" spans="1:5" ht="12.75">
      <c r="A3119" s="235">
        <v>3860</v>
      </c>
      <c r="B3119" s="236" t="s">
        <v>5154</v>
      </c>
      <c r="C3119" s="235" t="s">
        <v>2312</v>
      </c>
      <c r="D3119" s="235" t="s">
        <v>2313</v>
      </c>
      <c r="E3119" s="237">
        <v>6.69</v>
      </c>
    </row>
    <row r="3120" spans="1:5" ht="12.75">
      <c r="A3120" s="235">
        <v>3905</v>
      </c>
      <c r="B3120" s="236" t="s">
        <v>5155</v>
      </c>
      <c r="C3120" s="235" t="s">
        <v>2312</v>
      </c>
      <c r="D3120" s="235" t="s">
        <v>2313</v>
      </c>
      <c r="E3120" s="237">
        <v>14.79</v>
      </c>
    </row>
    <row r="3121" spans="1:5" ht="12.75">
      <c r="A3121" s="235">
        <v>3871</v>
      </c>
      <c r="B3121" s="236" t="s">
        <v>5156</v>
      </c>
      <c r="C3121" s="235" t="s">
        <v>2312</v>
      </c>
      <c r="D3121" s="235" t="s">
        <v>2313</v>
      </c>
      <c r="E3121" s="237">
        <v>30.71</v>
      </c>
    </row>
    <row r="3122" spans="1:5" ht="12.75">
      <c r="A3122" s="235">
        <v>37429</v>
      </c>
      <c r="B3122" s="236" t="s">
        <v>5157</v>
      </c>
      <c r="C3122" s="235" t="s">
        <v>2312</v>
      </c>
      <c r="D3122" s="235" t="s">
        <v>2316</v>
      </c>
      <c r="E3122" s="237">
        <v>1948.2</v>
      </c>
    </row>
    <row r="3123" spans="1:5" ht="12.75">
      <c r="A3123" s="235">
        <v>37426</v>
      </c>
      <c r="B3123" s="236" t="s">
        <v>5158</v>
      </c>
      <c r="C3123" s="235" t="s">
        <v>2312</v>
      </c>
      <c r="D3123" s="235" t="s">
        <v>2316</v>
      </c>
      <c r="E3123" s="237">
        <v>18.739999999999998</v>
      </c>
    </row>
    <row r="3124" spans="1:5" ht="12.75">
      <c r="A3124" s="235">
        <v>37427</v>
      </c>
      <c r="B3124" s="236" t="s">
        <v>5159</v>
      </c>
      <c r="C3124" s="235" t="s">
        <v>2312</v>
      </c>
      <c r="D3124" s="235" t="s">
        <v>2316</v>
      </c>
      <c r="E3124" s="237">
        <v>44.7</v>
      </c>
    </row>
    <row r="3125" spans="1:5" ht="12.75">
      <c r="A3125" s="235">
        <v>37424</v>
      </c>
      <c r="B3125" s="236" t="s">
        <v>5160</v>
      </c>
      <c r="C3125" s="235" t="s">
        <v>2312</v>
      </c>
      <c r="D3125" s="235" t="s">
        <v>2316</v>
      </c>
      <c r="E3125" s="237">
        <v>8.61</v>
      </c>
    </row>
    <row r="3126" spans="1:5" ht="12.75">
      <c r="A3126" s="235">
        <v>37428</v>
      </c>
      <c r="B3126" s="236" t="s">
        <v>5161</v>
      </c>
      <c r="C3126" s="235" t="s">
        <v>2312</v>
      </c>
      <c r="D3126" s="235" t="s">
        <v>2316</v>
      </c>
      <c r="E3126" s="237">
        <v>154.06</v>
      </c>
    </row>
    <row r="3127" spans="1:5" ht="12.75">
      <c r="A3127" s="235">
        <v>37425</v>
      </c>
      <c r="B3127" s="236" t="s">
        <v>5162</v>
      </c>
      <c r="C3127" s="235" t="s">
        <v>2312</v>
      </c>
      <c r="D3127" s="235" t="s">
        <v>2316</v>
      </c>
      <c r="E3127" s="237">
        <v>9.2799999999999994</v>
      </c>
    </row>
    <row r="3128" spans="1:5" ht="12.75">
      <c r="A3128" s="235">
        <v>11519</v>
      </c>
      <c r="B3128" s="236" t="s">
        <v>26402</v>
      </c>
      <c r="C3128" s="235" t="s">
        <v>2735</v>
      </c>
      <c r="D3128" s="235" t="s">
        <v>2313</v>
      </c>
      <c r="E3128" s="237">
        <v>31.62</v>
      </c>
    </row>
    <row r="3129" spans="1:5" ht="12.75">
      <c r="A3129" s="235">
        <v>11520</v>
      </c>
      <c r="B3129" s="236" t="s">
        <v>5163</v>
      </c>
      <c r="C3129" s="235" t="s">
        <v>2735</v>
      </c>
      <c r="D3129" s="235" t="s">
        <v>2313</v>
      </c>
      <c r="E3129" s="237">
        <v>14.62</v>
      </c>
    </row>
    <row r="3130" spans="1:5" ht="12.75">
      <c r="A3130" s="235">
        <v>11518</v>
      </c>
      <c r="B3130" s="236" t="s">
        <v>26403</v>
      </c>
      <c r="C3130" s="235" t="s">
        <v>2735</v>
      </c>
      <c r="D3130" s="235" t="s">
        <v>2313</v>
      </c>
      <c r="E3130" s="237">
        <v>53.15</v>
      </c>
    </row>
    <row r="3131" spans="1:5" ht="12.75">
      <c r="A3131" s="235">
        <v>38473</v>
      </c>
      <c r="B3131" s="236" t="s">
        <v>5164</v>
      </c>
      <c r="C3131" s="235" t="s">
        <v>2312</v>
      </c>
      <c r="D3131" s="235" t="s">
        <v>2313</v>
      </c>
      <c r="E3131" s="237">
        <v>101.1</v>
      </c>
    </row>
    <row r="3132" spans="1:5" ht="12.75">
      <c r="A3132" s="235">
        <v>4244</v>
      </c>
      <c r="B3132" s="236" t="s">
        <v>5165</v>
      </c>
      <c r="C3132" s="235" t="s">
        <v>2317</v>
      </c>
      <c r="D3132" s="235" t="s">
        <v>2313</v>
      </c>
      <c r="E3132" s="237">
        <v>17.809999999999999</v>
      </c>
    </row>
    <row r="3133" spans="1:5" ht="12.75">
      <c r="A3133" s="235">
        <v>40977</v>
      </c>
      <c r="B3133" s="236" t="s">
        <v>5166</v>
      </c>
      <c r="C3133" s="235" t="s">
        <v>2485</v>
      </c>
      <c r="D3133" s="235" t="s">
        <v>2313</v>
      </c>
      <c r="E3133" s="237">
        <v>3132.76</v>
      </c>
    </row>
    <row r="3134" spans="1:5" ht="12.75">
      <c r="A3134" s="235">
        <v>4115</v>
      </c>
      <c r="B3134" s="236" t="s">
        <v>25478</v>
      </c>
      <c r="C3134" s="235" t="s">
        <v>2324</v>
      </c>
      <c r="D3134" s="235" t="s">
        <v>2313</v>
      </c>
      <c r="E3134" s="237">
        <v>17.09</v>
      </c>
    </row>
    <row r="3135" spans="1:5" ht="12.75">
      <c r="A3135" s="235">
        <v>4119</v>
      </c>
      <c r="B3135" s="236" t="s">
        <v>25479</v>
      </c>
      <c r="C3135" s="235" t="s">
        <v>2324</v>
      </c>
      <c r="D3135" s="235" t="s">
        <v>2313</v>
      </c>
      <c r="E3135" s="237">
        <v>34.51</v>
      </c>
    </row>
    <row r="3136" spans="1:5" ht="12.75">
      <c r="A3136" s="235">
        <v>2794</v>
      </c>
      <c r="B3136" s="236" t="s">
        <v>25480</v>
      </c>
      <c r="C3136" s="235" t="s">
        <v>2324</v>
      </c>
      <c r="D3136" s="235" t="s">
        <v>2313</v>
      </c>
      <c r="E3136" s="237">
        <v>91.56</v>
      </c>
    </row>
    <row r="3137" spans="1:5" ht="12.75">
      <c r="A3137" s="235">
        <v>2788</v>
      </c>
      <c r="B3137" s="236" t="s">
        <v>25481</v>
      </c>
      <c r="C3137" s="235" t="s">
        <v>2324</v>
      </c>
      <c r="D3137" s="235" t="s">
        <v>2313</v>
      </c>
      <c r="E3137" s="237">
        <v>133.38</v>
      </c>
    </row>
    <row r="3138" spans="1:5" ht="12.75">
      <c r="A3138" s="235">
        <v>4006</v>
      </c>
      <c r="B3138" s="236" t="s">
        <v>25482</v>
      </c>
      <c r="C3138" s="235" t="s">
        <v>2482</v>
      </c>
      <c r="D3138" s="235" t="s">
        <v>2313</v>
      </c>
      <c r="E3138" s="237">
        <v>1357.42</v>
      </c>
    </row>
    <row r="3139" spans="1:5" ht="12.75">
      <c r="A3139" s="235">
        <v>36151</v>
      </c>
      <c r="B3139" s="236" t="s">
        <v>5167</v>
      </c>
      <c r="C3139" s="235" t="s">
        <v>2312</v>
      </c>
      <c r="D3139" s="235" t="s">
        <v>2313</v>
      </c>
      <c r="E3139" s="237">
        <v>25.4</v>
      </c>
    </row>
    <row r="3140" spans="1:5" ht="12.75">
      <c r="A3140" s="235">
        <v>37457</v>
      </c>
      <c r="B3140" s="236" t="s">
        <v>5168</v>
      </c>
      <c r="C3140" s="235" t="s">
        <v>2324</v>
      </c>
      <c r="D3140" s="235" t="s">
        <v>2313</v>
      </c>
      <c r="E3140" s="237">
        <v>2.35</v>
      </c>
    </row>
    <row r="3141" spans="1:5" ht="12.75">
      <c r="A3141" s="235">
        <v>37456</v>
      </c>
      <c r="B3141" s="236" t="s">
        <v>5169</v>
      </c>
      <c r="C3141" s="235" t="s">
        <v>2324</v>
      </c>
      <c r="D3141" s="235" t="s">
        <v>2313</v>
      </c>
      <c r="E3141" s="237">
        <v>1.23</v>
      </c>
    </row>
    <row r="3142" spans="1:5" ht="12.75">
      <c r="A3142" s="235">
        <v>37461</v>
      </c>
      <c r="B3142" s="236" t="s">
        <v>5170</v>
      </c>
      <c r="C3142" s="235" t="s">
        <v>2324</v>
      </c>
      <c r="D3142" s="235" t="s">
        <v>2313</v>
      </c>
      <c r="E3142" s="237">
        <v>8.7200000000000006</v>
      </c>
    </row>
    <row r="3143" spans="1:5" ht="12.75">
      <c r="A3143" s="235">
        <v>37460</v>
      </c>
      <c r="B3143" s="236" t="s">
        <v>5171</v>
      </c>
      <c r="C3143" s="235" t="s">
        <v>2324</v>
      </c>
      <c r="D3143" s="235" t="s">
        <v>2313</v>
      </c>
      <c r="E3143" s="237">
        <v>11.91</v>
      </c>
    </row>
    <row r="3144" spans="1:5" ht="12.75">
      <c r="A3144" s="235">
        <v>37458</v>
      </c>
      <c r="B3144" s="236" t="s">
        <v>5172</v>
      </c>
      <c r="C3144" s="235" t="s">
        <v>2324</v>
      </c>
      <c r="D3144" s="235" t="s">
        <v>2320</v>
      </c>
      <c r="E3144" s="237">
        <v>3.49</v>
      </c>
    </row>
    <row r="3145" spans="1:5" ht="12.75">
      <c r="A3145" s="235">
        <v>37454</v>
      </c>
      <c r="B3145" s="236" t="s">
        <v>5173</v>
      </c>
      <c r="C3145" s="235" t="s">
        <v>2324</v>
      </c>
      <c r="D3145" s="235" t="s">
        <v>2313</v>
      </c>
      <c r="E3145" s="237">
        <v>0.91</v>
      </c>
    </row>
    <row r="3146" spans="1:5" ht="12.75">
      <c r="A3146" s="235">
        <v>37455</v>
      </c>
      <c r="B3146" s="236" t="s">
        <v>5174</v>
      </c>
      <c r="C3146" s="235" t="s">
        <v>2324</v>
      </c>
      <c r="D3146" s="235" t="s">
        <v>2313</v>
      </c>
      <c r="E3146" s="237">
        <v>1.54</v>
      </c>
    </row>
    <row r="3147" spans="1:5" ht="12.75">
      <c r="A3147" s="235">
        <v>37459</v>
      </c>
      <c r="B3147" s="236" t="s">
        <v>5175</v>
      </c>
      <c r="C3147" s="235" t="s">
        <v>2324</v>
      </c>
      <c r="D3147" s="235" t="s">
        <v>2313</v>
      </c>
      <c r="E3147" s="237">
        <v>4.9000000000000004</v>
      </c>
    </row>
    <row r="3148" spans="1:5" ht="12.75">
      <c r="A3148" s="235">
        <v>21029</v>
      </c>
      <c r="B3148" s="236" t="s">
        <v>5176</v>
      </c>
      <c r="C3148" s="235" t="s">
        <v>2312</v>
      </c>
      <c r="D3148" s="235" t="s">
        <v>2320</v>
      </c>
      <c r="E3148" s="237">
        <v>324.95</v>
      </c>
    </row>
    <row r="3149" spans="1:5" ht="12.75">
      <c r="A3149" s="235">
        <v>21030</v>
      </c>
      <c r="B3149" s="236" t="s">
        <v>5177</v>
      </c>
      <c r="C3149" s="235" t="s">
        <v>2312</v>
      </c>
      <c r="D3149" s="235" t="s">
        <v>2313</v>
      </c>
      <c r="E3149" s="237">
        <v>400.55</v>
      </c>
    </row>
    <row r="3150" spans="1:5" ht="12.75">
      <c r="A3150" s="235">
        <v>21031</v>
      </c>
      <c r="B3150" s="236" t="s">
        <v>5178</v>
      </c>
      <c r="C3150" s="235" t="s">
        <v>2312</v>
      </c>
      <c r="D3150" s="235" t="s">
        <v>2313</v>
      </c>
      <c r="E3150" s="237">
        <v>498.68</v>
      </c>
    </row>
    <row r="3151" spans="1:5" ht="12.75">
      <c r="A3151" s="235">
        <v>21032</v>
      </c>
      <c r="B3151" s="236" t="s">
        <v>5179</v>
      </c>
      <c r="C3151" s="235" t="s">
        <v>2312</v>
      </c>
      <c r="D3151" s="235" t="s">
        <v>2313</v>
      </c>
      <c r="E3151" s="237">
        <v>532.46</v>
      </c>
    </row>
    <row r="3152" spans="1:5" ht="12.75">
      <c r="A3152" s="235">
        <v>37527</v>
      </c>
      <c r="B3152" s="236" t="s">
        <v>5180</v>
      </c>
      <c r="C3152" s="235" t="s">
        <v>2312</v>
      </c>
      <c r="D3152" s="235" t="s">
        <v>2313</v>
      </c>
      <c r="E3152" s="237">
        <v>480.99</v>
      </c>
    </row>
    <row r="3153" spans="1:5" ht="12.75">
      <c r="A3153" s="235">
        <v>37528</v>
      </c>
      <c r="B3153" s="236" t="s">
        <v>5181</v>
      </c>
      <c r="C3153" s="235" t="s">
        <v>2312</v>
      </c>
      <c r="D3153" s="235" t="s">
        <v>2313</v>
      </c>
      <c r="E3153" s="237">
        <v>573.48</v>
      </c>
    </row>
    <row r="3154" spans="1:5" ht="12.75">
      <c r="A3154" s="235">
        <v>37529</v>
      </c>
      <c r="B3154" s="236" t="s">
        <v>5182</v>
      </c>
      <c r="C3154" s="235" t="s">
        <v>2312</v>
      </c>
      <c r="D3154" s="235" t="s">
        <v>2313</v>
      </c>
      <c r="E3154" s="237">
        <v>579.11</v>
      </c>
    </row>
    <row r="3155" spans="1:5" ht="12.75">
      <c r="A3155" s="235">
        <v>37530</v>
      </c>
      <c r="B3155" s="236" t="s">
        <v>5183</v>
      </c>
      <c r="C3155" s="235" t="s">
        <v>2312</v>
      </c>
      <c r="D3155" s="235" t="s">
        <v>2313</v>
      </c>
      <c r="E3155" s="237">
        <v>756.07</v>
      </c>
    </row>
    <row r="3156" spans="1:5" ht="12.75">
      <c r="A3156" s="235">
        <v>21034</v>
      </c>
      <c r="B3156" s="236" t="s">
        <v>5184</v>
      </c>
      <c r="C3156" s="235" t="s">
        <v>2312</v>
      </c>
      <c r="D3156" s="235" t="s">
        <v>2313</v>
      </c>
      <c r="E3156" s="237">
        <v>645.07000000000005</v>
      </c>
    </row>
    <row r="3157" spans="1:5" ht="12.75">
      <c r="A3157" s="235">
        <v>37531</v>
      </c>
      <c r="B3157" s="236" t="s">
        <v>5185</v>
      </c>
      <c r="C3157" s="235" t="s">
        <v>2312</v>
      </c>
      <c r="D3157" s="235" t="s">
        <v>2313</v>
      </c>
      <c r="E3157" s="237">
        <v>812.37</v>
      </c>
    </row>
    <row r="3158" spans="1:5" ht="12.75">
      <c r="A3158" s="235">
        <v>21036</v>
      </c>
      <c r="B3158" s="236" t="s">
        <v>5186</v>
      </c>
      <c r="C3158" s="235" t="s">
        <v>2312</v>
      </c>
      <c r="D3158" s="235" t="s">
        <v>2313</v>
      </c>
      <c r="E3158" s="237">
        <v>987.71</v>
      </c>
    </row>
    <row r="3159" spans="1:5" ht="12.75">
      <c r="A3159" s="235">
        <v>21037</v>
      </c>
      <c r="B3159" s="236" t="s">
        <v>5187</v>
      </c>
      <c r="C3159" s="235" t="s">
        <v>2312</v>
      </c>
      <c r="D3159" s="235" t="s">
        <v>2313</v>
      </c>
      <c r="E3159" s="237">
        <v>1126.06</v>
      </c>
    </row>
    <row r="3160" spans="1:5" ht="12.75">
      <c r="A3160" s="235">
        <v>20185</v>
      </c>
      <c r="B3160" s="236" t="s">
        <v>5188</v>
      </c>
      <c r="C3160" s="235" t="s">
        <v>2324</v>
      </c>
      <c r="D3160" s="235" t="s">
        <v>2313</v>
      </c>
      <c r="E3160" s="237">
        <v>14.17</v>
      </c>
    </row>
    <row r="3161" spans="1:5" ht="12.75">
      <c r="A3161" s="235">
        <v>20260</v>
      </c>
      <c r="B3161" s="236" t="s">
        <v>5189</v>
      </c>
      <c r="C3161" s="235" t="s">
        <v>2312</v>
      </c>
      <c r="D3161" s="235" t="s">
        <v>2313</v>
      </c>
      <c r="E3161" s="237">
        <v>11.4</v>
      </c>
    </row>
    <row r="3162" spans="1:5" ht="12.75">
      <c r="A3162" s="235">
        <v>37523</v>
      </c>
      <c r="B3162" s="236" t="s">
        <v>5190</v>
      </c>
      <c r="C3162" s="235" t="s">
        <v>2312</v>
      </c>
      <c r="D3162" s="235" t="s">
        <v>2316</v>
      </c>
      <c r="E3162" s="237">
        <v>418767.64</v>
      </c>
    </row>
    <row r="3163" spans="1:5" ht="12.75">
      <c r="A3163" s="235">
        <v>37515</v>
      </c>
      <c r="B3163" s="236" t="s">
        <v>5191</v>
      </c>
      <c r="C3163" s="235" t="s">
        <v>2312</v>
      </c>
      <c r="D3163" s="235" t="s">
        <v>2316</v>
      </c>
      <c r="E3163" s="237">
        <v>372305.85</v>
      </c>
    </row>
    <row r="3164" spans="1:5" ht="12.75">
      <c r="A3164" s="235">
        <v>12899</v>
      </c>
      <c r="B3164" s="236" t="s">
        <v>5192</v>
      </c>
      <c r="C3164" s="235" t="s">
        <v>2312</v>
      </c>
      <c r="D3164" s="235" t="s">
        <v>2316</v>
      </c>
      <c r="E3164" s="237">
        <v>80.39</v>
      </c>
    </row>
    <row r="3165" spans="1:5" ht="12.75">
      <c r="A3165" s="235">
        <v>12898</v>
      </c>
      <c r="B3165" s="236" t="s">
        <v>5193</v>
      </c>
      <c r="C3165" s="235" t="s">
        <v>2312</v>
      </c>
      <c r="D3165" s="235" t="s">
        <v>2316</v>
      </c>
      <c r="E3165" s="237">
        <v>127.52</v>
      </c>
    </row>
    <row r="3166" spans="1:5" ht="12.75">
      <c r="A3166" s="235">
        <v>42528</v>
      </c>
      <c r="B3166" s="236" t="s">
        <v>5194</v>
      </c>
      <c r="C3166" s="235" t="s">
        <v>2315</v>
      </c>
      <c r="D3166" s="235" t="s">
        <v>2313</v>
      </c>
      <c r="E3166" s="237">
        <v>6.35</v>
      </c>
    </row>
    <row r="3167" spans="1:5" ht="12.75">
      <c r="A3167" s="235">
        <v>39696</v>
      </c>
      <c r="B3167" s="236" t="s">
        <v>5195</v>
      </c>
      <c r="C3167" s="235" t="s">
        <v>2315</v>
      </c>
      <c r="D3167" s="235" t="s">
        <v>2320</v>
      </c>
      <c r="E3167" s="237">
        <v>4.47</v>
      </c>
    </row>
    <row r="3168" spans="1:5" ht="12.75">
      <c r="A3168" s="235">
        <v>39700</v>
      </c>
      <c r="B3168" s="236" t="s">
        <v>5196</v>
      </c>
      <c r="C3168" s="235" t="s">
        <v>2315</v>
      </c>
      <c r="D3168" s="235" t="s">
        <v>2313</v>
      </c>
      <c r="E3168" s="237">
        <v>20.16</v>
      </c>
    </row>
    <row r="3169" spans="1:5" ht="12.75">
      <c r="A3169" s="235">
        <v>11621</v>
      </c>
      <c r="B3169" s="236" t="s">
        <v>5197</v>
      </c>
      <c r="C3169" s="235" t="s">
        <v>2315</v>
      </c>
      <c r="D3169" s="235" t="s">
        <v>2313</v>
      </c>
      <c r="E3169" s="237">
        <v>40.119999999999997</v>
      </c>
    </row>
    <row r="3170" spans="1:5" ht="12.75">
      <c r="A3170" s="235">
        <v>4014</v>
      </c>
      <c r="B3170" s="236" t="s">
        <v>5198</v>
      </c>
      <c r="C3170" s="235" t="s">
        <v>2315</v>
      </c>
      <c r="D3170" s="235" t="s">
        <v>2313</v>
      </c>
      <c r="E3170" s="237">
        <v>41.51</v>
      </c>
    </row>
    <row r="3171" spans="1:5" ht="12.75">
      <c r="A3171" s="235">
        <v>4015</v>
      </c>
      <c r="B3171" s="236" t="s">
        <v>5199</v>
      </c>
      <c r="C3171" s="235" t="s">
        <v>2315</v>
      </c>
      <c r="D3171" s="235" t="s">
        <v>2313</v>
      </c>
      <c r="E3171" s="237">
        <v>50.98</v>
      </c>
    </row>
    <row r="3172" spans="1:5" ht="12.75">
      <c r="A3172" s="235">
        <v>4017</v>
      </c>
      <c r="B3172" s="236" t="s">
        <v>5200</v>
      </c>
      <c r="C3172" s="235" t="s">
        <v>2315</v>
      </c>
      <c r="D3172" s="235" t="s">
        <v>2313</v>
      </c>
      <c r="E3172" s="237">
        <v>74.180000000000007</v>
      </c>
    </row>
    <row r="3173" spans="1:5" ht="12.75">
      <c r="A3173" s="235">
        <v>4016</v>
      </c>
      <c r="B3173" s="236" t="s">
        <v>5201</v>
      </c>
      <c r="C3173" s="235" t="s">
        <v>2315</v>
      </c>
      <c r="D3173" s="235" t="s">
        <v>2320</v>
      </c>
      <c r="E3173" s="237">
        <v>29.3</v>
      </c>
    </row>
    <row r="3174" spans="1:5" ht="12.75">
      <c r="A3174" s="235">
        <v>39699</v>
      </c>
      <c r="B3174" s="236" t="s">
        <v>5202</v>
      </c>
      <c r="C3174" s="235" t="s">
        <v>2315</v>
      </c>
      <c r="D3174" s="235" t="s">
        <v>2313</v>
      </c>
      <c r="E3174" s="237">
        <v>13.2</v>
      </c>
    </row>
    <row r="3175" spans="1:5" ht="12.75">
      <c r="A3175" s="235">
        <v>38544</v>
      </c>
      <c r="B3175" s="236" t="s">
        <v>5203</v>
      </c>
      <c r="C3175" s="235" t="s">
        <v>2315</v>
      </c>
      <c r="D3175" s="235" t="s">
        <v>2313</v>
      </c>
      <c r="E3175" s="237">
        <v>7.51</v>
      </c>
    </row>
    <row r="3176" spans="1:5" ht="12.75">
      <c r="A3176" s="235">
        <v>38545</v>
      </c>
      <c r="B3176" s="236" t="s">
        <v>5204</v>
      </c>
      <c r="C3176" s="235" t="s">
        <v>2315</v>
      </c>
      <c r="D3176" s="235" t="s">
        <v>2313</v>
      </c>
      <c r="E3176" s="237">
        <v>4.83</v>
      </c>
    </row>
    <row r="3177" spans="1:5" ht="12.75">
      <c r="A3177" s="235">
        <v>42527</v>
      </c>
      <c r="B3177" s="236" t="s">
        <v>5205</v>
      </c>
      <c r="C3177" s="235" t="s">
        <v>2315</v>
      </c>
      <c r="D3177" s="235" t="s">
        <v>2313</v>
      </c>
      <c r="E3177" s="237">
        <v>16.79</v>
      </c>
    </row>
    <row r="3178" spans="1:5" ht="12.75">
      <c r="A3178" s="235">
        <v>39323</v>
      </c>
      <c r="B3178" s="236" t="s">
        <v>5206</v>
      </c>
      <c r="C3178" s="235" t="s">
        <v>2315</v>
      </c>
      <c r="D3178" s="235" t="s">
        <v>2313</v>
      </c>
      <c r="E3178" s="237">
        <v>18.43</v>
      </c>
    </row>
    <row r="3179" spans="1:5" ht="12.75">
      <c r="A3179" s="235">
        <v>626</v>
      </c>
      <c r="B3179" s="236" t="s">
        <v>5207</v>
      </c>
      <c r="C3179" s="235" t="s">
        <v>2328</v>
      </c>
      <c r="D3179" s="235" t="s">
        <v>2320</v>
      </c>
      <c r="E3179" s="237">
        <v>11.98</v>
      </c>
    </row>
    <row r="3180" spans="1:5" ht="12.75">
      <c r="A3180" s="235">
        <v>25860</v>
      </c>
      <c r="B3180" s="236" t="s">
        <v>5208</v>
      </c>
      <c r="C3180" s="235" t="s">
        <v>2315</v>
      </c>
      <c r="D3180" s="235" t="s">
        <v>2316</v>
      </c>
      <c r="E3180" s="237">
        <v>9.83</v>
      </c>
    </row>
    <row r="3181" spans="1:5" ht="12.75">
      <c r="A3181" s="235">
        <v>25861</v>
      </c>
      <c r="B3181" s="236" t="s">
        <v>5209</v>
      </c>
      <c r="C3181" s="235" t="s">
        <v>2315</v>
      </c>
      <c r="D3181" s="235" t="s">
        <v>2316</v>
      </c>
      <c r="E3181" s="237">
        <v>14.83</v>
      </c>
    </row>
    <row r="3182" spans="1:5" ht="12.75">
      <c r="A3182" s="235">
        <v>25862</v>
      </c>
      <c r="B3182" s="236" t="s">
        <v>5210</v>
      </c>
      <c r="C3182" s="235" t="s">
        <v>2315</v>
      </c>
      <c r="D3182" s="235" t="s">
        <v>2316</v>
      </c>
      <c r="E3182" s="237">
        <v>15.75</v>
      </c>
    </row>
    <row r="3183" spans="1:5" ht="12.75">
      <c r="A3183" s="235">
        <v>25863</v>
      </c>
      <c r="B3183" s="236" t="s">
        <v>5211</v>
      </c>
      <c r="C3183" s="235" t="s">
        <v>2315</v>
      </c>
      <c r="D3183" s="235" t="s">
        <v>2316</v>
      </c>
      <c r="E3183" s="237">
        <v>19.68</v>
      </c>
    </row>
    <row r="3184" spans="1:5" ht="12.75">
      <c r="A3184" s="235">
        <v>25864</v>
      </c>
      <c r="B3184" s="236" t="s">
        <v>5212</v>
      </c>
      <c r="C3184" s="235" t="s">
        <v>2315</v>
      </c>
      <c r="D3184" s="235" t="s">
        <v>2316</v>
      </c>
      <c r="E3184" s="237">
        <v>29.52</v>
      </c>
    </row>
    <row r="3185" spans="1:5" ht="12.75">
      <c r="A3185" s="235">
        <v>25865</v>
      </c>
      <c r="B3185" s="236" t="s">
        <v>5213</v>
      </c>
      <c r="C3185" s="235" t="s">
        <v>2315</v>
      </c>
      <c r="D3185" s="235" t="s">
        <v>2316</v>
      </c>
      <c r="E3185" s="237">
        <v>39.54</v>
      </c>
    </row>
    <row r="3186" spans="1:5" ht="12.75">
      <c r="A3186" s="235">
        <v>25866</v>
      </c>
      <c r="B3186" s="236" t="s">
        <v>5214</v>
      </c>
      <c r="C3186" s="235" t="s">
        <v>2315</v>
      </c>
      <c r="D3186" s="235" t="s">
        <v>2316</v>
      </c>
      <c r="E3186" s="237">
        <v>49.1</v>
      </c>
    </row>
    <row r="3187" spans="1:5" ht="12.75">
      <c r="A3187" s="235">
        <v>25868</v>
      </c>
      <c r="B3187" s="236" t="s">
        <v>5215</v>
      </c>
      <c r="C3187" s="235" t="s">
        <v>2315</v>
      </c>
      <c r="D3187" s="235" t="s">
        <v>2316</v>
      </c>
      <c r="E3187" s="237">
        <v>10.96</v>
      </c>
    </row>
    <row r="3188" spans="1:5" ht="12.75">
      <c r="A3188" s="235">
        <v>25869</v>
      </c>
      <c r="B3188" s="236" t="s">
        <v>5216</v>
      </c>
      <c r="C3188" s="235" t="s">
        <v>2315</v>
      </c>
      <c r="D3188" s="235" t="s">
        <v>2316</v>
      </c>
      <c r="E3188" s="237">
        <v>15.47</v>
      </c>
    </row>
    <row r="3189" spans="1:5" ht="12.75">
      <c r="A3189" s="235">
        <v>25870</v>
      </c>
      <c r="B3189" s="236" t="s">
        <v>5217</v>
      </c>
      <c r="C3189" s="235" t="s">
        <v>2315</v>
      </c>
      <c r="D3189" s="235" t="s">
        <v>2316</v>
      </c>
      <c r="E3189" s="237">
        <v>17.53</v>
      </c>
    </row>
    <row r="3190" spans="1:5" ht="12.75">
      <c r="A3190" s="235">
        <v>25871</v>
      </c>
      <c r="B3190" s="236" t="s">
        <v>5218</v>
      </c>
      <c r="C3190" s="235" t="s">
        <v>2315</v>
      </c>
      <c r="D3190" s="235" t="s">
        <v>2316</v>
      </c>
      <c r="E3190" s="237">
        <v>21.53</v>
      </c>
    </row>
    <row r="3191" spans="1:5" ht="12.75">
      <c r="A3191" s="235">
        <v>25867</v>
      </c>
      <c r="B3191" s="236" t="s">
        <v>5219</v>
      </c>
      <c r="C3191" s="235" t="s">
        <v>2315</v>
      </c>
      <c r="D3191" s="235" t="s">
        <v>2316</v>
      </c>
      <c r="E3191" s="237">
        <v>31.87</v>
      </c>
    </row>
    <row r="3192" spans="1:5" ht="12.75">
      <c r="A3192" s="235">
        <v>25872</v>
      </c>
      <c r="B3192" s="236" t="s">
        <v>5220</v>
      </c>
      <c r="C3192" s="235" t="s">
        <v>2315</v>
      </c>
      <c r="D3192" s="235" t="s">
        <v>2316</v>
      </c>
      <c r="E3192" s="237">
        <v>43.08</v>
      </c>
    </row>
    <row r="3193" spans="1:5" ht="12.75">
      <c r="A3193" s="235">
        <v>25873</v>
      </c>
      <c r="B3193" s="236" t="s">
        <v>5221</v>
      </c>
      <c r="C3193" s="235" t="s">
        <v>2315</v>
      </c>
      <c r="D3193" s="235" t="s">
        <v>2316</v>
      </c>
      <c r="E3193" s="237">
        <v>53.73</v>
      </c>
    </row>
    <row r="3194" spans="1:5" ht="12.75">
      <c r="A3194" s="235">
        <v>11479</v>
      </c>
      <c r="B3194" s="236" t="s">
        <v>26404</v>
      </c>
      <c r="C3194" s="235" t="s">
        <v>2312</v>
      </c>
      <c r="D3194" s="235" t="s">
        <v>2313</v>
      </c>
      <c r="E3194" s="237">
        <v>22.2</v>
      </c>
    </row>
    <row r="3195" spans="1:5" ht="12.75">
      <c r="A3195" s="235">
        <v>11481</v>
      </c>
      <c r="B3195" s="236" t="s">
        <v>26405</v>
      </c>
      <c r="C3195" s="235" t="s">
        <v>2312</v>
      </c>
      <c r="D3195" s="235" t="s">
        <v>2313</v>
      </c>
      <c r="E3195" s="237">
        <v>20.079999999999998</v>
      </c>
    </row>
    <row r="3196" spans="1:5" ht="12.75">
      <c r="A3196" s="235">
        <v>43609</v>
      </c>
      <c r="B3196" s="236" t="s">
        <v>26406</v>
      </c>
      <c r="C3196" s="235" t="s">
        <v>2312</v>
      </c>
      <c r="D3196" s="235" t="s">
        <v>2313</v>
      </c>
      <c r="E3196" s="237">
        <v>20.079999999999998</v>
      </c>
    </row>
    <row r="3197" spans="1:5" ht="12.75">
      <c r="A3197" s="235">
        <v>11478</v>
      </c>
      <c r="B3197" s="236" t="s">
        <v>26407</v>
      </c>
      <c r="C3197" s="235" t="s">
        <v>2312</v>
      </c>
      <c r="D3197" s="235" t="s">
        <v>2313</v>
      </c>
      <c r="E3197" s="237">
        <v>38.090000000000003</v>
      </c>
    </row>
    <row r="3198" spans="1:5" ht="12.75">
      <c r="A3198" s="235">
        <v>43608</v>
      </c>
      <c r="B3198" s="236" t="s">
        <v>26408</v>
      </c>
      <c r="C3198" s="235" t="s">
        <v>2312</v>
      </c>
      <c r="D3198" s="235" t="s">
        <v>2313</v>
      </c>
      <c r="E3198" s="237">
        <v>29.07</v>
      </c>
    </row>
    <row r="3199" spans="1:5" ht="12.75">
      <c r="A3199" s="235">
        <v>11476</v>
      </c>
      <c r="B3199" s="236" t="s">
        <v>26409</v>
      </c>
      <c r="C3199" s="235" t="s">
        <v>2312</v>
      </c>
      <c r="D3199" s="235" t="s">
        <v>2313</v>
      </c>
      <c r="E3199" s="237">
        <v>29.07</v>
      </c>
    </row>
    <row r="3200" spans="1:5" ht="12.75">
      <c r="A3200" s="235">
        <v>40637</v>
      </c>
      <c r="B3200" s="236" t="s">
        <v>5222</v>
      </c>
      <c r="C3200" s="235" t="s">
        <v>2312</v>
      </c>
      <c r="D3200" s="235" t="s">
        <v>2316</v>
      </c>
      <c r="E3200" s="237">
        <v>505925.24</v>
      </c>
    </row>
    <row r="3201" spans="1:5" ht="12.75">
      <c r="A3201" s="235">
        <v>13836</v>
      </c>
      <c r="B3201" s="236" t="s">
        <v>5223</v>
      </c>
      <c r="C3201" s="235" t="s">
        <v>2312</v>
      </c>
      <c r="D3201" s="235" t="s">
        <v>2316</v>
      </c>
      <c r="E3201" s="237">
        <v>47417.11</v>
      </c>
    </row>
    <row r="3202" spans="1:5" ht="12.75">
      <c r="A3202" s="235">
        <v>14534</v>
      </c>
      <c r="B3202" s="236" t="s">
        <v>5224</v>
      </c>
      <c r="C3202" s="235" t="s">
        <v>2312</v>
      </c>
      <c r="D3202" s="235" t="s">
        <v>2316</v>
      </c>
      <c r="E3202" s="237">
        <v>19850.060000000001</v>
      </c>
    </row>
    <row r="3203" spans="1:5" ht="12.75">
      <c r="A3203" s="235">
        <v>14619</v>
      </c>
      <c r="B3203" s="236" t="s">
        <v>5225</v>
      </c>
      <c r="C3203" s="235" t="s">
        <v>2312</v>
      </c>
      <c r="D3203" s="235" t="s">
        <v>2313</v>
      </c>
      <c r="E3203" s="237">
        <v>16486.8</v>
      </c>
    </row>
    <row r="3204" spans="1:5" ht="12.75">
      <c r="A3204" s="235">
        <v>14535</v>
      </c>
      <c r="B3204" s="236" t="s">
        <v>5226</v>
      </c>
      <c r="C3204" s="235" t="s">
        <v>2312</v>
      </c>
      <c r="D3204" s="235" t="s">
        <v>2316</v>
      </c>
      <c r="E3204" s="237">
        <v>197013.73</v>
      </c>
    </row>
    <row r="3205" spans="1:5" ht="12.75">
      <c r="A3205" s="235">
        <v>39813</v>
      </c>
      <c r="B3205" s="236" t="s">
        <v>5227</v>
      </c>
      <c r="C3205" s="235" t="s">
        <v>2312</v>
      </c>
      <c r="D3205" s="235" t="s">
        <v>2316</v>
      </c>
      <c r="E3205" s="237">
        <v>21783.200000000001</v>
      </c>
    </row>
    <row r="3206" spans="1:5" ht="12.75">
      <c r="A3206" s="235">
        <v>40403</v>
      </c>
      <c r="B3206" s="236" t="s">
        <v>5228</v>
      </c>
      <c r="C3206" s="235" t="s">
        <v>2312</v>
      </c>
      <c r="D3206" s="235" t="s">
        <v>2313</v>
      </c>
      <c r="E3206" s="237">
        <v>527.07000000000005</v>
      </c>
    </row>
    <row r="3207" spans="1:5" ht="12.75">
      <c r="A3207" s="235">
        <v>12868</v>
      </c>
      <c r="B3207" s="236" t="s">
        <v>5229</v>
      </c>
      <c r="C3207" s="235" t="s">
        <v>2317</v>
      </c>
      <c r="D3207" s="235" t="s">
        <v>2313</v>
      </c>
      <c r="E3207" s="237">
        <v>18.07</v>
      </c>
    </row>
    <row r="3208" spans="1:5" ht="12.75">
      <c r="A3208" s="235">
        <v>40916</v>
      </c>
      <c r="B3208" s="236" t="s">
        <v>5230</v>
      </c>
      <c r="C3208" s="235" t="s">
        <v>2485</v>
      </c>
      <c r="D3208" s="235" t="s">
        <v>2313</v>
      </c>
      <c r="E3208" s="237">
        <v>3176.34</v>
      </c>
    </row>
    <row r="3209" spans="1:5" ht="12.75">
      <c r="A3209" s="235">
        <v>4755</v>
      </c>
      <c r="B3209" s="236" t="s">
        <v>5231</v>
      </c>
      <c r="C3209" s="235" t="s">
        <v>2317</v>
      </c>
      <c r="D3209" s="235" t="s">
        <v>2313</v>
      </c>
      <c r="E3209" s="237">
        <v>18.559999999999999</v>
      </c>
    </row>
    <row r="3210" spans="1:5" ht="12.75">
      <c r="A3210" s="235">
        <v>41067</v>
      </c>
      <c r="B3210" s="236" t="s">
        <v>5232</v>
      </c>
      <c r="C3210" s="235" t="s">
        <v>2485</v>
      </c>
      <c r="D3210" s="235" t="s">
        <v>2313</v>
      </c>
      <c r="E3210" s="237">
        <v>3265.39</v>
      </c>
    </row>
    <row r="3211" spans="1:5" ht="12.75">
      <c r="A3211" s="235">
        <v>38463</v>
      </c>
      <c r="B3211" s="236" t="s">
        <v>5233</v>
      </c>
      <c r="C3211" s="235" t="s">
        <v>2312</v>
      </c>
      <c r="D3211" s="235" t="s">
        <v>2313</v>
      </c>
      <c r="E3211" s="237">
        <v>24.56</v>
      </c>
    </row>
    <row r="3212" spans="1:5" ht="12.75">
      <c r="A3212" s="235">
        <v>40703</v>
      </c>
      <c r="B3212" s="236" t="s">
        <v>5234</v>
      </c>
      <c r="C3212" s="235" t="s">
        <v>2312</v>
      </c>
      <c r="D3212" s="235" t="s">
        <v>2320</v>
      </c>
      <c r="E3212" s="237">
        <v>6300</v>
      </c>
    </row>
    <row r="3213" spans="1:5" ht="12.75">
      <c r="A3213" s="235">
        <v>14531</v>
      </c>
      <c r="B3213" s="236" t="s">
        <v>5235</v>
      </c>
      <c r="C3213" s="235" t="s">
        <v>2312</v>
      </c>
      <c r="D3213" s="235" t="s">
        <v>2313</v>
      </c>
      <c r="E3213" s="237">
        <v>11745.57</v>
      </c>
    </row>
    <row r="3214" spans="1:5" ht="12.75">
      <c r="A3214" s="235">
        <v>36533</v>
      </c>
      <c r="B3214" s="236" t="s">
        <v>5236</v>
      </c>
      <c r="C3214" s="235" t="s">
        <v>2312</v>
      </c>
      <c r="D3214" s="235" t="s">
        <v>2313</v>
      </c>
      <c r="E3214" s="237">
        <v>13516.15</v>
      </c>
    </row>
    <row r="3215" spans="1:5" ht="12.75">
      <c r="A3215" s="235">
        <v>11616</v>
      </c>
      <c r="B3215" s="236" t="s">
        <v>5237</v>
      </c>
      <c r="C3215" s="235" t="s">
        <v>2312</v>
      </c>
      <c r="D3215" s="235" t="s">
        <v>2313</v>
      </c>
      <c r="E3215" s="237">
        <v>12765.8</v>
      </c>
    </row>
    <row r="3216" spans="1:5" ht="12.75">
      <c r="A3216" s="235">
        <v>41898</v>
      </c>
      <c r="B3216" s="236" t="s">
        <v>5238</v>
      </c>
      <c r="C3216" s="235" t="s">
        <v>2312</v>
      </c>
      <c r="D3216" s="235" t="s">
        <v>2313</v>
      </c>
      <c r="E3216" s="237">
        <v>14363.27</v>
      </c>
    </row>
    <row r="3217" spans="1:5" ht="12.75">
      <c r="A3217" s="235">
        <v>13447</v>
      </c>
      <c r="B3217" s="236" t="s">
        <v>5239</v>
      </c>
      <c r="C3217" s="235" t="s">
        <v>2312</v>
      </c>
      <c r="D3217" s="235" t="s">
        <v>2313</v>
      </c>
      <c r="E3217" s="237">
        <v>26429.4</v>
      </c>
    </row>
    <row r="3218" spans="1:5" ht="12.75">
      <c r="A3218" s="235">
        <v>14529</v>
      </c>
      <c r="B3218" s="236" t="s">
        <v>5240</v>
      </c>
      <c r="C3218" s="235" t="s">
        <v>2312</v>
      </c>
      <c r="D3218" s="235" t="s">
        <v>2313</v>
      </c>
      <c r="E3218" s="237">
        <v>14781.29</v>
      </c>
    </row>
    <row r="3219" spans="1:5" ht="12.75">
      <c r="A3219" s="235">
        <v>10747</v>
      </c>
      <c r="B3219" s="236" t="s">
        <v>5241</v>
      </c>
      <c r="C3219" s="235" t="s">
        <v>2312</v>
      </c>
      <c r="D3219" s="235" t="s">
        <v>2313</v>
      </c>
      <c r="E3219" s="237">
        <v>14502.7</v>
      </c>
    </row>
    <row r="3220" spans="1:5" ht="12.75">
      <c r="A3220" s="235">
        <v>36141</v>
      </c>
      <c r="B3220" s="236" t="s">
        <v>5242</v>
      </c>
      <c r="C3220" s="235" t="s">
        <v>2312</v>
      </c>
      <c r="D3220" s="235" t="s">
        <v>2313</v>
      </c>
      <c r="E3220" s="237">
        <v>34.29</v>
      </c>
    </row>
    <row r="3221" spans="1:5" ht="12.75">
      <c r="A3221" s="235">
        <v>39434</v>
      </c>
      <c r="B3221" s="236" t="s">
        <v>25483</v>
      </c>
      <c r="C3221" s="235" t="s">
        <v>2328</v>
      </c>
      <c r="D3221" s="235" t="s">
        <v>2313</v>
      </c>
      <c r="E3221" s="237">
        <v>2.81</v>
      </c>
    </row>
    <row r="3222" spans="1:5" ht="12.75">
      <c r="A3222" s="235">
        <v>39433</v>
      </c>
      <c r="B3222" s="236" t="s">
        <v>5244</v>
      </c>
      <c r="C3222" s="235" t="s">
        <v>2328</v>
      </c>
      <c r="D3222" s="235" t="s">
        <v>2313</v>
      </c>
      <c r="E3222" s="237">
        <v>2.0099999999999998</v>
      </c>
    </row>
    <row r="3223" spans="1:5" ht="12.75">
      <c r="A3223" s="235">
        <v>4049</v>
      </c>
      <c r="B3223" s="236" t="s">
        <v>5245</v>
      </c>
      <c r="C3223" s="235" t="s">
        <v>2377</v>
      </c>
      <c r="D3223" s="235" t="s">
        <v>2313</v>
      </c>
      <c r="E3223" s="237">
        <v>61.99</v>
      </c>
    </row>
    <row r="3224" spans="1:5" ht="12.75">
      <c r="A3224" s="235">
        <v>38120</v>
      </c>
      <c r="B3224" s="236" t="s">
        <v>5246</v>
      </c>
      <c r="C3224" s="235" t="s">
        <v>2328</v>
      </c>
      <c r="D3224" s="235" t="s">
        <v>2313</v>
      </c>
      <c r="E3224" s="237">
        <v>85.25</v>
      </c>
    </row>
    <row r="3225" spans="1:5" ht="12.75">
      <c r="A3225" s="235">
        <v>38877</v>
      </c>
      <c r="B3225" s="236" t="s">
        <v>5247</v>
      </c>
      <c r="C3225" s="235" t="s">
        <v>2328</v>
      </c>
      <c r="D3225" s="235" t="s">
        <v>2313</v>
      </c>
      <c r="E3225" s="237">
        <v>6.33</v>
      </c>
    </row>
    <row r="3226" spans="1:5" ht="12.75">
      <c r="A3226" s="235">
        <v>34546</v>
      </c>
      <c r="B3226" s="236" t="s">
        <v>5248</v>
      </c>
      <c r="C3226" s="235" t="s">
        <v>2328</v>
      </c>
      <c r="D3226" s="235" t="s">
        <v>2313</v>
      </c>
      <c r="E3226" s="237">
        <v>6.38</v>
      </c>
    </row>
    <row r="3227" spans="1:5" ht="12.75">
      <c r="A3227" s="235">
        <v>10498</v>
      </c>
      <c r="B3227" s="236" t="s">
        <v>17</v>
      </c>
      <c r="C3227" s="235" t="s">
        <v>2328</v>
      </c>
      <c r="D3227" s="235" t="s">
        <v>2313</v>
      </c>
      <c r="E3227" s="237">
        <v>10.59</v>
      </c>
    </row>
    <row r="3228" spans="1:5" ht="12.75">
      <c r="A3228" s="235">
        <v>4823</v>
      </c>
      <c r="B3228" s="236" t="s">
        <v>5249</v>
      </c>
      <c r="C3228" s="235" t="s">
        <v>2328</v>
      </c>
      <c r="D3228" s="235" t="s">
        <v>2313</v>
      </c>
      <c r="E3228" s="237">
        <v>31.54</v>
      </c>
    </row>
    <row r="3229" spans="1:5" ht="12.75">
      <c r="A3229" s="235">
        <v>12357</v>
      </c>
      <c r="B3229" s="236" t="s">
        <v>5250</v>
      </c>
      <c r="C3229" s="235" t="s">
        <v>2312</v>
      </c>
      <c r="D3229" s="235" t="s">
        <v>2313</v>
      </c>
      <c r="E3229" s="237">
        <v>99.58</v>
      </c>
    </row>
    <row r="3230" spans="1:5" ht="12.75">
      <c r="A3230" s="235">
        <v>12358</v>
      </c>
      <c r="B3230" s="236" t="s">
        <v>5251</v>
      </c>
      <c r="C3230" s="235" t="s">
        <v>2312</v>
      </c>
      <c r="D3230" s="235" t="s">
        <v>2313</v>
      </c>
      <c r="E3230" s="237">
        <v>112</v>
      </c>
    </row>
    <row r="3231" spans="1:5" ht="12.75">
      <c r="A3231" s="235">
        <v>11079</v>
      </c>
      <c r="B3231" s="236" t="s">
        <v>5252</v>
      </c>
      <c r="C3231" s="235" t="s">
        <v>2482</v>
      </c>
      <c r="D3231" s="235" t="s">
        <v>2313</v>
      </c>
      <c r="E3231" s="237">
        <v>1460.29</v>
      </c>
    </row>
    <row r="3232" spans="1:5" ht="12.75">
      <c r="A3232" s="235">
        <v>11082</v>
      </c>
      <c r="B3232" s="236" t="s">
        <v>5253</v>
      </c>
      <c r="C3232" s="235" t="s">
        <v>2482</v>
      </c>
      <c r="D3232" s="235" t="s">
        <v>2313</v>
      </c>
      <c r="E3232" s="237">
        <v>1460.29</v>
      </c>
    </row>
    <row r="3233" spans="1:5" ht="12.75">
      <c r="A3233" s="235">
        <v>4058</v>
      </c>
      <c r="B3233" s="236" t="s">
        <v>5254</v>
      </c>
      <c r="C3233" s="235" t="s">
        <v>2317</v>
      </c>
      <c r="D3233" s="235" t="s">
        <v>2313</v>
      </c>
      <c r="E3233" s="237">
        <v>25.59</v>
      </c>
    </row>
    <row r="3234" spans="1:5" ht="12.75">
      <c r="A3234" s="235">
        <v>40974</v>
      </c>
      <c r="B3234" s="236" t="s">
        <v>5255</v>
      </c>
      <c r="C3234" s="235" t="s">
        <v>2485</v>
      </c>
      <c r="D3234" s="235" t="s">
        <v>2313</v>
      </c>
      <c r="E3234" s="237">
        <v>4499.09</v>
      </c>
    </row>
    <row r="3235" spans="1:5" ht="12.75">
      <c r="A3235" s="235">
        <v>34794</v>
      </c>
      <c r="B3235" s="236" t="s">
        <v>5256</v>
      </c>
      <c r="C3235" s="235" t="s">
        <v>2317</v>
      </c>
      <c r="D3235" s="235" t="s">
        <v>2313</v>
      </c>
      <c r="E3235" s="237">
        <v>17.16</v>
      </c>
    </row>
    <row r="3236" spans="1:5" ht="12.75">
      <c r="A3236" s="235">
        <v>40925</v>
      </c>
      <c r="B3236" s="236" t="s">
        <v>5257</v>
      </c>
      <c r="C3236" s="235" t="s">
        <v>2485</v>
      </c>
      <c r="D3236" s="235" t="s">
        <v>2313</v>
      </c>
      <c r="E3236" s="237">
        <v>3019.29</v>
      </c>
    </row>
    <row r="3237" spans="1:5" ht="12.75">
      <c r="A3237" s="235">
        <v>13741</v>
      </c>
      <c r="B3237" s="236" t="s">
        <v>5258</v>
      </c>
      <c r="C3237" s="235" t="s">
        <v>2312</v>
      </c>
      <c r="D3237" s="235" t="s">
        <v>2313</v>
      </c>
      <c r="E3237" s="237">
        <v>2222.4</v>
      </c>
    </row>
    <row r="3238" spans="1:5" ht="12.75">
      <c r="A3238" s="235">
        <v>3288</v>
      </c>
      <c r="B3238" s="236" t="s">
        <v>5259</v>
      </c>
      <c r="C3238" s="235" t="s">
        <v>2324</v>
      </c>
      <c r="D3238" s="235" t="s">
        <v>2316</v>
      </c>
      <c r="E3238" s="237">
        <v>4.5999999999999996</v>
      </c>
    </row>
    <row r="3239" spans="1:5" ht="12.75">
      <c r="A3239" s="235">
        <v>13587</v>
      </c>
      <c r="B3239" s="236" t="s">
        <v>5260</v>
      </c>
      <c r="C3239" s="235" t="s">
        <v>2324</v>
      </c>
      <c r="D3239" s="235" t="s">
        <v>2316</v>
      </c>
      <c r="E3239" s="237">
        <v>2.78</v>
      </c>
    </row>
    <row r="3240" spans="1:5" ht="12.75">
      <c r="A3240" s="235">
        <v>38598</v>
      </c>
      <c r="B3240" s="236" t="s">
        <v>24353</v>
      </c>
      <c r="C3240" s="235" t="s">
        <v>2312</v>
      </c>
      <c r="D3240" s="235" t="s">
        <v>2313</v>
      </c>
      <c r="E3240" s="237">
        <v>2.1800000000000002</v>
      </c>
    </row>
    <row r="3241" spans="1:5" ht="12.75">
      <c r="A3241" s="235">
        <v>38595</v>
      </c>
      <c r="B3241" s="236" t="s">
        <v>24354</v>
      </c>
      <c r="C3241" s="235" t="s">
        <v>2312</v>
      </c>
      <c r="D3241" s="235" t="s">
        <v>2313</v>
      </c>
      <c r="E3241" s="237">
        <v>1.84</v>
      </c>
    </row>
    <row r="3242" spans="1:5" ht="12.75">
      <c r="A3242" s="235">
        <v>38592</v>
      </c>
      <c r="B3242" s="236" t="s">
        <v>24355</v>
      </c>
      <c r="C3242" s="235" t="s">
        <v>2312</v>
      </c>
      <c r="D3242" s="235" t="s">
        <v>2313</v>
      </c>
      <c r="E3242" s="237">
        <v>1.86</v>
      </c>
    </row>
    <row r="3243" spans="1:5" ht="12.75">
      <c r="A3243" s="235">
        <v>38588</v>
      </c>
      <c r="B3243" s="236" t="s">
        <v>24356</v>
      </c>
      <c r="C3243" s="235" t="s">
        <v>2312</v>
      </c>
      <c r="D3243" s="235" t="s">
        <v>2313</v>
      </c>
      <c r="E3243" s="237">
        <v>1.49</v>
      </c>
    </row>
    <row r="3244" spans="1:5" ht="12.75">
      <c r="A3244" s="235">
        <v>38593</v>
      </c>
      <c r="B3244" s="236" t="s">
        <v>24357</v>
      </c>
      <c r="C3244" s="235" t="s">
        <v>2312</v>
      </c>
      <c r="D3244" s="235" t="s">
        <v>2313</v>
      </c>
      <c r="E3244" s="237">
        <v>2.06</v>
      </c>
    </row>
    <row r="3245" spans="1:5" ht="12.75">
      <c r="A3245" s="235">
        <v>38589</v>
      </c>
      <c r="B3245" s="236" t="s">
        <v>24358</v>
      </c>
      <c r="C3245" s="235" t="s">
        <v>2312</v>
      </c>
      <c r="D3245" s="235" t="s">
        <v>2313</v>
      </c>
      <c r="E3245" s="237">
        <v>1.56</v>
      </c>
    </row>
    <row r="3246" spans="1:5" ht="12.75">
      <c r="A3246" s="235">
        <v>38594</v>
      </c>
      <c r="B3246" s="236" t="s">
        <v>24359</v>
      </c>
      <c r="C3246" s="235" t="s">
        <v>2312</v>
      </c>
      <c r="D3246" s="235" t="s">
        <v>2313</v>
      </c>
      <c r="E3246" s="237">
        <v>3.25</v>
      </c>
    </row>
    <row r="3247" spans="1:5" ht="12.75">
      <c r="A3247" s="235">
        <v>34773</v>
      </c>
      <c r="B3247" s="236" t="s">
        <v>24360</v>
      </c>
      <c r="C3247" s="235" t="s">
        <v>2312</v>
      </c>
      <c r="D3247" s="235" t="s">
        <v>2313</v>
      </c>
      <c r="E3247" s="237">
        <v>1.54</v>
      </c>
    </row>
    <row r="3248" spans="1:5" ht="12.75">
      <c r="A3248" s="235">
        <v>34769</v>
      </c>
      <c r="B3248" s="236" t="s">
        <v>24361</v>
      </c>
      <c r="C3248" s="235" t="s">
        <v>2312</v>
      </c>
      <c r="D3248" s="235" t="s">
        <v>2313</v>
      </c>
      <c r="E3248" s="237">
        <v>1.9</v>
      </c>
    </row>
    <row r="3249" spans="1:5" ht="12.75">
      <c r="A3249" s="235">
        <v>34763</v>
      </c>
      <c r="B3249" s="236" t="s">
        <v>24362</v>
      </c>
      <c r="C3249" s="235" t="s">
        <v>2312</v>
      </c>
      <c r="D3249" s="235" t="s">
        <v>2313</v>
      </c>
      <c r="E3249" s="237">
        <v>1.17</v>
      </c>
    </row>
    <row r="3250" spans="1:5" ht="12.75">
      <c r="A3250" s="235">
        <v>34774</v>
      </c>
      <c r="B3250" s="236" t="s">
        <v>24363</v>
      </c>
      <c r="C3250" s="235" t="s">
        <v>2312</v>
      </c>
      <c r="D3250" s="235" t="s">
        <v>2313</v>
      </c>
      <c r="E3250" s="237">
        <v>1.46</v>
      </c>
    </row>
    <row r="3251" spans="1:5" ht="12.75">
      <c r="A3251" s="235">
        <v>34771</v>
      </c>
      <c r="B3251" s="236" t="s">
        <v>24364</v>
      </c>
      <c r="C3251" s="235" t="s">
        <v>2312</v>
      </c>
      <c r="D3251" s="235" t="s">
        <v>2313</v>
      </c>
      <c r="E3251" s="237">
        <v>1.76</v>
      </c>
    </row>
    <row r="3252" spans="1:5" ht="12.75">
      <c r="A3252" s="235">
        <v>34764</v>
      </c>
      <c r="B3252" s="236" t="s">
        <v>24365</v>
      </c>
      <c r="C3252" s="235" t="s">
        <v>2312</v>
      </c>
      <c r="D3252" s="235" t="s">
        <v>2313</v>
      </c>
      <c r="E3252" s="237">
        <v>1.1499999999999999</v>
      </c>
    </row>
    <row r="3253" spans="1:5" ht="12.75">
      <c r="A3253" s="235">
        <v>34788</v>
      </c>
      <c r="B3253" s="236" t="s">
        <v>5261</v>
      </c>
      <c r="C3253" s="235" t="s">
        <v>2312</v>
      </c>
      <c r="D3253" s="235" t="s">
        <v>2313</v>
      </c>
      <c r="E3253" s="237">
        <v>0.93</v>
      </c>
    </row>
    <row r="3254" spans="1:5" ht="12.75">
      <c r="A3254" s="235">
        <v>34781</v>
      </c>
      <c r="B3254" s="236" t="s">
        <v>5262</v>
      </c>
      <c r="C3254" s="235" t="s">
        <v>2312</v>
      </c>
      <c r="D3254" s="235" t="s">
        <v>2313</v>
      </c>
      <c r="E3254" s="237">
        <v>1.05</v>
      </c>
    </row>
    <row r="3255" spans="1:5" ht="12.75">
      <c r="A3255" s="235">
        <v>41682</v>
      </c>
      <c r="B3255" s="236" t="s">
        <v>25484</v>
      </c>
      <c r="C3255" s="235" t="s">
        <v>2312</v>
      </c>
      <c r="D3255" s="235" t="s">
        <v>2313</v>
      </c>
      <c r="E3255" s="237">
        <v>24.52</v>
      </c>
    </row>
    <row r="3256" spans="1:5" ht="12.75">
      <c r="A3256" s="235">
        <v>41683</v>
      </c>
      <c r="B3256" s="236" t="s">
        <v>25485</v>
      </c>
      <c r="C3256" s="235" t="s">
        <v>2312</v>
      </c>
      <c r="D3256" s="235" t="s">
        <v>2313</v>
      </c>
      <c r="E3256" s="237">
        <v>18.04</v>
      </c>
    </row>
    <row r="3257" spans="1:5" ht="12.75">
      <c r="A3257" s="235">
        <v>41680</v>
      </c>
      <c r="B3257" s="236" t="s">
        <v>25486</v>
      </c>
      <c r="C3257" s="235" t="s">
        <v>2312</v>
      </c>
      <c r="D3257" s="235" t="s">
        <v>2313</v>
      </c>
      <c r="E3257" s="237">
        <v>9.7100000000000009</v>
      </c>
    </row>
    <row r="3258" spans="1:5" ht="12.75">
      <c r="A3258" s="235">
        <v>41679</v>
      </c>
      <c r="B3258" s="236" t="s">
        <v>25487</v>
      </c>
      <c r="C3258" s="235" t="s">
        <v>2312</v>
      </c>
      <c r="D3258" s="235" t="s">
        <v>2313</v>
      </c>
      <c r="E3258" s="237">
        <v>22.2</v>
      </c>
    </row>
    <row r="3259" spans="1:5" ht="12.75">
      <c r="A3259" s="235">
        <v>41681</v>
      </c>
      <c r="B3259" s="236" t="s">
        <v>25488</v>
      </c>
      <c r="C3259" s="235" t="s">
        <v>2312</v>
      </c>
      <c r="D3259" s="235" t="s">
        <v>2313</v>
      </c>
      <c r="E3259" s="237">
        <v>15.19</v>
      </c>
    </row>
    <row r="3260" spans="1:5" ht="12.75">
      <c r="A3260" s="235">
        <v>43386</v>
      </c>
      <c r="B3260" s="236" t="s">
        <v>25489</v>
      </c>
      <c r="C3260" s="235" t="s">
        <v>2312</v>
      </c>
      <c r="D3260" s="235" t="s">
        <v>2313</v>
      </c>
      <c r="E3260" s="237">
        <v>34.69</v>
      </c>
    </row>
    <row r="3261" spans="1:5" ht="12.75">
      <c r="A3261" s="235">
        <v>4059</v>
      </c>
      <c r="B3261" s="236" t="s">
        <v>25490</v>
      </c>
      <c r="C3261" s="235" t="s">
        <v>2324</v>
      </c>
      <c r="D3261" s="235" t="s">
        <v>2313</v>
      </c>
      <c r="E3261" s="237">
        <v>24.52</v>
      </c>
    </row>
    <row r="3262" spans="1:5" ht="12.75">
      <c r="A3262" s="235">
        <v>4062</v>
      </c>
      <c r="B3262" s="236" t="s">
        <v>5263</v>
      </c>
      <c r="C3262" s="235" t="s">
        <v>2312</v>
      </c>
      <c r="D3262" s="235" t="s">
        <v>2313</v>
      </c>
      <c r="E3262" s="237">
        <v>24.52</v>
      </c>
    </row>
    <row r="3263" spans="1:5" ht="12.75">
      <c r="A3263" s="235">
        <v>4061</v>
      </c>
      <c r="B3263" s="236" t="s">
        <v>25491</v>
      </c>
      <c r="C3263" s="235" t="s">
        <v>2312</v>
      </c>
      <c r="D3263" s="235" t="s">
        <v>2313</v>
      </c>
      <c r="E3263" s="237">
        <v>30.53</v>
      </c>
    </row>
    <row r="3264" spans="1:5" ht="12.75">
      <c r="A3264" s="235">
        <v>41315</v>
      </c>
      <c r="B3264" s="236" t="s">
        <v>5264</v>
      </c>
      <c r="C3264" s="235" t="s">
        <v>2328</v>
      </c>
      <c r="D3264" s="235" t="s">
        <v>2313</v>
      </c>
      <c r="E3264" s="237">
        <v>66.540000000000006</v>
      </c>
    </row>
    <row r="3265" spans="1:5" ht="12.75">
      <c r="A3265" s="235">
        <v>43148</v>
      </c>
      <c r="B3265" s="236" t="s">
        <v>5265</v>
      </c>
      <c r="C3265" s="235" t="s">
        <v>2328</v>
      </c>
      <c r="D3265" s="235" t="s">
        <v>2313</v>
      </c>
      <c r="E3265" s="237">
        <v>45.16</v>
      </c>
    </row>
    <row r="3266" spans="1:5" ht="12.75">
      <c r="A3266" s="235">
        <v>43147</v>
      </c>
      <c r="B3266" s="236" t="s">
        <v>5266</v>
      </c>
      <c r="C3266" s="235" t="s">
        <v>2328</v>
      </c>
      <c r="D3266" s="235" t="s">
        <v>2313</v>
      </c>
      <c r="E3266" s="237">
        <v>17.489999999999998</v>
      </c>
    </row>
    <row r="3267" spans="1:5" ht="12.75">
      <c r="A3267" s="235">
        <v>10608</v>
      </c>
      <c r="B3267" s="236" t="s">
        <v>5267</v>
      </c>
      <c r="C3267" s="235" t="s">
        <v>2312</v>
      </c>
      <c r="D3267" s="235" t="s">
        <v>2316</v>
      </c>
      <c r="E3267" s="237">
        <v>6783.22</v>
      </c>
    </row>
    <row r="3268" spans="1:5" ht="12.75">
      <c r="A3268" s="235">
        <v>4069</v>
      </c>
      <c r="B3268" s="236" t="s">
        <v>5268</v>
      </c>
      <c r="C3268" s="235" t="s">
        <v>2317</v>
      </c>
      <c r="D3268" s="235" t="s">
        <v>2313</v>
      </c>
      <c r="E3268" s="237">
        <v>55.83</v>
      </c>
    </row>
    <row r="3269" spans="1:5" ht="12.75">
      <c r="A3269" s="235">
        <v>40819</v>
      </c>
      <c r="B3269" s="236" t="s">
        <v>5269</v>
      </c>
      <c r="C3269" s="235" t="s">
        <v>2485</v>
      </c>
      <c r="D3269" s="235" t="s">
        <v>2313</v>
      </c>
      <c r="E3269" s="237">
        <v>9813.49</v>
      </c>
    </row>
    <row r="3270" spans="1:5" ht="12.75">
      <c r="A3270" s="235">
        <v>34361</v>
      </c>
      <c r="B3270" s="236" t="s">
        <v>5270</v>
      </c>
      <c r="C3270" s="235" t="s">
        <v>2328</v>
      </c>
      <c r="D3270" s="235" t="s">
        <v>2313</v>
      </c>
      <c r="E3270" s="237">
        <v>12.73</v>
      </c>
    </row>
    <row r="3271" spans="1:5" ht="12.75">
      <c r="A3271" s="235">
        <v>36512</v>
      </c>
      <c r="B3271" s="236" t="s">
        <v>5271</v>
      </c>
      <c r="C3271" s="235" t="s">
        <v>2312</v>
      </c>
      <c r="D3271" s="235" t="s">
        <v>2316</v>
      </c>
      <c r="E3271" s="237">
        <v>13344.37</v>
      </c>
    </row>
    <row r="3272" spans="1:5" ht="12.75">
      <c r="A3272" s="235">
        <v>25972</v>
      </c>
      <c r="B3272" s="236" t="s">
        <v>5272</v>
      </c>
      <c r="C3272" s="235" t="s">
        <v>2328</v>
      </c>
      <c r="D3272" s="235" t="s">
        <v>2313</v>
      </c>
      <c r="E3272" s="237">
        <v>13.88</v>
      </c>
    </row>
    <row r="3273" spans="1:5" ht="12.75">
      <c r="A3273" s="235">
        <v>25973</v>
      </c>
      <c r="B3273" s="236" t="s">
        <v>5273</v>
      </c>
      <c r="C3273" s="235" t="s">
        <v>2328</v>
      </c>
      <c r="D3273" s="235" t="s">
        <v>2313</v>
      </c>
      <c r="E3273" s="237">
        <v>13.88</v>
      </c>
    </row>
    <row r="3274" spans="1:5" ht="12.75">
      <c r="A3274" s="235">
        <v>11697</v>
      </c>
      <c r="B3274" s="236" t="s">
        <v>5274</v>
      </c>
      <c r="C3274" s="235" t="s">
        <v>2312</v>
      </c>
      <c r="D3274" s="235" t="s">
        <v>2313</v>
      </c>
      <c r="E3274" s="237">
        <v>612.98</v>
      </c>
    </row>
    <row r="3275" spans="1:5" ht="12.75">
      <c r="A3275" s="235">
        <v>11698</v>
      </c>
      <c r="B3275" s="236" t="s">
        <v>5275</v>
      </c>
      <c r="C3275" s="235" t="s">
        <v>2312</v>
      </c>
      <c r="D3275" s="235" t="s">
        <v>2313</v>
      </c>
      <c r="E3275" s="237">
        <v>731.25</v>
      </c>
    </row>
    <row r="3276" spans="1:5" ht="12.75">
      <c r="A3276" s="235">
        <v>11699</v>
      </c>
      <c r="B3276" s="236" t="s">
        <v>5276</v>
      </c>
      <c r="C3276" s="235" t="s">
        <v>2312</v>
      </c>
      <c r="D3276" s="235" t="s">
        <v>2313</v>
      </c>
      <c r="E3276" s="237">
        <v>808.2</v>
      </c>
    </row>
    <row r="3277" spans="1:5" ht="12.75">
      <c r="A3277" s="235">
        <v>10432</v>
      </c>
      <c r="B3277" s="236" t="s">
        <v>5277</v>
      </c>
      <c r="C3277" s="235" t="s">
        <v>2312</v>
      </c>
      <c r="D3277" s="235" t="s">
        <v>2313</v>
      </c>
      <c r="E3277" s="237">
        <v>272.26</v>
      </c>
    </row>
    <row r="3278" spans="1:5" ht="12.75">
      <c r="A3278" s="235">
        <v>10430</v>
      </c>
      <c r="B3278" s="236" t="s">
        <v>5278</v>
      </c>
      <c r="C3278" s="235" t="s">
        <v>2312</v>
      </c>
      <c r="D3278" s="235" t="s">
        <v>2313</v>
      </c>
      <c r="E3278" s="237">
        <v>293.20999999999998</v>
      </c>
    </row>
    <row r="3279" spans="1:5" ht="12.75">
      <c r="A3279" s="235">
        <v>37514</v>
      </c>
      <c r="B3279" s="236" t="s">
        <v>5279</v>
      </c>
      <c r="C3279" s="235" t="s">
        <v>2312</v>
      </c>
      <c r="D3279" s="235" t="s">
        <v>2316</v>
      </c>
      <c r="E3279" s="237">
        <v>146742.45000000001</v>
      </c>
    </row>
    <row r="3280" spans="1:5" ht="12.75">
      <c r="A3280" s="235">
        <v>37519</v>
      </c>
      <c r="B3280" s="236" t="s">
        <v>5280</v>
      </c>
      <c r="C3280" s="235" t="s">
        <v>2312</v>
      </c>
      <c r="D3280" s="235" t="s">
        <v>2316</v>
      </c>
      <c r="E3280" s="237">
        <v>226466.65</v>
      </c>
    </row>
    <row r="3281" spans="1:5" ht="12.75">
      <c r="A3281" s="235">
        <v>37520</v>
      </c>
      <c r="B3281" s="236" t="s">
        <v>5281</v>
      </c>
      <c r="C3281" s="235" t="s">
        <v>2312</v>
      </c>
      <c r="D3281" s="235" t="s">
        <v>2316</v>
      </c>
      <c r="E3281" s="237">
        <v>222754.08</v>
      </c>
    </row>
    <row r="3282" spans="1:5" ht="12.75">
      <c r="A3282" s="235">
        <v>37521</v>
      </c>
      <c r="B3282" s="236" t="s">
        <v>5282</v>
      </c>
      <c r="C3282" s="235" t="s">
        <v>2312</v>
      </c>
      <c r="D3282" s="235" t="s">
        <v>2316</v>
      </c>
      <c r="E3282" s="237">
        <v>271759.98</v>
      </c>
    </row>
    <row r="3283" spans="1:5" ht="12.75">
      <c r="A3283" s="235">
        <v>37522</v>
      </c>
      <c r="B3283" s="236" t="s">
        <v>5283</v>
      </c>
      <c r="C3283" s="235" t="s">
        <v>2312</v>
      </c>
      <c r="D3283" s="235" t="s">
        <v>2316</v>
      </c>
      <c r="E3283" s="237">
        <v>279936.09000000003</v>
      </c>
    </row>
    <row r="3284" spans="1:5" ht="12.75">
      <c r="A3284" s="235">
        <v>21109</v>
      </c>
      <c r="B3284" s="236" t="s">
        <v>5284</v>
      </c>
      <c r="C3284" s="235" t="s">
        <v>2312</v>
      </c>
      <c r="D3284" s="235" t="s">
        <v>2316</v>
      </c>
      <c r="E3284" s="237">
        <v>32.49</v>
      </c>
    </row>
    <row r="3285" spans="1:5" ht="12.75">
      <c r="A3285" s="235">
        <v>36800</v>
      </c>
      <c r="B3285" s="236" t="s">
        <v>5285</v>
      </c>
      <c r="C3285" s="235" t="s">
        <v>2312</v>
      </c>
      <c r="D3285" s="235" t="s">
        <v>2313</v>
      </c>
      <c r="E3285" s="237">
        <v>76.47</v>
      </c>
    </row>
    <row r="3286" spans="1:5" ht="12.75">
      <c r="A3286" s="235">
        <v>11769</v>
      </c>
      <c r="B3286" s="236" t="s">
        <v>5286</v>
      </c>
      <c r="C3286" s="235" t="s">
        <v>2312</v>
      </c>
      <c r="D3286" s="235" t="s">
        <v>2313</v>
      </c>
      <c r="E3286" s="237">
        <v>187.41</v>
      </c>
    </row>
    <row r="3287" spans="1:5" ht="12.75">
      <c r="A3287" s="235">
        <v>36793</v>
      </c>
      <c r="B3287" s="236" t="s">
        <v>5287</v>
      </c>
      <c r="C3287" s="235" t="s">
        <v>2312</v>
      </c>
      <c r="D3287" s="235" t="s">
        <v>2313</v>
      </c>
      <c r="E3287" s="237">
        <v>303.43</v>
      </c>
    </row>
    <row r="3288" spans="1:5" ht="12.75">
      <c r="A3288" s="235">
        <v>37546</v>
      </c>
      <c r="B3288" s="236" t="s">
        <v>5288</v>
      </c>
      <c r="C3288" s="235" t="s">
        <v>2312</v>
      </c>
      <c r="D3288" s="235" t="s">
        <v>2313</v>
      </c>
      <c r="E3288" s="237">
        <v>7911.34</v>
      </c>
    </row>
    <row r="3289" spans="1:5" ht="12.75">
      <c r="A3289" s="235">
        <v>37544</v>
      </c>
      <c r="B3289" s="236" t="s">
        <v>5289</v>
      </c>
      <c r="C3289" s="235" t="s">
        <v>2312</v>
      </c>
      <c r="D3289" s="235" t="s">
        <v>2313</v>
      </c>
      <c r="E3289" s="237">
        <v>8367.58</v>
      </c>
    </row>
    <row r="3290" spans="1:5" ht="12.75">
      <c r="A3290" s="235">
        <v>37545</v>
      </c>
      <c r="B3290" s="236" t="s">
        <v>5290</v>
      </c>
      <c r="C3290" s="235" t="s">
        <v>2312</v>
      </c>
      <c r="D3290" s="235" t="s">
        <v>2313</v>
      </c>
      <c r="E3290" s="237">
        <v>9956.2900000000009</v>
      </c>
    </row>
    <row r="3291" spans="1:5" ht="12.75">
      <c r="A3291" s="235">
        <v>11771</v>
      </c>
      <c r="B3291" s="236" t="s">
        <v>5291</v>
      </c>
      <c r="C3291" s="235" t="s">
        <v>2312</v>
      </c>
      <c r="D3291" s="235" t="s">
        <v>2313</v>
      </c>
      <c r="E3291" s="237">
        <v>232.46</v>
      </c>
    </row>
    <row r="3292" spans="1:5" ht="12.75">
      <c r="A3292" s="235">
        <v>39919</v>
      </c>
      <c r="B3292" s="236" t="s">
        <v>5292</v>
      </c>
      <c r="C3292" s="235" t="s">
        <v>2312</v>
      </c>
      <c r="D3292" s="235" t="s">
        <v>2313</v>
      </c>
      <c r="E3292" s="237">
        <v>39600.67</v>
      </c>
    </row>
    <row r="3293" spans="1:5" ht="12.75">
      <c r="A3293" s="235">
        <v>38385</v>
      </c>
      <c r="B3293" s="236" t="s">
        <v>5293</v>
      </c>
      <c r="C3293" s="235" t="s">
        <v>2312</v>
      </c>
      <c r="D3293" s="235" t="s">
        <v>2313</v>
      </c>
      <c r="E3293" s="237">
        <v>37.700000000000003</v>
      </c>
    </row>
    <row r="3294" spans="1:5" ht="12.75">
      <c r="A3294" s="235">
        <v>37587</v>
      </c>
      <c r="B3294" s="236" t="s">
        <v>5294</v>
      </c>
      <c r="C3294" s="235" t="s">
        <v>2312</v>
      </c>
      <c r="D3294" s="235" t="s">
        <v>2313</v>
      </c>
      <c r="E3294" s="237">
        <v>211.43</v>
      </c>
    </row>
    <row r="3295" spans="1:5" ht="12.75">
      <c r="A3295" s="235">
        <v>11561</v>
      </c>
      <c r="B3295" s="236" t="s">
        <v>26410</v>
      </c>
      <c r="C3295" s="235" t="s">
        <v>2312</v>
      </c>
      <c r="D3295" s="235" t="s">
        <v>2313</v>
      </c>
      <c r="E3295" s="237">
        <v>173.69</v>
      </c>
    </row>
    <row r="3296" spans="1:5" ht="12.75">
      <c r="A3296" s="235">
        <v>43604</v>
      </c>
      <c r="B3296" s="236" t="s">
        <v>26411</v>
      </c>
      <c r="C3296" s="235" t="s">
        <v>2312</v>
      </c>
      <c r="D3296" s="235" t="s">
        <v>2313</v>
      </c>
      <c r="E3296" s="237">
        <v>92.6</v>
      </c>
    </row>
    <row r="3297" spans="1:5" ht="12.75">
      <c r="A3297" s="235">
        <v>11560</v>
      </c>
      <c r="B3297" s="236" t="s">
        <v>26412</v>
      </c>
      <c r="C3297" s="235" t="s">
        <v>2312</v>
      </c>
      <c r="D3297" s="235" t="s">
        <v>2313</v>
      </c>
      <c r="E3297" s="237">
        <v>134.06</v>
      </c>
    </row>
    <row r="3298" spans="1:5" ht="12.75">
      <c r="A3298" s="235">
        <v>11499</v>
      </c>
      <c r="B3298" s="236" t="s">
        <v>26413</v>
      </c>
      <c r="C3298" s="235" t="s">
        <v>2312</v>
      </c>
      <c r="D3298" s="235" t="s">
        <v>2313</v>
      </c>
      <c r="E3298" s="237">
        <v>524.79</v>
      </c>
    </row>
    <row r="3299" spans="1:5" ht="12.75">
      <c r="A3299" s="235">
        <v>34761</v>
      </c>
      <c r="B3299" s="236" t="s">
        <v>5295</v>
      </c>
      <c r="C3299" s="235" t="s">
        <v>2317</v>
      </c>
      <c r="D3299" s="235" t="s">
        <v>2313</v>
      </c>
      <c r="E3299" s="237">
        <v>17.55</v>
      </c>
    </row>
    <row r="3300" spans="1:5" ht="12.75">
      <c r="A3300" s="235">
        <v>40924</v>
      </c>
      <c r="B3300" s="236" t="s">
        <v>5296</v>
      </c>
      <c r="C3300" s="235" t="s">
        <v>2485</v>
      </c>
      <c r="D3300" s="235" t="s">
        <v>2313</v>
      </c>
      <c r="E3300" s="237">
        <v>3088.36</v>
      </c>
    </row>
    <row r="3301" spans="1:5" ht="12.75">
      <c r="A3301" s="235">
        <v>25957</v>
      </c>
      <c r="B3301" s="236" t="s">
        <v>5297</v>
      </c>
      <c r="C3301" s="235" t="s">
        <v>2317</v>
      </c>
      <c r="D3301" s="235" t="s">
        <v>2313</v>
      </c>
      <c r="E3301" s="237">
        <v>19.43</v>
      </c>
    </row>
    <row r="3302" spans="1:5" ht="12.75">
      <c r="A3302" s="235">
        <v>40983</v>
      </c>
      <c r="B3302" s="236" t="s">
        <v>5298</v>
      </c>
      <c r="C3302" s="235" t="s">
        <v>2485</v>
      </c>
      <c r="D3302" s="235" t="s">
        <v>2313</v>
      </c>
      <c r="E3302" s="237">
        <v>3418.45</v>
      </c>
    </row>
    <row r="3303" spans="1:5" ht="12.75">
      <c r="A3303" s="235">
        <v>2437</v>
      </c>
      <c r="B3303" s="236" t="s">
        <v>5299</v>
      </c>
      <c r="C3303" s="235" t="s">
        <v>2317</v>
      </c>
      <c r="D3303" s="235" t="s">
        <v>2313</v>
      </c>
      <c r="E3303" s="237">
        <v>28.18</v>
      </c>
    </row>
    <row r="3304" spans="1:5" ht="12.75">
      <c r="A3304" s="235">
        <v>40921</v>
      </c>
      <c r="B3304" s="236" t="s">
        <v>5300</v>
      </c>
      <c r="C3304" s="235" t="s">
        <v>2485</v>
      </c>
      <c r="D3304" s="235" t="s">
        <v>2313</v>
      </c>
      <c r="E3304" s="237">
        <v>4953.84</v>
      </c>
    </row>
    <row r="3305" spans="1:5" ht="12.75">
      <c r="A3305" s="235">
        <v>14252</v>
      </c>
      <c r="B3305" s="236" t="s">
        <v>5301</v>
      </c>
      <c r="C3305" s="235" t="s">
        <v>2312</v>
      </c>
      <c r="D3305" s="235" t="s">
        <v>2313</v>
      </c>
      <c r="E3305" s="237">
        <v>2258.36</v>
      </c>
    </row>
    <row r="3306" spans="1:5" ht="12.75">
      <c r="A3306" s="235">
        <v>730</v>
      </c>
      <c r="B3306" s="236" t="s">
        <v>5302</v>
      </c>
      <c r="C3306" s="235" t="s">
        <v>2312</v>
      </c>
      <c r="D3306" s="235" t="s">
        <v>2313</v>
      </c>
      <c r="E3306" s="237">
        <v>6033.92</v>
      </c>
    </row>
    <row r="3307" spans="1:5" ht="12.75">
      <c r="A3307" s="235">
        <v>723</v>
      </c>
      <c r="B3307" s="236" t="s">
        <v>5303</v>
      </c>
      <c r="C3307" s="235" t="s">
        <v>2312</v>
      </c>
      <c r="D3307" s="235" t="s">
        <v>2313</v>
      </c>
      <c r="E3307" s="237">
        <v>2999.07</v>
      </c>
    </row>
    <row r="3308" spans="1:5" ht="12.75">
      <c r="A3308" s="235">
        <v>36502</v>
      </c>
      <c r="B3308" s="236" t="s">
        <v>5304</v>
      </c>
      <c r="C3308" s="235" t="s">
        <v>2312</v>
      </c>
      <c r="D3308" s="235" t="s">
        <v>2313</v>
      </c>
      <c r="E3308" s="237">
        <v>2818.77</v>
      </c>
    </row>
    <row r="3309" spans="1:5" ht="12.75">
      <c r="A3309" s="235">
        <v>36503</v>
      </c>
      <c r="B3309" s="236" t="s">
        <v>5305</v>
      </c>
      <c r="C3309" s="235" t="s">
        <v>2312</v>
      </c>
      <c r="D3309" s="235" t="s">
        <v>2313</v>
      </c>
      <c r="E3309" s="237">
        <v>3475.87</v>
      </c>
    </row>
    <row r="3310" spans="1:5" ht="12.75">
      <c r="A3310" s="235">
        <v>4090</v>
      </c>
      <c r="B3310" s="236" t="s">
        <v>5306</v>
      </c>
      <c r="C3310" s="235" t="s">
        <v>2312</v>
      </c>
      <c r="D3310" s="235" t="s">
        <v>2320</v>
      </c>
      <c r="E3310" s="237">
        <v>725000</v>
      </c>
    </row>
    <row r="3311" spans="1:5" ht="12.75">
      <c r="A3311" s="235">
        <v>13227</v>
      </c>
      <c r="B3311" s="236" t="s">
        <v>5307</v>
      </c>
      <c r="C3311" s="235" t="s">
        <v>2312</v>
      </c>
      <c r="D3311" s="235" t="s">
        <v>2313</v>
      </c>
      <c r="E3311" s="237">
        <v>900902.9</v>
      </c>
    </row>
    <row r="3312" spans="1:5" ht="12.75">
      <c r="A3312" s="235">
        <v>10597</v>
      </c>
      <c r="B3312" s="236" t="s">
        <v>5308</v>
      </c>
      <c r="C3312" s="235" t="s">
        <v>2312</v>
      </c>
      <c r="D3312" s="235" t="s">
        <v>2313</v>
      </c>
      <c r="E3312" s="237">
        <v>948316.53</v>
      </c>
    </row>
    <row r="3313" spans="1:5" ht="12.75">
      <c r="A3313" s="235">
        <v>39628</v>
      </c>
      <c r="B3313" s="236" t="s">
        <v>5309</v>
      </c>
      <c r="C3313" s="235" t="s">
        <v>2312</v>
      </c>
      <c r="D3313" s="235" t="s">
        <v>2313</v>
      </c>
      <c r="E3313" s="237">
        <v>2163.04</v>
      </c>
    </row>
    <row r="3314" spans="1:5" ht="12.75">
      <c r="A3314" s="235">
        <v>39404</v>
      </c>
      <c r="B3314" s="236" t="s">
        <v>5310</v>
      </c>
      <c r="C3314" s="235" t="s">
        <v>2312</v>
      </c>
      <c r="D3314" s="235" t="s">
        <v>2313</v>
      </c>
      <c r="E3314" s="237">
        <v>1072.58</v>
      </c>
    </row>
    <row r="3315" spans="1:5" ht="12.75">
      <c r="A3315" s="235">
        <v>39402</v>
      </c>
      <c r="B3315" s="236" t="s">
        <v>5311</v>
      </c>
      <c r="C3315" s="235" t="s">
        <v>2312</v>
      </c>
      <c r="D3315" s="235" t="s">
        <v>2313</v>
      </c>
      <c r="E3315" s="237">
        <v>883.6</v>
      </c>
    </row>
    <row r="3316" spans="1:5" ht="12.75">
      <c r="A3316" s="235">
        <v>39403</v>
      </c>
      <c r="B3316" s="236" t="s">
        <v>5312</v>
      </c>
      <c r="C3316" s="235" t="s">
        <v>2312</v>
      </c>
      <c r="D3316" s="235" t="s">
        <v>2313</v>
      </c>
      <c r="E3316" s="237">
        <v>864.38</v>
      </c>
    </row>
    <row r="3317" spans="1:5" ht="12.75">
      <c r="A3317" s="235">
        <v>4093</v>
      </c>
      <c r="B3317" s="236" t="s">
        <v>5313</v>
      </c>
      <c r="C3317" s="235" t="s">
        <v>2317</v>
      </c>
      <c r="D3317" s="235" t="s">
        <v>2313</v>
      </c>
      <c r="E3317" s="237">
        <v>18.559999999999999</v>
      </c>
    </row>
    <row r="3318" spans="1:5" ht="12.75">
      <c r="A3318" s="235">
        <v>10512</v>
      </c>
      <c r="B3318" s="236" t="s">
        <v>5314</v>
      </c>
      <c r="C3318" s="235" t="s">
        <v>2485</v>
      </c>
      <c r="D3318" s="235" t="s">
        <v>2313</v>
      </c>
      <c r="E3318" s="237">
        <v>3265.68</v>
      </c>
    </row>
    <row r="3319" spans="1:5" ht="12.75">
      <c r="A3319" s="235">
        <v>20020</v>
      </c>
      <c r="B3319" s="236" t="s">
        <v>5315</v>
      </c>
      <c r="C3319" s="235" t="s">
        <v>2317</v>
      </c>
      <c r="D3319" s="235" t="s">
        <v>2313</v>
      </c>
      <c r="E3319" s="237">
        <v>17.5</v>
      </c>
    </row>
    <row r="3320" spans="1:5" ht="12.75">
      <c r="A3320" s="235">
        <v>41038</v>
      </c>
      <c r="B3320" s="236" t="s">
        <v>5316</v>
      </c>
      <c r="C3320" s="235" t="s">
        <v>2485</v>
      </c>
      <c r="D3320" s="235" t="s">
        <v>2313</v>
      </c>
      <c r="E3320" s="237">
        <v>3080.38</v>
      </c>
    </row>
    <row r="3321" spans="1:5" ht="12.75">
      <c r="A3321" s="235">
        <v>4094</v>
      </c>
      <c r="B3321" s="236" t="s">
        <v>5317</v>
      </c>
      <c r="C3321" s="235" t="s">
        <v>2317</v>
      </c>
      <c r="D3321" s="235" t="s">
        <v>2313</v>
      </c>
      <c r="E3321" s="237">
        <v>24.79</v>
      </c>
    </row>
    <row r="3322" spans="1:5" ht="12.75">
      <c r="A3322" s="235">
        <v>40988</v>
      </c>
      <c r="B3322" s="236" t="s">
        <v>5318</v>
      </c>
      <c r="C3322" s="235" t="s">
        <v>2485</v>
      </c>
      <c r="D3322" s="235" t="s">
        <v>2313</v>
      </c>
      <c r="E3322" s="237">
        <v>4361.13</v>
      </c>
    </row>
    <row r="3323" spans="1:5" ht="12.75">
      <c r="A3323" s="235">
        <v>4095</v>
      </c>
      <c r="B3323" s="236" t="s">
        <v>5319</v>
      </c>
      <c r="C3323" s="235" t="s">
        <v>2317</v>
      </c>
      <c r="D3323" s="235" t="s">
        <v>2313</v>
      </c>
      <c r="E3323" s="237">
        <v>17.89</v>
      </c>
    </row>
    <row r="3324" spans="1:5" ht="12.75">
      <c r="A3324" s="235">
        <v>40990</v>
      </c>
      <c r="B3324" s="236" t="s">
        <v>5320</v>
      </c>
      <c r="C3324" s="235" t="s">
        <v>2485</v>
      </c>
      <c r="D3324" s="235" t="s">
        <v>2313</v>
      </c>
      <c r="E3324" s="237">
        <v>3148.07</v>
      </c>
    </row>
    <row r="3325" spans="1:5" ht="12.75">
      <c r="A3325" s="235">
        <v>4097</v>
      </c>
      <c r="B3325" s="236" t="s">
        <v>5321</v>
      </c>
      <c r="C3325" s="235" t="s">
        <v>2317</v>
      </c>
      <c r="D3325" s="235" t="s">
        <v>2313</v>
      </c>
      <c r="E3325" s="237">
        <v>21.33</v>
      </c>
    </row>
    <row r="3326" spans="1:5" ht="12.75">
      <c r="A3326" s="235">
        <v>40994</v>
      </c>
      <c r="B3326" s="236" t="s">
        <v>5322</v>
      </c>
      <c r="C3326" s="235" t="s">
        <v>2485</v>
      </c>
      <c r="D3326" s="235" t="s">
        <v>2313</v>
      </c>
      <c r="E3326" s="237">
        <v>3752.47</v>
      </c>
    </row>
    <row r="3327" spans="1:5" ht="12.75">
      <c r="A3327" s="235">
        <v>4096</v>
      </c>
      <c r="B3327" s="236" t="s">
        <v>5323</v>
      </c>
      <c r="C3327" s="235" t="s">
        <v>2317</v>
      </c>
      <c r="D3327" s="235" t="s">
        <v>2313</v>
      </c>
      <c r="E3327" s="237">
        <v>21.55</v>
      </c>
    </row>
    <row r="3328" spans="1:5" ht="12.75">
      <c r="A3328" s="235">
        <v>40992</v>
      </c>
      <c r="B3328" s="236" t="s">
        <v>5324</v>
      </c>
      <c r="C3328" s="235" t="s">
        <v>2485</v>
      </c>
      <c r="D3328" s="235" t="s">
        <v>2313</v>
      </c>
      <c r="E3328" s="237">
        <v>3788.91</v>
      </c>
    </row>
    <row r="3329" spans="1:5" ht="12.75">
      <c r="A3329" s="235">
        <v>13955</v>
      </c>
      <c r="B3329" s="236" t="s">
        <v>5325</v>
      </c>
      <c r="C3329" s="235" t="s">
        <v>2312</v>
      </c>
      <c r="D3329" s="235" t="s">
        <v>2313</v>
      </c>
      <c r="E3329" s="237">
        <v>2142.9499999999998</v>
      </c>
    </row>
    <row r="3330" spans="1:5" ht="12.75">
      <c r="A3330" s="235">
        <v>4114</v>
      </c>
      <c r="B3330" s="236" t="s">
        <v>5326</v>
      </c>
      <c r="C3330" s="235" t="s">
        <v>2312</v>
      </c>
      <c r="D3330" s="235" t="s">
        <v>2313</v>
      </c>
      <c r="E3330" s="237">
        <v>56.21</v>
      </c>
    </row>
    <row r="3331" spans="1:5" ht="12.75">
      <c r="A3331" s="235">
        <v>36797</v>
      </c>
      <c r="B3331" s="236" t="s">
        <v>25492</v>
      </c>
      <c r="C3331" s="235" t="s">
        <v>2312</v>
      </c>
      <c r="D3331" s="235" t="s">
        <v>2313</v>
      </c>
      <c r="E3331" s="237">
        <v>50.04</v>
      </c>
    </row>
    <row r="3332" spans="1:5" ht="12.75">
      <c r="A3332" s="235">
        <v>4107</v>
      </c>
      <c r="B3332" s="236" t="s">
        <v>25493</v>
      </c>
      <c r="C3332" s="235" t="s">
        <v>2312</v>
      </c>
      <c r="D3332" s="235" t="s">
        <v>2313</v>
      </c>
      <c r="E3332" s="237">
        <v>47.19</v>
      </c>
    </row>
    <row r="3333" spans="1:5" ht="12.75">
      <c r="A3333" s="235">
        <v>4102</v>
      </c>
      <c r="B3333" s="236" t="s">
        <v>25494</v>
      </c>
      <c r="C3333" s="235" t="s">
        <v>2312</v>
      </c>
      <c r="D3333" s="235" t="s">
        <v>2320</v>
      </c>
      <c r="E3333" s="237">
        <v>57.6</v>
      </c>
    </row>
    <row r="3334" spans="1:5" ht="12.75">
      <c r="A3334" s="235">
        <v>36799</v>
      </c>
      <c r="B3334" s="236" t="s">
        <v>5327</v>
      </c>
      <c r="C3334" s="235" t="s">
        <v>2312</v>
      </c>
      <c r="D3334" s="235" t="s">
        <v>2313</v>
      </c>
      <c r="E3334" s="237">
        <v>48.57</v>
      </c>
    </row>
    <row r="3335" spans="1:5" ht="12.75">
      <c r="A3335" s="235">
        <v>2747</v>
      </c>
      <c r="B3335" s="236" t="s">
        <v>25495</v>
      </c>
      <c r="C3335" s="235" t="s">
        <v>2324</v>
      </c>
      <c r="D3335" s="235" t="s">
        <v>2313</v>
      </c>
      <c r="E3335" s="237">
        <v>19.37</v>
      </c>
    </row>
    <row r="3336" spans="1:5" ht="12.75">
      <c r="A3336" s="235">
        <v>21138</v>
      </c>
      <c r="B3336" s="236" t="s">
        <v>25496</v>
      </c>
      <c r="C3336" s="235" t="s">
        <v>2324</v>
      </c>
      <c r="D3336" s="235" t="s">
        <v>2320</v>
      </c>
      <c r="E3336" s="237">
        <v>6.14</v>
      </c>
    </row>
    <row r="3337" spans="1:5" ht="12.75">
      <c r="A3337" s="235">
        <v>10826</v>
      </c>
      <c r="B3337" s="236" t="s">
        <v>5328</v>
      </c>
      <c r="C3337" s="235" t="s">
        <v>2312</v>
      </c>
      <c r="D3337" s="235" t="s">
        <v>2313</v>
      </c>
      <c r="E3337" s="237">
        <v>50.86</v>
      </c>
    </row>
    <row r="3338" spans="1:5" ht="12.75">
      <c r="A3338" s="235">
        <v>365</v>
      </c>
      <c r="B3338" s="236" t="s">
        <v>5329</v>
      </c>
      <c r="C3338" s="235" t="s">
        <v>2312</v>
      </c>
      <c r="D3338" s="235" t="s">
        <v>2313</v>
      </c>
      <c r="E3338" s="237">
        <v>31.53</v>
      </c>
    </row>
    <row r="3339" spans="1:5" ht="12.75">
      <c r="A3339" s="235">
        <v>38639</v>
      </c>
      <c r="B3339" s="236" t="s">
        <v>5330</v>
      </c>
      <c r="C3339" s="235" t="s">
        <v>2312</v>
      </c>
      <c r="D3339" s="235" t="s">
        <v>2313</v>
      </c>
      <c r="E3339" s="237">
        <v>122.06</v>
      </c>
    </row>
    <row r="3340" spans="1:5" ht="12.75">
      <c r="A3340" s="235">
        <v>38640</v>
      </c>
      <c r="B3340" s="236" t="s">
        <v>5331</v>
      </c>
      <c r="C3340" s="235" t="s">
        <v>2312</v>
      </c>
      <c r="D3340" s="235" t="s">
        <v>2313</v>
      </c>
      <c r="E3340" s="237">
        <v>1.83</v>
      </c>
    </row>
    <row r="3341" spans="1:5" ht="12.75">
      <c r="A3341" s="235">
        <v>358</v>
      </c>
      <c r="B3341" s="236" t="s">
        <v>5332</v>
      </c>
      <c r="C3341" s="235" t="s">
        <v>2312</v>
      </c>
      <c r="D3341" s="235" t="s">
        <v>2313</v>
      </c>
      <c r="E3341" s="237">
        <v>37.630000000000003</v>
      </c>
    </row>
    <row r="3342" spans="1:5" ht="12.75">
      <c r="A3342" s="235">
        <v>359</v>
      </c>
      <c r="B3342" s="236" t="s">
        <v>5333</v>
      </c>
      <c r="C3342" s="235" t="s">
        <v>2312</v>
      </c>
      <c r="D3342" s="235" t="s">
        <v>2313</v>
      </c>
      <c r="E3342" s="237">
        <v>77.31</v>
      </c>
    </row>
    <row r="3343" spans="1:5" ht="12.75">
      <c r="A3343" s="235">
        <v>38641</v>
      </c>
      <c r="B3343" s="236" t="s">
        <v>5334</v>
      </c>
      <c r="C3343" s="235" t="s">
        <v>2312</v>
      </c>
      <c r="D3343" s="235" t="s">
        <v>2313</v>
      </c>
      <c r="E3343" s="237">
        <v>76.290000000000006</v>
      </c>
    </row>
    <row r="3344" spans="1:5" ht="12.75">
      <c r="A3344" s="235">
        <v>360</v>
      </c>
      <c r="B3344" s="236" t="s">
        <v>5335</v>
      </c>
      <c r="C3344" s="235" t="s">
        <v>2312</v>
      </c>
      <c r="D3344" s="235" t="s">
        <v>2320</v>
      </c>
      <c r="E3344" s="237">
        <v>1.77</v>
      </c>
    </row>
    <row r="3345" spans="1:5" ht="12.75">
      <c r="A3345" s="235">
        <v>42430</v>
      </c>
      <c r="B3345" s="236" t="s">
        <v>5336</v>
      </c>
      <c r="C3345" s="235" t="s">
        <v>2312</v>
      </c>
      <c r="D3345" s="235" t="s">
        <v>2316</v>
      </c>
      <c r="E3345" s="237">
        <v>5383.1</v>
      </c>
    </row>
    <row r="3346" spans="1:5" ht="12.75">
      <c r="A3346" s="235">
        <v>4214</v>
      </c>
      <c r="B3346" s="236" t="s">
        <v>5337</v>
      </c>
      <c r="C3346" s="235" t="s">
        <v>2312</v>
      </c>
      <c r="D3346" s="235" t="s">
        <v>2313</v>
      </c>
      <c r="E3346" s="237">
        <v>11.48</v>
      </c>
    </row>
    <row r="3347" spans="1:5" ht="12.75">
      <c r="A3347" s="235">
        <v>4215</v>
      </c>
      <c r="B3347" s="236" t="s">
        <v>5338</v>
      </c>
      <c r="C3347" s="235" t="s">
        <v>2312</v>
      </c>
      <c r="D3347" s="235" t="s">
        <v>2313</v>
      </c>
      <c r="E3347" s="237">
        <v>7.56</v>
      </c>
    </row>
    <row r="3348" spans="1:5" ht="12.75">
      <c r="A3348" s="235">
        <v>4210</v>
      </c>
      <c r="B3348" s="236" t="s">
        <v>5339</v>
      </c>
      <c r="C3348" s="235" t="s">
        <v>2312</v>
      </c>
      <c r="D3348" s="235" t="s">
        <v>2313</v>
      </c>
      <c r="E3348" s="237">
        <v>1.27</v>
      </c>
    </row>
    <row r="3349" spans="1:5" ht="12.75">
      <c r="A3349" s="235">
        <v>4212</v>
      </c>
      <c r="B3349" s="236" t="s">
        <v>5340</v>
      </c>
      <c r="C3349" s="235" t="s">
        <v>2312</v>
      </c>
      <c r="D3349" s="235" t="s">
        <v>2313</v>
      </c>
      <c r="E3349" s="237">
        <v>3.65</v>
      </c>
    </row>
    <row r="3350" spans="1:5" ht="12.75">
      <c r="A3350" s="235">
        <v>4213</v>
      </c>
      <c r="B3350" s="236" t="s">
        <v>5341</v>
      </c>
      <c r="C3350" s="235" t="s">
        <v>2312</v>
      </c>
      <c r="D3350" s="235" t="s">
        <v>2313</v>
      </c>
      <c r="E3350" s="237">
        <v>16.309999999999999</v>
      </c>
    </row>
    <row r="3351" spans="1:5" ht="12.75">
      <c r="A3351" s="235">
        <v>4211</v>
      </c>
      <c r="B3351" s="236" t="s">
        <v>5342</v>
      </c>
      <c r="C3351" s="235" t="s">
        <v>2312</v>
      </c>
      <c r="D3351" s="235" t="s">
        <v>2313</v>
      </c>
      <c r="E3351" s="237">
        <v>1.82</v>
      </c>
    </row>
    <row r="3352" spans="1:5" ht="12.75">
      <c r="A3352" s="235">
        <v>4209</v>
      </c>
      <c r="B3352" s="236" t="s">
        <v>5343</v>
      </c>
      <c r="C3352" s="235" t="s">
        <v>2312</v>
      </c>
      <c r="D3352" s="235" t="s">
        <v>2313</v>
      </c>
      <c r="E3352" s="237">
        <v>17.28</v>
      </c>
    </row>
    <row r="3353" spans="1:5" ht="12.75">
      <c r="A3353" s="235">
        <v>4180</v>
      </c>
      <c r="B3353" s="236" t="s">
        <v>5344</v>
      </c>
      <c r="C3353" s="235" t="s">
        <v>2312</v>
      </c>
      <c r="D3353" s="235" t="s">
        <v>2313</v>
      </c>
      <c r="E3353" s="237">
        <v>13.01</v>
      </c>
    </row>
    <row r="3354" spans="1:5" ht="12.75">
      <c r="A3354" s="235">
        <v>4177</v>
      </c>
      <c r="B3354" s="236" t="s">
        <v>5345</v>
      </c>
      <c r="C3354" s="235" t="s">
        <v>2312</v>
      </c>
      <c r="D3354" s="235" t="s">
        <v>2313</v>
      </c>
      <c r="E3354" s="237">
        <v>4.32</v>
      </c>
    </row>
    <row r="3355" spans="1:5" ht="12.75">
      <c r="A3355" s="235">
        <v>4179</v>
      </c>
      <c r="B3355" s="236" t="s">
        <v>5346</v>
      </c>
      <c r="C3355" s="235" t="s">
        <v>2312</v>
      </c>
      <c r="D3355" s="235" t="s">
        <v>2313</v>
      </c>
      <c r="E3355" s="237">
        <v>8.83</v>
      </c>
    </row>
    <row r="3356" spans="1:5" ht="12.75">
      <c r="A3356" s="235">
        <v>4208</v>
      </c>
      <c r="B3356" s="236" t="s">
        <v>5347</v>
      </c>
      <c r="C3356" s="235" t="s">
        <v>2312</v>
      </c>
      <c r="D3356" s="235" t="s">
        <v>2313</v>
      </c>
      <c r="E3356" s="237">
        <v>41.13</v>
      </c>
    </row>
    <row r="3357" spans="1:5" ht="12.75">
      <c r="A3357" s="235">
        <v>4181</v>
      </c>
      <c r="B3357" s="236" t="s">
        <v>5348</v>
      </c>
      <c r="C3357" s="235" t="s">
        <v>2312</v>
      </c>
      <c r="D3357" s="235" t="s">
        <v>2313</v>
      </c>
      <c r="E3357" s="237">
        <v>26.87</v>
      </c>
    </row>
    <row r="3358" spans="1:5" ht="12.75">
      <c r="A3358" s="235">
        <v>4178</v>
      </c>
      <c r="B3358" s="236" t="s">
        <v>5349</v>
      </c>
      <c r="C3358" s="235" t="s">
        <v>2312</v>
      </c>
      <c r="D3358" s="235" t="s">
        <v>2313</v>
      </c>
      <c r="E3358" s="237">
        <v>5.99</v>
      </c>
    </row>
    <row r="3359" spans="1:5" ht="12.75">
      <c r="A3359" s="235">
        <v>4182</v>
      </c>
      <c r="B3359" s="236" t="s">
        <v>5350</v>
      </c>
      <c r="C3359" s="235" t="s">
        <v>2312</v>
      </c>
      <c r="D3359" s="235" t="s">
        <v>2313</v>
      </c>
      <c r="E3359" s="237">
        <v>66.91</v>
      </c>
    </row>
    <row r="3360" spans="1:5" ht="12.75">
      <c r="A3360" s="235">
        <v>4183</v>
      </c>
      <c r="B3360" s="236" t="s">
        <v>5351</v>
      </c>
      <c r="C3360" s="235" t="s">
        <v>2312</v>
      </c>
      <c r="D3360" s="235" t="s">
        <v>2313</v>
      </c>
      <c r="E3360" s="237">
        <v>107.72</v>
      </c>
    </row>
    <row r="3361" spans="1:5" ht="12.75">
      <c r="A3361" s="235">
        <v>4184</v>
      </c>
      <c r="B3361" s="236" t="s">
        <v>5352</v>
      </c>
      <c r="C3361" s="235" t="s">
        <v>2312</v>
      </c>
      <c r="D3361" s="235" t="s">
        <v>2313</v>
      </c>
      <c r="E3361" s="237">
        <v>237.79</v>
      </c>
    </row>
    <row r="3362" spans="1:5" ht="12.75">
      <c r="A3362" s="235">
        <v>4185</v>
      </c>
      <c r="B3362" s="236" t="s">
        <v>5353</v>
      </c>
      <c r="C3362" s="235" t="s">
        <v>2312</v>
      </c>
      <c r="D3362" s="235" t="s">
        <v>2313</v>
      </c>
      <c r="E3362" s="237">
        <v>395.1</v>
      </c>
    </row>
    <row r="3363" spans="1:5" ht="12.75">
      <c r="A3363" s="235">
        <v>4205</v>
      </c>
      <c r="B3363" s="236" t="s">
        <v>5354</v>
      </c>
      <c r="C3363" s="235" t="s">
        <v>2312</v>
      </c>
      <c r="D3363" s="235" t="s">
        <v>2313</v>
      </c>
      <c r="E3363" s="237">
        <v>22.82</v>
      </c>
    </row>
    <row r="3364" spans="1:5" ht="12.75">
      <c r="A3364" s="235">
        <v>4192</v>
      </c>
      <c r="B3364" s="236" t="s">
        <v>5355</v>
      </c>
      <c r="C3364" s="235" t="s">
        <v>2312</v>
      </c>
      <c r="D3364" s="235" t="s">
        <v>2313</v>
      </c>
      <c r="E3364" s="237">
        <v>22.82</v>
      </c>
    </row>
    <row r="3365" spans="1:5" ht="12.75">
      <c r="A3365" s="235">
        <v>4191</v>
      </c>
      <c r="B3365" s="236" t="s">
        <v>5356</v>
      </c>
      <c r="C3365" s="235" t="s">
        <v>2312</v>
      </c>
      <c r="D3365" s="235" t="s">
        <v>2313</v>
      </c>
      <c r="E3365" s="237">
        <v>22.82</v>
      </c>
    </row>
    <row r="3366" spans="1:5" ht="12.75">
      <c r="A3366" s="235">
        <v>4207</v>
      </c>
      <c r="B3366" s="236" t="s">
        <v>5357</v>
      </c>
      <c r="C3366" s="235" t="s">
        <v>2312</v>
      </c>
      <c r="D3366" s="235" t="s">
        <v>2313</v>
      </c>
      <c r="E3366" s="237">
        <v>18.36</v>
      </c>
    </row>
    <row r="3367" spans="1:5" ht="12.75">
      <c r="A3367" s="235">
        <v>4206</v>
      </c>
      <c r="B3367" s="236" t="s">
        <v>5358</v>
      </c>
      <c r="C3367" s="235" t="s">
        <v>2312</v>
      </c>
      <c r="D3367" s="235" t="s">
        <v>2313</v>
      </c>
      <c r="E3367" s="237">
        <v>17.829999999999998</v>
      </c>
    </row>
    <row r="3368" spans="1:5" ht="12.75">
      <c r="A3368" s="235">
        <v>4190</v>
      </c>
      <c r="B3368" s="236" t="s">
        <v>5359</v>
      </c>
      <c r="C3368" s="235" t="s">
        <v>2312</v>
      </c>
      <c r="D3368" s="235" t="s">
        <v>2313</v>
      </c>
      <c r="E3368" s="237">
        <v>17.829999999999998</v>
      </c>
    </row>
    <row r="3369" spans="1:5" ht="12.75">
      <c r="A3369" s="235">
        <v>4186</v>
      </c>
      <c r="B3369" s="236" t="s">
        <v>5360</v>
      </c>
      <c r="C3369" s="235" t="s">
        <v>2312</v>
      </c>
      <c r="D3369" s="235" t="s">
        <v>2313</v>
      </c>
      <c r="E3369" s="237">
        <v>5.27</v>
      </c>
    </row>
    <row r="3370" spans="1:5" ht="12.75">
      <c r="A3370" s="235">
        <v>4188</v>
      </c>
      <c r="B3370" s="236" t="s">
        <v>5361</v>
      </c>
      <c r="C3370" s="235" t="s">
        <v>2312</v>
      </c>
      <c r="D3370" s="235" t="s">
        <v>2313</v>
      </c>
      <c r="E3370" s="237">
        <v>10.76</v>
      </c>
    </row>
    <row r="3371" spans="1:5" ht="12.75">
      <c r="A3371" s="235">
        <v>4189</v>
      </c>
      <c r="B3371" s="236" t="s">
        <v>5362</v>
      </c>
      <c r="C3371" s="235" t="s">
        <v>2312</v>
      </c>
      <c r="D3371" s="235" t="s">
        <v>2313</v>
      </c>
      <c r="E3371" s="237">
        <v>10.76</v>
      </c>
    </row>
    <row r="3372" spans="1:5" ht="12.75">
      <c r="A3372" s="235">
        <v>4197</v>
      </c>
      <c r="B3372" s="236" t="s">
        <v>5363</v>
      </c>
      <c r="C3372" s="235" t="s">
        <v>2312</v>
      </c>
      <c r="D3372" s="235" t="s">
        <v>2313</v>
      </c>
      <c r="E3372" s="237">
        <v>56.97</v>
      </c>
    </row>
    <row r="3373" spans="1:5" ht="12.75">
      <c r="A3373" s="235">
        <v>4194</v>
      </c>
      <c r="B3373" s="236" t="s">
        <v>5364</v>
      </c>
      <c r="C3373" s="235" t="s">
        <v>2312</v>
      </c>
      <c r="D3373" s="235" t="s">
        <v>2313</v>
      </c>
      <c r="E3373" s="237">
        <v>34.42</v>
      </c>
    </row>
    <row r="3374" spans="1:5" ht="12.75">
      <c r="A3374" s="235">
        <v>4193</v>
      </c>
      <c r="B3374" s="236" t="s">
        <v>5365</v>
      </c>
      <c r="C3374" s="235" t="s">
        <v>2312</v>
      </c>
      <c r="D3374" s="235" t="s">
        <v>2313</v>
      </c>
      <c r="E3374" s="237">
        <v>34.42</v>
      </c>
    </row>
    <row r="3375" spans="1:5" ht="12.75">
      <c r="A3375" s="235">
        <v>4204</v>
      </c>
      <c r="B3375" s="236" t="s">
        <v>5366</v>
      </c>
      <c r="C3375" s="235" t="s">
        <v>2312</v>
      </c>
      <c r="D3375" s="235" t="s">
        <v>2313</v>
      </c>
      <c r="E3375" s="237">
        <v>34.42</v>
      </c>
    </row>
    <row r="3376" spans="1:5" ht="12.75">
      <c r="A3376" s="235">
        <v>4187</v>
      </c>
      <c r="B3376" s="236" t="s">
        <v>5367</v>
      </c>
      <c r="C3376" s="235" t="s">
        <v>2312</v>
      </c>
      <c r="D3376" s="235" t="s">
        <v>2313</v>
      </c>
      <c r="E3376" s="237">
        <v>6.86</v>
      </c>
    </row>
    <row r="3377" spans="1:5" ht="12.75">
      <c r="A3377" s="235">
        <v>4202</v>
      </c>
      <c r="B3377" s="236" t="s">
        <v>5368</v>
      </c>
      <c r="C3377" s="235" t="s">
        <v>2312</v>
      </c>
      <c r="D3377" s="235" t="s">
        <v>2313</v>
      </c>
      <c r="E3377" s="237">
        <v>104.05</v>
      </c>
    </row>
    <row r="3378" spans="1:5" ht="12.75">
      <c r="A3378" s="235">
        <v>4203</v>
      </c>
      <c r="B3378" s="236" t="s">
        <v>5369</v>
      </c>
      <c r="C3378" s="235" t="s">
        <v>2312</v>
      </c>
      <c r="D3378" s="235" t="s">
        <v>2313</v>
      </c>
      <c r="E3378" s="237">
        <v>91.89</v>
      </c>
    </row>
    <row r="3379" spans="1:5" ht="12.75">
      <c r="A3379" s="235">
        <v>40368</v>
      </c>
      <c r="B3379" s="236" t="s">
        <v>5370</v>
      </c>
      <c r="C3379" s="235" t="s">
        <v>2312</v>
      </c>
      <c r="D3379" s="235" t="s">
        <v>2313</v>
      </c>
      <c r="E3379" s="237">
        <v>67.349999999999994</v>
      </c>
    </row>
    <row r="3380" spans="1:5" ht="12.75">
      <c r="A3380" s="235">
        <v>40365</v>
      </c>
      <c r="B3380" s="236" t="s">
        <v>5371</v>
      </c>
      <c r="C3380" s="235" t="s">
        <v>2312</v>
      </c>
      <c r="D3380" s="235" t="s">
        <v>2313</v>
      </c>
      <c r="E3380" s="237">
        <v>45.44</v>
      </c>
    </row>
    <row r="3381" spans="1:5" ht="12.75">
      <c r="A3381" s="235">
        <v>40356</v>
      </c>
      <c r="B3381" s="236" t="s">
        <v>5372</v>
      </c>
      <c r="C3381" s="235" t="s">
        <v>2312</v>
      </c>
      <c r="D3381" s="235" t="s">
        <v>2313</v>
      </c>
      <c r="E3381" s="237">
        <v>15.52</v>
      </c>
    </row>
    <row r="3382" spans="1:5" ht="12.75">
      <c r="A3382" s="235">
        <v>40362</v>
      </c>
      <c r="B3382" s="236" t="s">
        <v>5373</v>
      </c>
      <c r="C3382" s="235" t="s">
        <v>2312</v>
      </c>
      <c r="D3382" s="235" t="s">
        <v>2313</v>
      </c>
      <c r="E3382" s="237">
        <v>30.1</v>
      </c>
    </row>
    <row r="3383" spans="1:5" ht="12.75">
      <c r="A3383" s="235">
        <v>40374</v>
      </c>
      <c r="B3383" s="236" t="s">
        <v>5374</v>
      </c>
      <c r="C3383" s="235" t="s">
        <v>2312</v>
      </c>
      <c r="D3383" s="235" t="s">
        <v>2313</v>
      </c>
      <c r="E3383" s="237">
        <v>176.03</v>
      </c>
    </row>
    <row r="3384" spans="1:5" ht="12.75">
      <c r="A3384" s="235">
        <v>40371</v>
      </c>
      <c r="B3384" s="236" t="s">
        <v>5375</v>
      </c>
      <c r="C3384" s="235" t="s">
        <v>2312</v>
      </c>
      <c r="D3384" s="235" t="s">
        <v>2313</v>
      </c>
      <c r="E3384" s="237">
        <v>110.8</v>
      </c>
    </row>
    <row r="3385" spans="1:5" ht="12.75">
      <c r="A3385" s="235">
        <v>40359</v>
      </c>
      <c r="B3385" s="236" t="s">
        <v>5376</v>
      </c>
      <c r="C3385" s="235" t="s">
        <v>2312</v>
      </c>
      <c r="D3385" s="235" t="s">
        <v>2313</v>
      </c>
      <c r="E3385" s="237">
        <v>20.05</v>
      </c>
    </row>
    <row r="3386" spans="1:5" ht="12.75">
      <c r="A3386" s="235">
        <v>7595</v>
      </c>
      <c r="B3386" s="236" t="s">
        <v>18</v>
      </c>
      <c r="C3386" s="235" t="s">
        <v>2317</v>
      </c>
      <c r="D3386" s="235" t="s">
        <v>2313</v>
      </c>
      <c r="E3386" s="237">
        <v>14.97</v>
      </c>
    </row>
    <row r="3387" spans="1:5" ht="12.75">
      <c r="A3387" s="235">
        <v>41094</v>
      </c>
      <c r="B3387" s="236" t="s">
        <v>5377</v>
      </c>
      <c r="C3387" s="235" t="s">
        <v>2485</v>
      </c>
      <c r="D3387" s="235" t="s">
        <v>2313</v>
      </c>
      <c r="E3387" s="237">
        <v>2633.24</v>
      </c>
    </row>
    <row r="3388" spans="1:5" ht="12.75">
      <c r="A3388" s="235">
        <v>39609</v>
      </c>
      <c r="B3388" s="236" t="s">
        <v>13379</v>
      </c>
      <c r="C3388" s="235" t="s">
        <v>2312</v>
      </c>
      <c r="D3388" s="235" t="s">
        <v>2316</v>
      </c>
      <c r="E3388" s="237">
        <v>56304.88</v>
      </c>
    </row>
    <row r="3389" spans="1:5" ht="12.75">
      <c r="A3389" s="235">
        <v>39610</v>
      </c>
      <c r="B3389" s="236" t="s">
        <v>13380</v>
      </c>
      <c r="C3389" s="235" t="s">
        <v>2312</v>
      </c>
      <c r="D3389" s="235" t="s">
        <v>2316</v>
      </c>
      <c r="E3389" s="237">
        <v>82187.56</v>
      </c>
    </row>
    <row r="3390" spans="1:5" ht="12.75">
      <c r="A3390" s="235">
        <v>39611</v>
      </c>
      <c r="B3390" s="236" t="s">
        <v>13381</v>
      </c>
      <c r="C3390" s="235" t="s">
        <v>2312</v>
      </c>
      <c r="D3390" s="235" t="s">
        <v>2316</v>
      </c>
      <c r="E3390" s="237">
        <v>99460.4</v>
      </c>
    </row>
    <row r="3391" spans="1:5" ht="12.75">
      <c r="A3391" s="235">
        <v>39612</v>
      </c>
      <c r="B3391" s="236" t="s">
        <v>13382</v>
      </c>
      <c r="C3391" s="235" t="s">
        <v>2312</v>
      </c>
      <c r="D3391" s="235" t="s">
        <v>2316</v>
      </c>
      <c r="E3391" s="237">
        <v>155806.96</v>
      </c>
    </row>
    <row r="3392" spans="1:5" ht="12.75">
      <c r="A3392" s="235">
        <v>39608</v>
      </c>
      <c r="B3392" s="236" t="s">
        <v>13383</v>
      </c>
      <c r="C3392" s="235" t="s">
        <v>2312</v>
      </c>
      <c r="D3392" s="235" t="s">
        <v>2316</v>
      </c>
      <c r="E3392" s="237">
        <v>45020.79</v>
      </c>
    </row>
    <row r="3393" spans="1:5" ht="12.75">
      <c r="A3393" s="235">
        <v>38175</v>
      </c>
      <c r="B3393" s="236" t="s">
        <v>26414</v>
      </c>
      <c r="C3393" s="235" t="s">
        <v>2312</v>
      </c>
      <c r="D3393" s="235" t="s">
        <v>2313</v>
      </c>
      <c r="E3393" s="237">
        <v>3.48</v>
      </c>
    </row>
    <row r="3394" spans="1:5" ht="12.75">
      <c r="A3394" s="235">
        <v>38176</v>
      </c>
      <c r="B3394" s="236" t="s">
        <v>26415</v>
      </c>
      <c r="C3394" s="235" t="s">
        <v>2312</v>
      </c>
      <c r="D3394" s="235" t="s">
        <v>2313</v>
      </c>
      <c r="E3394" s="237">
        <v>10.24</v>
      </c>
    </row>
    <row r="3395" spans="1:5" ht="12.75">
      <c r="A3395" s="235">
        <v>36152</v>
      </c>
      <c r="B3395" s="236" t="s">
        <v>5378</v>
      </c>
      <c r="C3395" s="235" t="s">
        <v>2312</v>
      </c>
      <c r="D3395" s="235" t="s">
        <v>2313</v>
      </c>
      <c r="E3395" s="237">
        <v>4.95</v>
      </c>
    </row>
    <row r="3396" spans="1:5" ht="12.75">
      <c r="A3396" s="235">
        <v>11138</v>
      </c>
      <c r="B3396" s="236" t="s">
        <v>5379</v>
      </c>
      <c r="C3396" s="235" t="s">
        <v>2377</v>
      </c>
      <c r="D3396" s="235" t="s">
        <v>2313</v>
      </c>
      <c r="E3396" s="237">
        <v>2.46</v>
      </c>
    </row>
    <row r="3397" spans="1:5" ht="12.75">
      <c r="A3397" s="235">
        <v>5333</v>
      </c>
      <c r="B3397" s="236" t="s">
        <v>19</v>
      </c>
      <c r="C3397" s="235" t="s">
        <v>2377</v>
      </c>
      <c r="D3397" s="235" t="s">
        <v>2313</v>
      </c>
      <c r="E3397" s="237">
        <v>20.39</v>
      </c>
    </row>
    <row r="3398" spans="1:5" ht="12.75">
      <c r="A3398" s="235">
        <v>4221</v>
      </c>
      <c r="B3398" s="236" t="s">
        <v>5380</v>
      </c>
      <c r="C3398" s="235" t="s">
        <v>2377</v>
      </c>
      <c r="D3398" s="235" t="s">
        <v>2320</v>
      </c>
      <c r="E3398" s="237">
        <v>3.83</v>
      </c>
    </row>
    <row r="3399" spans="1:5" ht="12.75">
      <c r="A3399" s="235">
        <v>4227</v>
      </c>
      <c r="B3399" s="236" t="s">
        <v>5381</v>
      </c>
      <c r="C3399" s="235" t="s">
        <v>2377</v>
      </c>
      <c r="D3399" s="235" t="s">
        <v>2320</v>
      </c>
      <c r="E3399" s="237">
        <v>22</v>
      </c>
    </row>
    <row r="3400" spans="1:5" ht="12.75">
      <c r="A3400" s="235">
        <v>38170</v>
      </c>
      <c r="B3400" s="236" t="s">
        <v>26416</v>
      </c>
      <c r="C3400" s="235" t="s">
        <v>2312</v>
      </c>
      <c r="D3400" s="235" t="s">
        <v>2313</v>
      </c>
      <c r="E3400" s="237">
        <v>15.22</v>
      </c>
    </row>
    <row r="3401" spans="1:5" ht="12.75">
      <c r="A3401" s="235">
        <v>4252</v>
      </c>
      <c r="B3401" s="236" t="s">
        <v>5382</v>
      </c>
      <c r="C3401" s="235" t="s">
        <v>2317</v>
      </c>
      <c r="D3401" s="235" t="s">
        <v>2313</v>
      </c>
      <c r="E3401" s="237">
        <v>22.71</v>
      </c>
    </row>
    <row r="3402" spans="1:5" ht="12.75">
      <c r="A3402" s="235">
        <v>40980</v>
      </c>
      <c r="B3402" s="236" t="s">
        <v>5383</v>
      </c>
      <c r="C3402" s="235" t="s">
        <v>2485</v>
      </c>
      <c r="D3402" s="235" t="s">
        <v>2313</v>
      </c>
      <c r="E3402" s="237">
        <v>3995.46</v>
      </c>
    </row>
    <row r="3403" spans="1:5" ht="12.75">
      <c r="A3403" s="235">
        <v>4243</v>
      </c>
      <c r="B3403" s="236" t="s">
        <v>5384</v>
      </c>
      <c r="C3403" s="235" t="s">
        <v>2317</v>
      </c>
      <c r="D3403" s="235" t="s">
        <v>2313</v>
      </c>
      <c r="E3403" s="237">
        <v>16.75</v>
      </c>
    </row>
    <row r="3404" spans="1:5" ht="12.75">
      <c r="A3404" s="235">
        <v>41031</v>
      </c>
      <c r="B3404" s="236" t="s">
        <v>5385</v>
      </c>
      <c r="C3404" s="235" t="s">
        <v>2485</v>
      </c>
      <c r="D3404" s="235" t="s">
        <v>2313</v>
      </c>
      <c r="E3404" s="237">
        <v>2944.48</v>
      </c>
    </row>
    <row r="3405" spans="1:5" ht="12.75">
      <c r="A3405" s="235">
        <v>37666</v>
      </c>
      <c r="B3405" s="236" t="s">
        <v>5386</v>
      </c>
      <c r="C3405" s="235" t="s">
        <v>2317</v>
      </c>
      <c r="D3405" s="235" t="s">
        <v>2313</v>
      </c>
      <c r="E3405" s="237">
        <v>16.14</v>
      </c>
    </row>
    <row r="3406" spans="1:5" ht="12.75">
      <c r="A3406" s="235">
        <v>40986</v>
      </c>
      <c r="B3406" s="236" t="s">
        <v>5387</v>
      </c>
      <c r="C3406" s="235" t="s">
        <v>2485</v>
      </c>
      <c r="D3406" s="235" t="s">
        <v>2313</v>
      </c>
      <c r="E3406" s="237">
        <v>2841.51</v>
      </c>
    </row>
    <row r="3407" spans="1:5" ht="12.75">
      <c r="A3407" s="235">
        <v>4250</v>
      </c>
      <c r="B3407" s="236" t="s">
        <v>5388</v>
      </c>
      <c r="C3407" s="235" t="s">
        <v>2317</v>
      </c>
      <c r="D3407" s="235" t="s">
        <v>2313</v>
      </c>
      <c r="E3407" s="237">
        <v>19.559999999999999</v>
      </c>
    </row>
    <row r="3408" spans="1:5" ht="12.75">
      <c r="A3408" s="235">
        <v>40978</v>
      </c>
      <c r="B3408" s="236" t="s">
        <v>5389</v>
      </c>
      <c r="C3408" s="235" t="s">
        <v>2485</v>
      </c>
      <c r="D3408" s="235" t="s">
        <v>2313</v>
      </c>
      <c r="E3408" s="237">
        <v>3438.4</v>
      </c>
    </row>
    <row r="3409" spans="1:5" ht="12.75">
      <c r="A3409" s="235">
        <v>25960</v>
      </c>
      <c r="B3409" s="236" t="s">
        <v>5390</v>
      </c>
      <c r="C3409" s="235" t="s">
        <v>2317</v>
      </c>
      <c r="D3409" s="235" t="s">
        <v>2313</v>
      </c>
      <c r="E3409" s="237">
        <v>20.59</v>
      </c>
    </row>
    <row r="3410" spans="1:5" ht="12.75">
      <c r="A3410" s="235">
        <v>41043</v>
      </c>
      <c r="B3410" s="236" t="s">
        <v>5391</v>
      </c>
      <c r="C3410" s="235" t="s">
        <v>2485</v>
      </c>
      <c r="D3410" s="235" t="s">
        <v>2313</v>
      </c>
      <c r="E3410" s="237">
        <v>3623.98</v>
      </c>
    </row>
    <row r="3411" spans="1:5" ht="12.75">
      <c r="A3411" s="235">
        <v>4234</v>
      </c>
      <c r="B3411" s="236" t="s">
        <v>5392</v>
      </c>
      <c r="C3411" s="235" t="s">
        <v>2317</v>
      </c>
      <c r="D3411" s="235" t="s">
        <v>2320</v>
      </c>
      <c r="E3411" s="237">
        <v>22.58</v>
      </c>
    </row>
    <row r="3412" spans="1:5" ht="12.75">
      <c r="A3412" s="235">
        <v>40987</v>
      </c>
      <c r="B3412" s="236" t="s">
        <v>5393</v>
      </c>
      <c r="C3412" s="235" t="s">
        <v>2485</v>
      </c>
      <c r="D3412" s="235" t="s">
        <v>2313</v>
      </c>
      <c r="E3412" s="237">
        <v>3969.91</v>
      </c>
    </row>
    <row r="3413" spans="1:5" ht="12.75">
      <c r="A3413" s="235">
        <v>4253</v>
      </c>
      <c r="B3413" s="236" t="s">
        <v>5394</v>
      </c>
      <c r="C3413" s="235" t="s">
        <v>2317</v>
      </c>
      <c r="D3413" s="235" t="s">
        <v>2313</v>
      </c>
      <c r="E3413" s="237">
        <v>17.89</v>
      </c>
    </row>
    <row r="3414" spans="1:5" ht="12.75">
      <c r="A3414" s="235">
        <v>40981</v>
      </c>
      <c r="B3414" s="236" t="s">
        <v>5395</v>
      </c>
      <c r="C3414" s="235" t="s">
        <v>2485</v>
      </c>
      <c r="D3414" s="235" t="s">
        <v>2313</v>
      </c>
      <c r="E3414" s="237">
        <v>3148.07</v>
      </c>
    </row>
    <row r="3415" spans="1:5" ht="12.75">
      <c r="A3415" s="235">
        <v>4254</v>
      </c>
      <c r="B3415" s="236" t="s">
        <v>5396</v>
      </c>
      <c r="C3415" s="235" t="s">
        <v>2317</v>
      </c>
      <c r="D3415" s="235" t="s">
        <v>2313</v>
      </c>
      <c r="E3415" s="237">
        <v>33.409999999999997</v>
      </c>
    </row>
    <row r="3416" spans="1:5" ht="12.75">
      <c r="A3416" s="235">
        <v>41036</v>
      </c>
      <c r="B3416" s="236" t="s">
        <v>5397</v>
      </c>
      <c r="C3416" s="235" t="s">
        <v>2485</v>
      </c>
      <c r="D3416" s="235" t="s">
        <v>2313</v>
      </c>
      <c r="E3416" s="237">
        <v>5874.09</v>
      </c>
    </row>
    <row r="3417" spans="1:5" ht="12.75">
      <c r="A3417" s="235">
        <v>4251</v>
      </c>
      <c r="B3417" s="236" t="s">
        <v>5398</v>
      </c>
      <c r="C3417" s="235" t="s">
        <v>2317</v>
      </c>
      <c r="D3417" s="235" t="s">
        <v>2313</v>
      </c>
      <c r="E3417" s="237">
        <v>20.21</v>
      </c>
    </row>
    <row r="3418" spans="1:5" ht="12.75">
      <c r="A3418" s="235">
        <v>40979</v>
      </c>
      <c r="B3418" s="236" t="s">
        <v>5399</v>
      </c>
      <c r="C3418" s="235" t="s">
        <v>2485</v>
      </c>
      <c r="D3418" s="235" t="s">
        <v>2313</v>
      </c>
      <c r="E3418" s="237">
        <v>3553.96</v>
      </c>
    </row>
    <row r="3419" spans="1:5" ht="12.75">
      <c r="A3419" s="235">
        <v>4230</v>
      </c>
      <c r="B3419" s="236" t="s">
        <v>5400</v>
      </c>
      <c r="C3419" s="235" t="s">
        <v>2317</v>
      </c>
      <c r="D3419" s="235" t="s">
        <v>2313</v>
      </c>
      <c r="E3419" s="237">
        <v>21.35</v>
      </c>
    </row>
    <row r="3420" spans="1:5" ht="12.75">
      <c r="A3420" s="235">
        <v>40998</v>
      </c>
      <c r="B3420" s="236" t="s">
        <v>5401</v>
      </c>
      <c r="C3420" s="235" t="s">
        <v>2485</v>
      </c>
      <c r="D3420" s="235" t="s">
        <v>2313</v>
      </c>
      <c r="E3420" s="237">
        <v>3756.01</v>
      </c>
    </row>
    <row r="3421" spans="1:5" ht="12.75">
      <c r="A3421" s="235">
        <v>4257</v>
      </c>
      <c r="B3421" s="236" t="s">
        <v>5402</v>
      </c>
      <c r="C3421" s="235" t="s">
        <v>2317</v>
      </c>
      <c r="D3421" s="235" t="s">
        <v>2313</v>
      </c>
      <c r="E3421" s="237">
        <v>10.52</v>
      </c>
    </row>
    <row r="3422" spans="1:5" ht="12.75">
      <c r="A3422" s="235">
        <v>40982</v>
      </c>
      <c r="B3422" s="236" t="s">
        <v>5403</v>
      </c>
      <c r="C3422" s="235" t="s">
        <v>2485</v>
      </c>
      <c r="D3422" s="235" t="s">
        <v>2313</v>
      </c>
      <c r="E3422" s="237">
        <v>1853.11</v>
      </c>
    </row>
    <row r="3423" spans="1:5" ht="12.75">
      <c r="A3423" s="235">
        <v>4240</v>
      </c>
      <c r="B3423" s="236" t="s">
        <v>5404</v>
      </c>
      <c r="C3423" s="235" t="s">
        <v>2317</v>
      </c>
      <c r="D3423" s="235" t="s">
        <v>2313</v>
      </c>
      <c r="E3423" s="237">
        <v>20.96</v>
      </c>
    </row>
    <row r="3424" spans="1:5" ht="12.75">
      <c r="A3424" s="235">
        <v>41026</v>
      </c>
      <c r="B3424" s="236" t="s">
        <v>5405</v>
      </c>
      <c r="C3424" s="235" t="s">
        <v>2485</v>
      </c>
      <c r="D3424" s="235" t="s">
        <v>2313</v>
      </c>
      <c r="E3424" s="237">
        <v>3685.75</v>
      </c>
    </row>
    <row r="3425" spans="1:5" ht="12.75">
      <c r="A3425" s="235">
        <v>4239</v>
      </c>
      <c r="B3425" s="236" t="s">
        <v>5406</v>
      </c>
      <c r="C3425" s="235" t="s">
        <v>2317</v>
      </c>
      <c r="D3425" s="235" t="s">
        <v>2313</v>
      </c>
      <c r="E3425" s="237">
        <v>25.72</v>
      </c>
    </row>
    <row r="3426" spans="1:5" ht="12.75">
      <c r="A3426" s="235">
        <v>41024</v>
      </c>
      <c r="B3426" s="236" t="s">
        <v>5407</v>
      </c>
      <c r="C3426" s="235" t="s">
        <v>2485</v>
      </c>
      <c r="D3426" s="235" t="s">
        <v>2313</v>
      </c>
      <c r="E3426" s="237">
        <v>4521.74</v>
      </c>
    </row>
    <row r="3427" spans="1:5" ht="12.75">
      <c r="A3427" s="235">
        <v>4248</v>
      </c>
      <c r="B3427" s="236" t="s">
        <v>5408</v>
      </c>
      <c r="C3427" s="235" t="s">
        <v>2317</v>
      </c>
      <c r="D3427" s="235" t="s">
        <v>2313</v>
      </c>
      <c r="E3427" s="237">
        <v>20.21</v>
      </c>
    </row>
    <row r="3428" spans="1:5" ht="12.75">
      <c r="A3428" s="235">
        <v>41033</v>
      </c>
      <c r="B3428" s="236" t="s">
        <v>5409</v>
      </c>
      <c r="C3428" s="235" t="s">
        <v>2485</v>
      </c>
      <c r="D3428" s="235" t="s">
        <v>2313</v>
      </c>
      <c r="E3428" s="237">
        <v>3555.04</v>
      </c>
    </row>
    <row r="3429" spans="1:5" ht="12.75">
      <c r="A3429" s="235">
        <v>25959</v>
      </c>
      <c r="B3429" s="236" t="s">
        <v>5410</v>
      </c>
      <c r="C3429" s="235" t="s">
        <v>2317</v>
      </c>
      <c r="D3429" s="235" t="s">
        <v>2313</v>
      </c>
      <c r="E3429" s="237">
        <v>21.63</v>
      </c>
    </row>
    <row r="3430" spans="1:5" ht="12.75">
      <c r="A3430" s="235">
        <v>41040</v>
      </c>
      <c r="B3430" s="236" t="s">
        <v>5411</v>
      </c>
      <c r="C3430" s="235" t="s">
        <v>2485</v>
      </c>
      <c r="D3430" s="235" t="s">
        <v>2313</v>
      </c>
      <c r="E3430" s="237">
        <v>3805.17</v>
      </c>
    </row>
    <row r="3431" spans="1:5" ht="12.75">
      <c r="A3431" s="235">
        <v>4238</v>
      </c>
      <c r="B3431" s="236" t="s">
        <v>5412</v>
      </c>
      <c r="C3431" s="235" t="s">
        <v>2317</v>
      </c>
      <c r="D3431" s="235" t="s">
        <v>2313</v>
      </c>
      <c r="E3431" s="237">
        <v>16.29</v>
      </c>
    </row>
    <row r="3432" spans="1:5" ht="12.75">
      <c r="A3432" s="235">
        <v>41012</v>
      </c>
      <c r="B3432" s="236" t="s">
        <v>5413</v>
      </c>
      <c r="C3432" s="235" t="s">
        <v>2485</v>
      </c>
      <c r="D3432" s="235" t="s">
        <v>2313</v>
      </c>
      <c r="E3432" s="237">
        <v>2865.48</v>
      </c>
    </row>
    <row r="3433" spans="1:5" ht="12.75">
      <c r="A3433" s="235">
        <v>4237</v>
      </c>
      <c r="B3433" s="236" t="s">
        <v>5414</v>
      </c>
      <c r="C3433" s="235" t="s">
        <v>2317</v>
      </c>
      <c r="D3433" s="235" t="s">
        <v>2313</v>
      </c>
      <c r="E3433" s="237">
        <v>23.58</v>
      </c>
    </row>
    <row r="3434" spans="1:5" ht="12.75">
      <c r="A3434" s="235">
        <v>41002</v>
      </c>
      <c r="B3434" s="236" t="s">
        <v>5415</v>
      </c>
      <c r="C3434" s="235" t="s">
        <v>2485</v>
      </c>
      <c r="D3434" s="235" t="s">
        <v>2313</v>
      </c>
      <c r="E3434" s="237">
        <v>4147.1000000000004</v>
      </c>
    </row>
    <row r="3435" spans="1:5" ht="12.75">
      <c r="A3435" s="235">
        <v>4233</v>
      </c>
      <c r="B3435" s="236" t="s">
        <v>5416</v>
      </c>
      <c r="C3435" s="235" t="s">
        <v>2317</v>
      </c>
      <c r="D3435" s="235" t="s">
        <v>2313</v>
      </c>
      <c r="E3435" s="237">
        <v>18.579999999999998</v>
      </c>
    </row>
    <row r="3436" spans="1:5" ht="12.75">
      <c r="A3436" s="235">
        <v>41001</v>
      </c>
      <c r="B3436" s="236" t="s">
        <v>5417</v>
      </c>
      <c r="C3436" s="235" t="s">
        <v>2485</v>
      </c>
      <c r="D3436" s="235" t="s">
        <v>2313</v>
      </c>
      <c r="E3436" s="237">
        <v>3267.76</v>
      </c>
    </row>
    <row r="3437" spans="1:5" ht="12.75">
      <c r="A3437" s="235">
        <v>2</v>
      </c>
      <c r="B3437" s="236" t="s">
        <v>5418</v>
      </c>
      <c r="C3437" s="235" t="s">
        <v>2482</v>
      </c>
      <c r="D3437" s="235" t="s">
        <v>2313</v>
      </c>
      <c r="E3437" s="237">
        <v>11.69</v>
      </c>
    </row>
    <row r="3438" spans="1:5" ht="12.75">
      <c r="A3438" s="235">
        <v>36517</v>
      </c>
      <c r="B3438" s="236" t="s">
        <v>5419</v>
      </c>
      <c r="C3438" s="235" t="s">
        <v>2312</v>
      </c>
      <c r="D3438" s="235" t="s">
        <v>2313</v>
      </c>
      <c r="E3438" s="237">
        <v>439560</v>
      </c>
    </row>
    <row r="3439" spans="1:5" ht="12.75">
      <c r="A3439" s="235">
        <v>4262</v>
      </c>
      <c r="B3439" s="236" t="s">
        <v>5420</v>
      </c>
      <c r="C3439" s="235" t="s">
        <v>2312</v>
      </c>
      <c r="D3439" s="235" t="s">
        <v>2320</v>
      </c>
      <c r="E3439" s="237">
        <v>495000</v>
      </c>
    </row>
    <row r="3440" spans="1:5" ht="12.75">
      <c r="A3440" s="235">
        <v>4263</v>
      </c>
      <c r="B3440" s="236" t="s">
        <v>5421</v>
      </c>
      <c r="C3440" s="235" t="s">
        <v>2312</v>
      </c>
      <c r="D3440" s="235" t="s">
        <v>2313</v>
      </c>
      <c r="E3440" s="237">
        <v>686399.96</v>
      </c>
    </row>
    <row r="3441" spans="1:5" ht="12.75">
      <c r="A3441" s="235">
        <v>36518</v>
      </c>
      <c r="B3441" s="236" t="s">
        <v>5422</v>
      </c>
      <c r="C3441" s="235" t="s">
        <v>2312</v>
      </c>
      <c r="D3441" s="235" t="s">
        <v>2313</v>
      </c>
      <c r="E3441" s="237">
        <v>781439.96</v>
      </c>
    </row>
    <row r="3442" spans="1:5" ht="12.75">
      <c r="A3442" s="235">
        <v>14221</v>
      </c>
      <c r="B3442" s="236" t="s">
        <v>5423</v>
      </c>
      <c r="C3442" s="235" t="s">
        <v>2312</v>
      </c>
      <c r="D3442" s="235" t="s">
        <v>2313</v>
      </c>
      <c r="E3442" s="237">
        <v>456059.98</v>
      </c>
    </row>
    <row r="3443" spans="1:5" ht="12.75">
      <c r="A3443" s="235">
        <v>38402</v>
      </c>
      <c r="B3443" s="236" t="s">
        <v>5424</v>
      </c>
      <c r="C3443" s="235" t="s">
        <v>2312</v>
      </c>
      <c r="D3443" s="235" t="s">
        <v>2313</v>
      </c>
      <c r="E3443" s="237">
        <v>6.77</v>
      </c>
    </row>
    <row r="3444" spans="1:5" ht="12.75">
      <c r="A3444" s="235">
        <v>3412</v>
      </c>
      <c r="B3444" s="236" t="s">
        <v>5425</v>
      </c>
      <c r="C3444" s="235" t="s">
        <v>2315</v>
      </c>
      <c r="D3444" s="235" t="s">
        <v>2313</v>
      </c>
      <c r="E3444" s="237">
        <v>10.69</v>
      </c>
    </row>
    <row r="3445" spans="1:5" ht="12.75">
      <c r="A3445" s="235">
        <v>3413</v>
      </c>
      <c r="B3445" s="236" t="s">
        <v>5426</v>
      </c>
      <c r="C3445" s="235" t="s">
        <v>2315</v>
      </c>
      <c r="D3445" s="235" t="s">
        <v>2313</v>
      </c>
      <c r="E3445" s="237">
        <v>24.06</v>
      </c>
    </row>
    <row r="3446" spans="1:5" ht="12.75">
      <c r="A3446" s="235">
        <v>39744</v>
      </c>
      <c r="B3446" s="236" t="s">
        <v>5427</v>
      </c>
      <c r="C3446" s="235" t="s">
        <v>2315</v>
      </c>
      <c r="D3446" s="235" t="s">
        <v>2313</v>
      </c>
      <c r="E3446" s="237">
        <v>18.68</v>
      </c>
    </row>
    <row r="3447" spans="1:5" ht="12.75">
      <c r="A3447" s="235">
        <v>39745</v>
      </c>
      <c r="B3447" s="236" t="s">
        <v>5428</v>
      </c>
      <c r="C3447" s="235" t="s">
        <v>2315</v>
      </c>
      <c r="D3447" s="235" t="s">
        <v>2313</v>
      </c>
      <c r="E3447" s="237">
        <v>39.43</v>
      </c>
    </row>
    <row r="3448" spans="1:5" ht="12.75">
      <c r="A3448" s="235">
        <v>39637</v>
      </c>
      <c r="B3448" s="236" t="s">
        <v>5429</v>
      </c>
      <c r="C3448" s="235" t="s">
        <v>2315</v>
      </c>
      <c r="D3448" s="235" t="s">
        <v>2313</v>
      </c>
      <c r="E3448" s="237">
        <v>79.13</v>
      </c>
    </row>
    <row r="3449" spans="1:5" ht="12.75">
      <c r="A3449" s="235">
        <v>39638</v>
      </c>
      <c r="B3449" s="236" t="s">
        <v>5430</v>
      </c>
      <c r="C3449" s="235" t="s">
        <v>2315</v>
      </c>
      <c r="D3449" s="235" t="s">
        <v>2313</v>
      </c>
      <c r="E3449" s="237">
        <v>147.35</v>
      </c>
    </row>
    <row r="3450" spans="1:5" ht="12.75">
      <c r="A3450" s="235">
        <v>39639</v>
      </c>
      <c r="B3450" s="236" t="s">
        <v>5431</v>
      </c>
      <c r="C3450" s="235" t="s">
        <v>2315</v>
      </c>
      <c r="D3450" s="235" t="s">
        <v>2313</v>
      </c>
      <c r="E3450" s="237">
        <v>194.26</v>
      </c>
    </row>
    <row r="3451" spans="1:5" ht="12.75">
      <c r="A3451" s="235">
        <v>39517</v>
      </c>
      <c r="B3451" s="236" t="s">
        <v>5432</v>
      </c>
      <c r="C3451" s="235" t="s">
        <v>2315</v>
      </c>
      <c r="D3451" s="235" t="s">
        <v>2316</v>
      </c>
      <c r="E3451" s="237">
        <v>284.55</v>
      </c>
    </row>
    <row r="3452" spans="1:5" ht="12.75">
      <c r="A3452" s="235">
        <v>39518</v>
      </c>
      <c r="B3452" s="236" t="s">
        <v>5433</v>
      </c>
      <c r="C3452" s="235" t="s">
        <v>2315</v>
      </c>
      <c r="D3452" s="235" t="s">
        <v>2316</v>
      </c>
      <c r="E3452" s="237">
        <v>337.35</v>
      </c>
    </row>
    <row r="3453" spans="1:5" ht="12.75">
      <c r="A3453" s="235">
        <v>38366</v>
      </c>
      <c r="B3453" s="236" t="s">
        <v>5434</v>
      </c>
      <c r="C3453" s="235" t="s">
        <v>2315</v>
      </c>
      <c r="D3453" s="235" t="s">
        <v>2313</v>
      </c>
      <c r="E3453" s="237">
        <v>4.26</v>
      </c>
    </row>
    <row r="3454" spans="1:5" ht="12.75">
      <c r="A3454" s="235">
        <v>11703</v>
      </c>
      <c r="B3454" s="236" t="s">
        <v>5435</v>
      </c>
      <c r="C3454" s="235" t="s">
        <v>2312</v>
      </c>
      <c r="D3454" s="235" t="s">
        <v>2313</v>
      </c>
      <c r="E3454" s="237">
        <v>23.59</v>
      </c>
    </row>
    <row r="3455" spans="1:5" ht="12.75">
      <c r="A3455" s="235">
        <v>37400</v>
      </c>
      <c r="B3455" s="236" t="s">
        <v>5436</v>
      </c>
      <c r="C3455" s="235" t="s">
        <v>2312</v>
      </c>
      <c r="D3455" s="235" t="s">
        <v>2313</v>
      </c>
      <c r="E3455" s="237">
        <v>61.37</v>
      </c>
    </row>
    <row r="3456" spans="1:5" ht="12.75">
      <c r="A3456" s="235">
        <v>25400</v>
      </c>
      <c r="B3456" s="236" t="s">
        <v>5437</v>
      </c>
      <c r="C3456" s="235" t="s">
        <v>2312</v>
      </c>
      <c r="D3456" s="235" t="s">
        <v>2313</v>
      </c>
      <c r="E3456" s="237">
        <v>1385.04</v>
      </c>
    </row>
    <row r="3457" spans="1:5" ht="12.75">
      <c r="A3457" s="235">
        <v>4272</v>
      </c>
      <c r="B3457" s="236" t="s">
        <v>5438</v>
      </c>
      <c r="C3457" s="235" t="s">
        <v>2312</v>
      </c>
      <c r="D3457" s="235" t="s">
        <v>2313</v>
      </c>
      <c r="E3457" s="237">
        <v>57.17</v>
      </c>
    </row>
    <row r="3458" spans="1:5" ht="12.75">
      <c r="A3458" s="235">
        <v>4276</v>
      </c>
      <c r="B3458" s="236" t="s">
        <v>5439</v>
      </c>
      <c r="C3458" s="235" t="s">
        <v>2312</v>
      </c>
      <c r="D3458" s="235" t="s">
        <v>2313</v>
      </c>
      <c r="E3458" s="237">
        <v>168.74</v>
      </c>
    </row>
    <row r="3459" spans="1:5" ht="12.75">
      <c r="A3459" s="235">
        <v>4273</v>
      </c>
      <c r="B3459" s="236" t="s">
        <v>5440</v>
      </c>
      <c r="C3459" s="235" t="s">
        <v>2312</v>
      </c>
      <c r="D3459" s="235" t="s">
        <v>2313</v>
      </c>
      <c r="E3459" s="237">
        <v>280.31</v>
      </c>
    </row>
    <row r="3460" spans="1:5" ht="12.75">
      <c r="A3460" s="235">
        <v>4274</v>
      </c>
      <c r="B3460" s="236" t="s">
        <v>5441</v>
      </c>
      <c r="C3460" s="235" t="s">
        <v>2312</v>
      </c>
      <c r="D3460" s="235" t="s">
        <v>2320</v>
      </c>
      <c r="E3460" s="237">
        <v>65</v>
      </c>
    </row>
    <row r="3461" spans="1:5" ht="12.75">
      <c r="A3461" s="235">
        <v>39438</v>
      </c>
      <c r="B3461" s="236" t="s">
        <v>5442</v>
      </c>
      <c r="C3461" s="235" t="s">
        <v>2312</v>
      </c>
      <c r="D3461" s="235" t="s">
        <v>2316</v>
      </c>
      <c r="E3461" s="237">
        <v>0.12</v>
      </c>
    </row>
    <row r="3462" spans="1:5" ht="12.75">
      <c r="A3462" s="235">
        <v>11963</v>
      </c>
      <c r="B3462" s="236" t="s">
        <v>5443</v>
      </c>
      <c r="C3462" s="235" t="s">
        <v>2312</v>
      </c>
      <c r="D3462" s="235" t="s">
        <v>2316</v>
      </c>
      <c r="E3462" s="237">
        <v>4.59</v>
      </c>
    </row>
    <row r="3463" spans="1:5" ht="12.75">
      <c r="A3463" s="235">
        <v>11964</v>
      </c>
      <c r="B3463" s="236" t="s">
        <v>5444</v>
      </c>
      <c r="C3463" s="235" t="s">
        <v>2312</v>
      </c>
      <c r="D3463" s="235" t="s">
        <v>2316</v>
      </c>
      <c r="E3463" s="237">
        <v>1.1499999999999999</v>
      </c>
    </row>
    <row r="3464" spans="1:5" ht="12.75">
      <c r="A3464" s="235">
        <v>4379</v>
      </c>
      <c r="B3464" s="236" t="s">
        <v>5445</v>
      </c>
      <c r="C3464" s="235" t="s">
        <v>2312</v>
      </c>
      <c r="D3464" s="235" t="s">
        <v>2316</v>
      </c>
      <c r="E3464" s="237">
        <v>0.02</v>
      </c>
    </row>
    <row r="3465" spans="1:5" ht="12.75">
      <c r="A3465" s="235">
        <v>4377</v>
      </c>
      <c r="B3465" s="236" t="s">
        <v>5446</v>
      </c>
      <c r="C3465" s="235" t="s">
        <v>2312</v>
      </c>
      <c r="D3465" s="235" t="s">
        <v>2316</v>
      </c>
      <c r="E3465" s="237">
        <v>0.09</v>
      </c>
    </row>
    <row r="3466" spans="1:5" ht="12.75">
      <c r="A3466" s="235">
        <v>4356</v>
      </c>
      <c r="B3466" s="236" t="s">
        <v>5447</v>
      </c>
      <c r="C3466" s="235" t="s">
        <v>2312</v>
      </c>
      <c r="D3466" s="235" t="s">
        <v>2316</v>
      </c>
      <c r="E3466" s="237">
        <v>0.12</v>
      </c>
    </row>
    <row r="3467" spans="1:5" ht="12.75">
      <c r="A3467" s="235">
        <v>13246</v>
      </c>
      <c r="B3467" s="236" t="s">
        <v>5448</v>
      </c>
      <c r="C3467" s="235" t="s">
        <v>2312</v>
      </c>
      <c r="D3467" s="235" t="s">
        <v>2316</v>
      </c>
      <c r="E3467" s="237">
        <v>0.21</v>
      </c>
    </row>
    <row r="3468" spans="1:5" ht="12.75">
      <c r="A3468" s="235">
        <v>4346</v>
      </c>
      <c r="B3468" s="236" t="s">
        <v>5449</v>
      </c>
      <c r="C3468" s="235" t="s">
        <v>2312</v>
      </c>
      <c r="D3468" s="235" t="s">
        <v>2316</v>
      </c>
      <c r="E3468" s="237">
        <v>4.92</v>
      </c>
    </row>
    <row r="3469" spans="1:5" ht="12.75">
      <c r="A3469" s="235">
        <v>11955</v>
      </c>
      <c r="B3469" s="236" t="s">
        <v>5450</v>
      </c>
      <c r="C3469" s="235" t="s">
        <v>2312</v>
      </c>
      <c r="D3469" s="235" t="s">
        <v>2316</v>
      </c>
      <c r="E3469" s="237">
        <v>2.15</v>
      </c>
    </row>
    <row r="3470" spans="1:5" ht="12.75">
      <c r="A3470" s="235">
        <v>11960</v>
      </c>
      <c r="B3470" s="236" t="s">
        <v>5451</v>
      </c>
      <c r="C3470" s="235" t="s">
        <v>2312</v>
      </c>
      <c r="D3470" s="235" t="s">
        <v>2316</v>
      </c>
      <c r="E3470" s="237">
        <v>7.0000000000000007E-2</v>
      </c>
    </row>
    <row r="3471" spans="1:5" ht="12.75">
      <c r="A3471" s="235">
        <v>4333</v>
      </c>
      <c r="B3471" s="236" t="s">
        <v>5452</v>
      </c>
      <c r="C3471" s="235" t="s">
        <v>2312</v>
      </c>
      <c r="D3471" s="235" t="s">
        <v>2316</v>
      </c>
      <c r="E3471" s="237">
        <v>0.12</v>
      </c>
    </row>
    <row r="3472" spans="1:5" ht="12.75">
      <c r="A3472" s="235">
        <v>4358</v>
      </c>
      <c r="B3472" s="236" t="s">
        <v>5453</v>
      </c>
      <c r="C3472" s="235" t="s">
        <v>2312</v>
      </c>
      <c r="D3472" s="235" t="s">
        <v>2316</v>
      </c>
      <c r="E3472" s="237">
        <v>0.98</v>
      </c>
    </row>
    <row r="3473" spans="1:5" ht="12.75">
      <c r="A3473" s="235">
        <v>39435</v>
      </c>
      <c r="B3473" s="236" t="s">
        <v>5454</v>
      </c>
      <c r="C3473" s="235" t="s">
        <v>2312</v>
      </c>
      <c r="D3473" s="235" t="s">
        <v>2316</v>
      </c>
      <c r="E3473" s="237">
        <v>0.05</v>
      </c>
    </row>
    <row r="3474" spans="1:5" ht="12.75">
      <c r="A3474" s="235">
        <v>39436</v>
      </c>
      <c r="B3474" s="236" t="s">
        <v>5455</v>
      </c>
      <c r="C3474" s="235" t="s">
        <v>2312</v>
      </c>
      <c r="D3474" s="235" t="s">
        <v>2316</v>
      </c>
      <c r="E3474" s="237">
        <v>0.08</v>
      </c>
    </row>
    <row r="3475" spans="1:5" ht="12.75">
      <c r="A3475" s="235">
        <v>39437</v>
      </c>
      <c r="B3475" s="236" t="s">
        <v>5456</v>
      </c>
      <c r="C3475" s="235" t="s">
        <v>2312</v>
      </c>
      <c r="D3475" s="235" t="s">
        <v>2316</v>
      </c>
      <c r="E3475" s="237">
        <v>0.11</v>
      </c>
    </row>
    <row r="3476" spans="1:5" ht="12.75">
      <c r="A3476" s="235">
        <v>39439</v>
      </c>
      <c r="B3476" s="236" t="s">
        <v>5457</v>
      </c>
      <c r="C3476" s="235" t="s">
        <v>2312</v>
      </c>
      <c r="D3476" s="235" t="s">
        <v>2316</v>
      </c>
      <c r="E3476" s="237">
        <v>7.0000000000000007E-2</v>
      </c>
    </row>
    <row r="3477" spans="1:5" ht="12.75">
      <c r="A3477" s="235">
        <v>39440</v>
      </c>
      <c r="B3477" s="236" t="s">
        <v>5458</v>
      </c>
      <c r="C3477" s="235" t="s">
        <v>2312</v>
      </c>
      <c r="D3477" s="235" t="s">
        <v>2316</v>
      </c>
      <c r="E3477" s="237">
        <v>0.09</v>
      </c>
    </row>
    <row r="3478" spans="1:5" ht="12.75">
      <c r="A3478" s="235">
        <v>39441</v>
      </c>
      <c r="B3478" s="236" t="s">
        <v>5459</v>
      </c>
      <c r="C3478" s="235" t="s">
        <v>2312</v>
      </c>
      <c r="D3478" s="235" t="s">
        <v>2316</v>
      </c>
      <c r="E3478" s="237">
        <v>0.12</v>
      </c>
    </row>
    <row r="3479" spans="1:5" ht="12.75">
      <c r="A3479" s="235">
        <v>39442</v>
      </c>
      <c r="B3479" s="236" t="s">
        <v>5460</v>
      </c>
      <c r="C3479" s="235" t="s">
        <v>2312</v>
      </c>
      <c r="D3479" s="235" t="s">
        <v>2316</v>
      </c>
      <c r="E3479" s="237">
        <v>0.09</v>
      </c>
    </row>
    <row r="3480" spans="1:5" ht="12.75">
      <c r="A3480" s="235">
        <v>39443</v>
      </c>
      <c r="B3480" s="236" t="s">
        <v>5461</v>
      </c>
      <c r="C3480" s="235" t="s">
        <v>2312</v>
      </c>
      <c r="D3480" s="235" t="s">
        <v>2316</v>
      </c>
      <c r="E3480" s="237">
        <v>0.11</v>
      </c>
    </row>
    <row r="3481" spans="1:5" ht="12.75">
      <c r="A3481" s="235">
        <v>4329</v>
      </c>
      <c r="B3481" s="236" t="s">
        <v>5462</v>
      </c>
      <c r="C3481" s="235" t="s">
        <v>2312</v>
      </c>
      <c r="D3481" s="235" t="s">
        <v>2316</v>
      </c>
      <c r="E3481" s="237">
        <v>1.05</v>
      </c>
    </row>
    <row r="3482" spans="1:5" ht="12.75">
      <c r="A3482" s="235">
        <v>4383</v>
      </c>
      <c r="B3482" s="236" t="s">
        <v>5463</v>
      </c>
      <c r="C3482" s="235" t="s">
        <v>2312</v>
      </c>
      <c r="D3482" s="235" t="s">
        <v>2316</v>
      </c>
      <c r="E3482" s="237">
        <v>9.49</v>
      </c>
    </row>
    <row r="3483" spans="1:5" ht="12.75">
      <c r="A3483" s="235">
        <v>4344</v>
      </c>
      <c r="B3483" s="236" t="s">
        <v>5464</v>
      </c>
      <c r="C3483" s="235" t="s">
        <v>2312</v>
      </c>
      <c r="D3483" s="235" t="s">
        <v>2316</v>
      </c>
      <c r="E3483" s="237">
        <v>9.9499999999999993</v>
      </c>
    </row>
    <row r="3484" spans="1:5" ht="12.75">
      <c r="A3484" s="235">
        <v>436</v>
      </c>
      <c r="B3484" s="236" t="s">
        <v>5465</v>
      </c>
      <c r="C3484" s="235" t="s">
        <v>2312</v>
      </c>
      <c r="D3484" s="235" t="s">
        <v>2316</v>
      </c>
      <c r="E3484" s="237">
        <v>6.7</v>
      </c>
    </row>
    <row r="3485" spans="1:5" ht="12.75">
      <c r="A3485" s="235">
        <v>442</v>
      </c>
      <c r="B3485" s="236" t="s">
        <v>5466</v>
      </c>
      <c r="C3485" s="235" t="s">
        <v>2312</v>
      </c>
      <c r="D3485" s="235" t="s">
        <v>2316</v>
      </c>
      <c r="E3485" s="237">
        <v>3.96</v>
      </c>
    </row>
    <row r="3486" spans="1:5" ht="12.75">
      <c r="A3486" s="235">
        <v>11953</v>
      </c>
      <c r="B3486" s="236" t="s">
        <v>5467</v>
      </c>
      <c r="C3486" s="235" t="s">
        <v>2312</v>
      </c>
      <c r="D3486" s="235" t="s">
        <v>2316</v>
      </c>
      <c r="E3486" s="237">
        <v>1.57</v>
      </c>
    </row>
    <row r="3487" spans="1:5" ht="12.75">
      <c r="A3487" s="235">
        <v>4335</v>
      </c>
      <c r="B3487" s="236" t="s">
        <v>5468</v>
      </c>
      <c r="C3487" s="235" t="s">
        <v>2312</v>
      </c>
      <c r="D3487" s="235" t="s">
        <v>2316</v>
      </c>
      <c r="E3487" s="237">
        <v>6.68</v>
      </c>
    </row>
    <row r="3488" spans="1:5" ht="12.75">
      <c r="A3488" s="235">
        <v>4334</v>
      </c>
      <c r="B3488" s="236" t="s">
        <v>5469</v>
      </c>
      <c r="C3488" s="235" t="s">
        <v>2312</v>
      </c>
      <c r="D3488" s="235" t="s">
        <v>2316</v>
      </c>
      <c r="E3488" s="237">
        <v>9.16</v>
      </c>
    </row>
    <row r="3489" spans="1:5" ht="12.75">
      <c r="A3489" s="235">
        <v>4343</v>
      </c>
      <c r="B3489" s="236" t="s">
        <v>5470</v>
      </c>
      <c r="C3489" s="235" t="s">
        <v>2312</v>
      </c>
      <c r="D3489" s="235" t="s">
        <v>2316</v>
      </c>
      <c r="E3489" s="237">
        <v>2.25</v>
      </c>
    </row>
    <row r="3490" spans="1:5" ht="12.75">
      <c r="A3490" s="235">
        <v>430</v>
      </c>
      <c r="B3490" s="236" t="s">
        <v>5471</v>
      </c>
      <c r="C3490" s="235" t="s">
        <v>2312</v>
      </c>
      <c r="D3490" s="235" t="s">
        <v>2316</v>
      </c>
      <c r="E3490" s="237">
        <v>5.99</v>
      </c>
    </row>
    <row r="3491" spans="1:5" ht="12.75">
      <c r="A3491" s="235">
        <v>441</v>
      </c>
      <c r="B3491" s="236" t="s">
        <v>5472</v>
      </c>
      <c r="C3491" s="235" t="s">
        <v>2312</v>
      </c>
      <c r="D3491" s="235" t="s">
        <v>2316</v>
      </c>
      <c r="E3491" s="237">
        <v>6.6</v>
      </c>
    </row>
    <row r="3492" spans="1:5" ht="12.75">
      <c r="A3492" s="235">
        <v>431</v>
      </c>
      <c r="B3492" s="236" t="s">
        <v>5473</v>
      </c>
      <c r="C3492" s="235" t="s">
        <v>2312</v>
      </c>
      <c r="D3492" s="235" t="s">
        <v>2316</v>
      </c>
      <c r="E3492" s="237">
        <v>7.96</v>
      </c>
    </row>
    <row r="3493" spans="1:5" ht="12.75">
      <c r="A3493" s="235">
        <v>432</v>
      </c>
      <c r="B3493" s="236" t="s">
        <v>5474</v>
      </c>
      <c r="C3493" s="235" t="s">
        <v>2312</v>
      </c>
      <c r="D3493" s="235" t="s">
        <v>2316</v>
      </c>
      <c r="E3493" s="237">
        <v>8.7899999999999991</v>
      </c>
    </row>
    <row r="3494" spans="1:5" ht="12.75">
      <c r="A3494" s="235">
        <v>429</v>
      </c>
      <c r="B3494" s="236" t="s">
        <v>5475</v>
      </c>
      <c r="C3494" s="235" t="s">
        <v>2312</v>
      </c>
      <c r="D3494" s="235" t="s">
        <v>2316</v>
      </c>
      <c r="E3494" s="237">
        <v>11.85</v>
      </c>
    </row>
    <row r="3495" spans="1:5" ht="12.75">
      <c r="A3495" s="235">
        <v>439</v>
      </c>
      <c r="B3495" s="236" t="s">
        <v>5476</v>
      </c>
      <c r="C3495" s="235" t="s">
        <v>2312</v>
      </c>
      <c r="D3495" s="235" t="s">
        <v>2316</v>
      </c>
      <c r="E3495" s="237">
        <v>10.1</v>
      </c>
    </row>
    <row r="3496" spans="1:5" ht="12.75">
      <c r="A3496" s="235">
        <v>433</v>
      </c>
      <c r="B3496" s="236" t="s">
        <v>5477</v>
      </c>
      <c r="C3496" s="235" t="s">
        <v>2312</v>
      </c>
      <c r="D3496" s="235" t="s">
        <v>2316</v>
      </c>
      <c r="E3496" s="237">
        <v>11.79</v>
      </c>
    </row>
    <row r="3497" spans="1:5" ht="12.75">
      <c r="A3497" s="235">
        <v>437</v>
      </c>
      <c r="B3497" s="236" t="s">
        <v>5478</v>
      </c>
      <c r="C3497" s="235" t="s">
        <v>2312</v>
      </c>
      <c r="D3497" s="235" t="s">
        <v>2316</v>
      </c>
      <c r="E3497" s="237">
        <v>15.66</v>
      </c>
    </row>
    <row r="3498" spans="1:5" ht="12.75">
      <c r="A3498" s="235">
        <v>11790</v>
      </c>
      <c r="B3498" s="236" t="s">
        <v>5479</v>
      </c>
      <c r="C3498" s="235" t="s">
        <v>2312</v>
      </c>
      <c r="D3498" s="235" t="s">
        <v>2316</v>
      </c>
      <c r="E3498" s="237">
        <v>17.77</v>
      </c>
    </row>
    <row r="3499" spans="1:5" ht="12.75">
      <c r="A3499" s="235">
        <v>428</v>
      </c>
      <c r="B3499" s="236" t="s">
        <v>5480</v>
      </c>
      <c r="C3499" s="235" t="s">
        <v>2312</v>
      </c>
      <c r="D3499" s="235" t="s">
        <v>2316</v>
      </c>
      <c r="E3499" s="237">
        <v>19.32</v>
      </c>
    </row>
    <row r="3500" spans="1:5" ht="12.75">
      <c r="A3500" s="235">
        <v>4384</v>
      </c>
      <c r="B3500" s="236" t="s">
        <v>5481</v>
      </c>
      <c r="C3500" s="235" t="s">
        <v>2312</v>
      </c>
      <c r="D3500" s="235" t="s">
        <v>2316</v>
      </c>
      <c r="E3500" s="237">
        <v>10.91</v>
      </c>
    </row>
    <row r="3501" spans="1:5" ht="12.75">
      <c r="A3501" s="235">
        <v>4351</v>
      </c>
      <c r="B3501" s="236" t="s">
        <v>5482</v>
      </c>
      <c r="C3501" s="235" t="s">
        <v>2312</v>
      </c>
      <c r="D3501" s="235" t="s">
        <v>2316</v>
      </c>
      <c r="E3501" s="237">
        <v>8.08</v>
      </c>
    </row>
    <row r="3502" spans="1:5" ht="12.75">
      <c r="A3502" s="235">
        <v>11054</v>
      </c>
      <c r="B3502" s="236" t="s">
        <v>5483</v>
      </c>
      <c r="C3502" s="235" t="s">
        <v>2312</v>
      </c>
      <c r="D3502" s="235" t="s">
        <v>2313</v>
      </c>
      <c r="E3502" s="237">
        <v>0.04</v>
      </c>
    </row>
    <row r="3503" spans="1:5" ht="12.75">
      <c r="A3503" s="235">
        <v>11055</v>
      </c>
      <c r="B3503" s="236" t="s">
        <v>5484</v>
      </c>
      <c r="C3503" s="235" t="s">
        <v>2312</v>
      </c>
      <c r="D3503" s="235" t="s">
        <v>2313</v>
      </c>
      <c r="E3503" s="237">
        <v>0.06</v>
      </c>
    </row>
    <row r="3504" spans="1:5" ht="12.75">
      <c r="A3504" s="235">
        <v>11056</v>
      </c>
      <c r="B3504" s="236" t="s">
        <v>5485</v>
      </c>
      <c r="C3504" s="235" t="s">
        <v>2312</v>
      </c>
      <c r="D3504" s="235" t="s">
        <v>2313</v>
      </c>
      <c r="E3504" s="237">
        <v>7.0000000000000007E-2</v>
      </c>
    </row>
    <row r="3505" spans="1:5" ht="12.75">
      <c r="A3505" s="235">
        <v>11057</v>
      </c>
      <c r="B3505" s="236" t="s">
        <v>5486</v>
      </c>
      <c r="C3505" s="235" t="s">
        <v>2312</v>
      </c>
      <c r="D3505" s="235" t="s">
        <v>2313</v>
      </c>
      <c r="E3505" s="237">
        <v>0.14000000000000001</v>
      </c>
    </row>
    <row r="3506" spans="1:5" ht="12.75">
      <c r="A3506" s="235">
        <v>11059</v>
      </c>
      <c r="B3506" s="236" t="s">
        <v>5487</v>
      </c>
      <c r="C3506" s="235" t="s">
        <v>2312</v>
      </c>
      <c r="D3506" s="235" t="s">
        <v>2313</v>
      </c>
      <c r="E3506" s="237">
        <v>0.28999999999999998</v>
      </c>
    </row>
    <row r="3507" spans="1:5" ht="12.75">
      <c r="A3507" s="235">
        <v>11058</v>
      </c>
      <c r="B3507" s="236" t="s">
        <v>5488</v>
      </c>
      <c r="C3507" s="235" t="s">
        <v>2312</v>
      </c>
      <c r="D3507" s="235" t="s">
        <v>2313</v>
      </c>
      <c r="E3507" s="237">
        <v>0.37</v>
      </c>
    </row>
    <row r="3508" spans="1:5" ht="12.75">
      <c r="A3508" s="235">
        <v>4380</v>
      </c>
      <c r="B3508" s="236" t="s">
        <v>5489</v>
      </c>
      <c r="C3508" s="235" t="s">
        <v>2312</v>
      </c>
      <c r="D3508" s="235" t="s">
        <v>2313</v>
      </c>
      <c r="E3508" s="237">
        <v>1.25</v>
      </c>
    </row>
    <row r="3509" spans="1:5" ht="12.75">
      <c r="A3509" s="235">
        <v>4299</v>
      </c>
      <c r="B3509" s="236" t="s">
        <v>5490</v>
      </c>
      <c r="C3509" s="235" t="s">
        <v>2312</v>
      </c>
      <c r="D3509" s="235" t="s">
        <v>2320</v>
      </c>
      <c r="E3509" s="237">
        <v>1.18</v>
      </c>
    </row>
    <row r="3510" spans="1:5" ht="12.75">
      <c r="A3510" s="235">
        <v>4304</v>
      </c>
      <c r="B3510" s="236" t="s">
        <v>5491</v>
      </c>
      <c r="C3510" s="235" t="s">
        <v>2312</v>
      </c>
      <c r="D3510" s="235" t="s">
        <v>2313</v>
      </c>
      <c r="E3510" s="237">
        <v>1.61</v>
      </c>
    </row>
    <row r="3511" spans="1:5" ht="12.75">
      <c r="A3511" s="235">
        <v>4305</v>
      </c>
      <c r="B3511" s="236" t="s">
        <v>5492</v>
      </c>
      <c r="C3511" s="235" t="s">
        <v>2312</v>
      </c>
      <c r="D3511" s="235" t="s">
        <v>2313</v>
      </c>
      <c r="E3511" s="237">
        <v>1.87</v>
      </c>
    </row>
    <row r="3512" spans="1:5" ht="12.75">
      <c r="A3512" s="235">
        <v>4306</v>
      </c>
      <c r="B3512" s="236" t="s">
        <v>5493</v>
      </c>
      <c r="C3512" s="235" t="s">
        <v>2312</v>
      </c>
      <c r="D3512" s="235" t="s">
        <v>2313</v>
      </c>
      <c r="E3512" s="237">
        <v>2.17</v>
      </c>
    </row>
    <row r="3513" spans="1:5" ht="12.75">
      <c r="A3513" s="235">
        <v>4308</v>
      </c>
      <c r="B3513" s="236" t="s">
        <v>5494</v>
      </c>
      <c r="C3513" s="235" t="s">
        <v>2312</v>
      </c>
      <c r="D3513" s="235" t="s">
        <v>2313</v>
      </c>
      <c r="E3513" s="237">
        <v>4.49</v>
      </c>
    </row>
    <row r="3514" spans="1:5" ht="12.75">
      <c r="A3514" s="235">
        <v>4302</v>
      </c>
      <c r="B3514" s="236" t="s">
        <v>5495</v>
      </c>
      <c r="C3514" s="235" t="s">
        <v>2312</v>
      </c>
      <c r="D3514" s="235" t="s">
        <v>2313</v>
      </c>
      <c r="E3514" s="237">
        <v>3.37</v>
      </c>
    </row>
    <row r="3515" spans="1:5" ht="12.75">
      <c r="A3515" s="235">
        <v>4300</v>
      </c>
      <c r="B3515" s="236" t="s">
        <v>5496</v>
      </c>
      <c r="C3515" s="235" t="s">
        <v>2312</v>
      </c>
      <c r="D3515" s="235" t="s">
        <v>2313</v>
      </c>
      <c r="E3515" s="237">
        <v>0.8</v>
      </c>
    </row>
    <row r="3516" spans="1:5" ht="12.75">
      <c r="A3516" s="235">
        <v>4301</v>
      </c>
      <c r="B3516" s="236" t="s">
        <v>5497</v>
      </c>
      <c r="C3516" s="235" t="s">
        <v>2312</v>
      </c>
      <c r="D3516" s="235" t="s">
        <v>2313</v>
      </c>
      <c r="E3516" s="237">
        <v>0.98</v>
      </c>
    </row>
    <row r="3517" spans="1:5" ht="12.75">
      <c r="A3517" s="235">
        <v>4320</v>
      </c>
      <c r="B3517" s="236" t="s">
        <v>5498</v>
      </c>
      <c r="C3517" s="235" t="s">
        <v>2312</v>
      </c>
      <c r="D3517" s="235" t="s">
        <v>2313</v>
      </c>
      <c r="E3517" s="237">
        <v>2.97</v>
      </c>
    </row>
    <row r="3518" spans="1:5" ht="12.75">
      <c r="A3518" s="235">
        <v>4318</v>
      </c>
      <c r="B3518" s="236" t="s">
        <v>5499</v>
      </c>
      <c r="C3518" s="235" t="s">
        <v>2312</v>
      </c>
      <c r="D3518" s="235" t="s">
        <v>2313</v>
      </c>
      <c r="E3518" s="237">
        <v>1.45</v>
      </c>
    </row>
    <row r="3519" spans="1:5" ht="12.75">
      <c r="A3519" s="235">
        <v>40547</v>
      </c>
      <c r="B3519" s="236" t="s">
        <v>5500</v>
      </c>
      <c r="C3519" s="235" t="s">
        <v>4347</v>
      </c>
      <c r="D3519" s="235" t="s">
        <v>2316</v>
      </c>
      <c r="E3519" s="237">
        <v>13.25</v>
      </c>
    </row>
    <row r="3520" spans="1:5" ht="12.75">
      <c r="A3520" s="235">
        <v>11962</v>
      </c>
      <c r="B3520" s="236" t="s">
        <v>5501</v>
      </c>
      <c r="C3520" s="235" t="s">
        <v>2312</v>
      </c>
      <c r="D3520" s="235" t="s">
        <v>2316</v>
      </c>
      <c r="E3520" s="237">
        <v>0.1</v>
      </c>
    </row>
    <row r="3521" spans="1:5" ht="12.75">
      <c r="A3521" s="235">
        <v>4332</v>
      </c>
      <c r="B3521" s="236" t="s">
        <v>5502</v>
      </c>
      <c r="C3521" s="235" t="s">
        <v>2312</v>
      </c>
      <c r="D3521" s="235" t="s">
        <v>2316</v>
      </c>
      <c r="E3521" s="237">
        <v>0.52</v>
      </c>
    </row>
    <row r="3522" spans="1:5" ht="12.75">
      <c r="A3522" s="235">
        <v>4331</v>
      </c>
      <c r="B3522" s="236" t="s">
        <v>5503</v>
      </c>
      <c r="C3522" s="235" t="s">
        <v>2312</v>
      </c>
      <c r="D3522" s="235" t="s">
        <v>2316</v>
      </c>
      <c r="E3522" s="237">
        <v>1.99</v>
      </c>
    </row>
    <row r="3523" spans="1:5" ht="12.75">
      <c r="A3523" s="235">
        <v>4336</v>
      </c>
      <c r="B3523" s="236" t="s">
        <v>5504</v>
      </c>
      <c r="C3523" s="235" t="s">
        <v>2312</v>
      </c>
      <c r="D3523" s="235" t="s">
        <v>2316</v>
      </c>
      <c r="E3523" s="237">
        <v>2.54</v>
      </c>
    </row>
    <row r="3524" spans="1:5" ht="12.75">
      <c r="A3524" s="235">
        <v>13294</v>
      </c>
      <c r="B3524" s="236" t="s">
        <v>5505</v>
      </c>
      <c r="C3524" s="235" t="s">
        <v>2312</v>
      </c>
      <c r="D3524" s="235" t="s">
        <v>2316</v>
      </c>
      <c r="E3524" s="237">
        <v>0.73</v>
      </c>
    </row>
    <row r="3525" spans="1:5" ht="12.75">
      <c r="A3525" s="235">
        <v>11948</v>
      </c>
      <c r="B3525" s="236" t="s">
        <v>5506</v>
      </c>
      <c r="C3525" s="235" t="s">
        <v>2312</v>
      </c>
      <c r="D3525" s="235" t="s">
        <v>2316</v>
      </c>
      <c r="E3525" s="237">
        <v>0.32</v>
      </c>
    </row>
    <row r="3526" spans="1:5" ht="12.75">
      <c r="A3526" s="235">
        <v>4382</v>
      </c>
      <c r="B3526" s="236" t="s">
        <v>5507</v>
      </c>
      <c r="C3526" s="235" t="s">
        <v>2312</v>
      </c>
      <c r="D3526" s="235" t="s">
        <v>2316</v>
      </c>
      <c r="E3526" s="237">
        <v>0.54</v>
      </c>
    </row>
    <row r="3527" spans="1:5" ht="12.75">
      <c r="A3527" s="235">
        <v>4354</v>
      </c>
      <c r="B3527" s="236" t="s">
        <v>5508</v>
      </c>
      <c r="C3527" s="235" t="s">
        <v>2312</v>
      </c>
      <c r="D3527" s="235" t="s">
        <v>2316</v>
      </c>
      <c r="E3527" s="237">
        <v>22.82</v>
      </c>
    </row>
    <row r="3528" spans="1:5" ht="12.75">
      <c r="A3528" s="235">
        <v>40839</v>
      </c>
      <c r="B3528" s="236" t="s">
        <v>5509</v>
      </c>
      <c r="C3528" s="235" t="s">
        <v>4347</v>
      </c>
      <c r="D3528" s="235" t="s">
        <v>2316</v>
      </c>
      <c r="E3528" s="237">
        <v>54.92</v>
      </c>
    </row>
    <row r="3529" spans="1:5" ht="12.75">
      <c r="A3529" s="235">
        <v>40552</v>
      </c>
      <c r="B3529" s="236" t="s">
        <v>5510</v>
      </c>
      <c r="C3529" s="235" t="s">
        <v>4347</v>
      </c>
      <c r="D3529" s="235" t="s">
        <v>2316</v>
      </c>
      <c r="E3529" s="237">
        <v>22.72</v>
      </c>
    </row>
    <row r="3530" spans="1:5" ht="12.75">
      <c r="A3530" s="235">
        <v>40549</v>
      </c>
      <c r="B3530" s="236" t="s">
        <v>5511</v>
      </c>
      <c r="C3530" s="235" t="s">
        <v>4347</v>
      </c>
      <c r="D3530" s="235" t="s">
        <v>2316</v>
      </c>
      <c r="E3530" s="237">
        <v>89.96</v>
      </c>
    </row>
    <row r="3531" spans="1:5" ht="12.75">
      <c r="A3531" s="235">
        <v>4385</v>
      </c>
      <c r="B3531" s="236" t="s">
        <v>26417</v>
      </c>
      <c r="C3531" s="235" t="s">
        <v>2773</v>
      </c>
      <c r="D3531" s="235" t="s">
        <v>2313</v>
      </c>
      <c r="E3531" s="237">
        <v>2616.42</v>
      </c>
    </row>
    <row r="3532" spans="1:5" ht="12.75">
      <c r="A3532" s="235">
        <v>20078</v>
      </c>
      <c r="B3532" s="236" t="s">
        <v>5512</v>
      </c>
      <c r="C3532" s="235" t="s">
        <v>2312</v>
      </c>
      <c r="D3532" s="235" t="s">
        <v>2313</v>
      </c>
      <c r="E3532" s="237">
        <v>25.13</v>
      </c>
    </row>
    <row r="3533" spans="1:5" ht="12.75">
      <c r="A3533" s="235">
        <v>20079</v>
      </c>
      <c r="B3533" s="236" t="s">
        <v>5513</v>
      </c>
      <c r="C3533" s="235" t="s">
        <v>2312</v>
      </c>
      <c r="D3533" s="235" t="s">
        <v>2313</v>
      </c>
      <c r="E3533" s="237">
        <v>156.78</v>
      </c>
    </row>
    <row r="3534" spans="1:5" ht="12.75">
      <c r="A3534" s="235">
        <v>39897</v>
      </c>
      <c r="B3534" s="236" t="s">
        <v>5514</v>
      </c>
      <c r="C3534" s="235" t="s">
        <v>2312</v>
      </c>
      <c r="D3534" s="235" t="s">
        <v>2316</v>
      </c>
      <c r="E3534" s="237">
        <v>38.090000000000003</v>
      </c>
    </row>
    <row r="3535" spans="1:5" ht="12.75">
      <c r="A3535" s="235">
        <v>118</v>
      </c>
      <c r="B3535" s="236" t="s">
        <v>5515</v>
      </c>
      <c r="C3535" s="235" t="s">
        <v>2312</v>
      </c>
      <c r="D3535" s="235" t="s">
        <v>2313</v>
      </c>
      <c r="E3535" s="237">
        <v>95.02</v>
      </c>
    </row>
    <row r="3536" spans="1:5" ht="12.75">
      <c r="A3536" s="235">
        <v>4396</v>
      </c>
      <c r="B3536" s="236" t="s">
        <v>5516</v>
      </c>
      <c r="C3536" s="235" t="s">
        <v>2315</v>
      </c>
      <c r="D3536" s="235" t="s">
        <v>2320</v>
      </c>
      <c r="E3536" s="237">
        <v>171.67</v>
      </c>
    </row>
    <row r="3537" spans="1:5" ht="12.75">
      <c r="A3537" s="235">
        <v>36881</v>
      </c>
      <c r="B3537" s="236" t="s">
        <v>5517</v>
      </c>
      <c r="C3537" s="235" t="s">
        <v>2315</v>
      </c>
      <c r="D3537" s="235" t="s">
        <v>2313</v>
      </c>
      <c r="E3537" s="237">
        <v>153.4</v>
      </c>
    </row>
    <row r="3538" spans="1:5" ht="12.75">
      <c r="A3538" s="235">
        <v>36882</v>
      </c>
      <c r="B3538" s="236" t="s">
        <v>5518</v>
      </c>
      <c r="C3538" s="235" t="s">
        <v>2315</v>
      </c>
      <c r="D3538" s="235" t="s">
        <v>2313</v>
      </c>
      <c r="E3538" s="237">
        <v>178.97</v>
      </c>
    </row>
    <row r="3539" spans="1:5" ht="12.75">
      <c r="A3539" s="235">
        <v>4397</v>
      </c>
      <c r="B3539" s="236" t="s">
        <v>5519</v>
      </c>
      <c r="C3539" s="235" t="s">
        <v>2315</v>
      </c>
      <c r="D3539" s="235" t="s">
        <v>2313</v>
      </c>
      <c r="E3539" s="237">
        <v>278.38</v>
      </c>
    </row>
    <row r="3540" spans="1:5" ht="12.75">
      <c r="A3540" s="235">
        <v>34754</v>
      </c>
      <c r="B3540" s="236" t="s">
        <v>5520</v>
      </c>
      <c r="C3540" s="235" t="s">
        <v>2315</v>
      </c>
      <c r="D3540" s="235" t="s">
        <v>2313</v>
      </c>
      <c r="E3540" s="237">
        <v>515.47</v>
      </c>
    </row>
    <row r="3541" spans="1:5" ht="12.75">
      <c r="A3541" s="235">
        <v>25962</v>
      </c>
      <c r="B3541" s="236" t="s">
        <v>5521</v>
      </c>
      <c r="C3541" s="235" t="s">
        <v>2315</v>
      </c>
      <c r="D3541" s="235" t="s">
        <v>2313</v>
      </c>
      <c r="E3541" s="237">
        <v>326.48</v>
      </c>
    </row>
    <row r="3542" spans="1:5" ht="12.75">
      <c r="A3542" s="235">
        <v>34752</v>
      </c>
      <c r="B3542" s="236" t="s">
        <v>5522</v>
      </c>
      <c r="C3542" s="235" t="s">
        <v>2315</v>
      </c>
      <c r="D3542" s="235" t="s">
        <v>2313</v>
      </c>
      <c r="E3542" s="237">
        <v>574.91999999999996</v>
      </c>
    </row>
    <row r="3543" spans="1:5" ht="12.75">
      <c r="A3543" s="235">
        <v>4751</v>
      </c>
      <c r="B3543" s="236" t="s">
        <v>20</v>
      </c>
      <c r="C3543" s="235" t="s">
        <v>2317</v>
      </c>
      <c r="D3543" s="235" t="s">
        <v>2313</v>
      </c>
      <c r="E3543" s="237">
        <v>18.559999999999999</v>
      </c>
    </row>
    <row r="3544" spans="1:5" ht="12.75">
      <c r="A3544" s="235">
        <v>41066</v>
      </c>
      <c r="B3544" s="236" t="s">
        <v>5523</v>
      </c>
      <c r="C3544" s="235" t="s">
        <v>2485</v>
      </c>
      <c r="D3544" s="235" t="s">
        <v>2313</v>
      </c>
      <c r="E3544" s="237">
        <v>3265.41</v>
      </c>
    </row>
    <row r="3545" spans="1:5" ht="12.75">
      <c r="A3545" s="235">
        <v>39604</v>
      </c>
      <c r="B3545" s="236" t="s">
        <v>5524</v>
      </c>
      <c r="C3545" s="235" t="s">
        <v>2312</v>
      </c>
      <c r="D3545" s="235" t="s">
        <v>2313</v>
      </c>
      <c r="E3545" s="237">
        <v>17.12</v>
      </c>
    </row>
    <row r="3546" spans="1:5" ht="12.75">
      <c r="A3546" s="235">
        <v>39605</v>
      </c>
      <c r="B3546" s="236" t="s">
        <v>5525</v>
      </c>
      <c r="C3546" s="235" t="s">
        <v>2312</v>
      </c>
      <c r="D3546" s="235" t="s">
        <v>2313</v>
      </c>
      <c r="E3546" s="237">
        <v>23.76</v>
      </c>
    </row>
    <row r="3547" spans="1:5" ht="12.75">
      <c r="A3547" s="235">
        <v>39606</v>
      </c>
      <c r="B3547" s="236" t="s">
        <v>5526</v>
      </c>
      <c r="C3547" s="235" t="s">
        <v>2312</v>
      </c>
      <c r="D3547" s="235" t="s">
        <v>2313</v>
      </c>
      <c r="E3547" s="237">
        <v>30.18</v>
      </c>
    </row>
    <row r="3548" spans="1:5" ht="12.75">
      <c r="A3548" s="235">
        <v>39607</v>
      </c>
      <c r="B3548" s="236" t="s">
        <v>5527</v>
      </c>
      <c r="C3548" s="235" t="s">
        <v>2312</v>
      </c>
      <c r="D3548" s="235" t="s">
        <v>2313</v>
      </c>
      <c r="E3548" s="237">
        <v>34.619999999999997</v>
      </c>
    </row>
    <row r="3549" spans="1:5" ht="12.75">
      <c r="A3549" s="235">
        <v>39594</v>
      </c>
      <c r="B3549" s="236" t="s">
        <v>5528</v>
      </c>
      <c r="C3549" s="235" t="s">
        <v>2312</v>
      </c>
      <c r="D3549" s="235" t="s">
        <v>2320</v>
      </c>
      <c r="E3549" s="237">
        <v>327.77</v>
      </c>
    </row>
    <row r="3550" spans="1:5" ht="12.75">
      <c r="A3550" s="235">
        <v>39596</v>
      </c>
      <c r="B3550" s="236" t="s">
        <v>5529</v>
      </c>
      <c r="C3550" s="235" t="s">
        <v>2312</v>
      </c>
      <c r="D3550" s="235" t="s">
        <v>2313</v>
      </c>
      <c r="E3550" s="237">
        <v>571.29</v>
      </c>
    </row>
    <row r="3551" spans="1:5" ht="12.75">
      <c r="A3551" s="235">
        <v>39595</v>
      </c>
      <c r="B3551" s="236" t="s">
        <v>5530</v>
      </c>
      <c r="C3551" s="235" t="s">
        <v>2312</v>
      </c>
      <c r="D3551" s="235" t="s">
        <v>2313</v>
      </c>
      <c r="E3551" s="237">
        <v>479.55</v>
      </c>
    </row>
    <row r="3552" spans="1:5" ht="12.75">
      <c r="A3552" s="235">
        <v>39597</v>
      </c>
      <c r="B3552" s="236" t="s">
        <v>5531</v>
      </c>
      <c r="C3552" s="235" t="s">
        <v>2312</v>
      </c>
      <c r="D3552" s="235" t="s">
        <v>2313</v>
      </c>
      <c r="E3552" s="237">
        <v>770.41</v>
      </c>
    </row>
    <row r="3553" spans="1:5" ht="12.75">
      <c r="A3553" s="235">
        <v>10731</v>
      </c>
      <c r="B3553" s="236" t="s">
        <v>5532</v>
      </c>
      <c r="C3553" s="235" t="s">
        <v>2315</v>
      </c>
      <c r="D3553" s="235" t="s">
        <v>2320</v>
      </c>
      <c r="E3553" s="237">
        <v>27.54</v>
      </c>
    </row>
    <row r="3554" spans="1:5" ht="12.75">
      <c r="A3554" s="235">
        <v>4704</v>
      </c>
      <c r="B3554" s="236" t="s">
        <v>5533</v>
      </c>
      <c r="C3554" s="235" t="s">
        <v>2315</v>
      </c>
      <c r="D3554" s="235" t="s">
        <v>2313</v>
      </c>
      <c r="E3554" s="237">
        <v>24.85</v>
      </c>
    </row>
    <row r="3555" spans="1:5" ht="12.75">
      <c r="A3555" s="235">
        <v>10730</v>
      </c>
      <c r="B3555" s="236" t="s">
        <v>5534</v>
      </c>
      <c r="C3555" s="235" t="s">
        <v>2315</v>
      </c>
      <c r="D3555" s="235" t="s">
        <v>2313</v>
      </c>
      <c r="E3555" s="237">
        <v>26.63</v>
      </c>
    </row>
    <row r="3556" spans="1:5" ht="12.75">
      <c r="A3556" s="235">
        <v>4729</v>
      </c>
      <c r="B3556" s="236" t="s">
        <v>5535</v>
      </c>
      <c r="C3556" s="235" t="s">
        <v>2482</v>
      </c>
      <c r="D3556" s="235" t="s">
        <v>2313</v>
      </c>
      <c r="E3556" s="237">
        <v>70.64</v>
      </c>
    </row>
    <row r="3557" spans="1:5" ht="12.75">
      <c r="A3557" s="235">
        <v>4720</v>
      </c>
      <c r="B3557" s="236" t="s">
        <v>5536</v>
      </c>
      <c r="C3557" s="235" t="s">
        <v>2482</v>
      </c>
      <c r="D3557" s="235" t="s">
        <v>2313</v>
      </c>
      <c r="E3557" s="237">
        <v>80.94</v>
      </c>
    </row>
    <row r="3558" spans="1:5" ht="12.75">
      <c r="A3558" s="235">
        <v>4721</v>
      </c>
      <c r="B3558" s="236" t="s">
        <v>5537</v>
      </c>
      <c r="C3558" s="235" t="s">
        <v>2482</v>
      </c>
      <c r="D3558" s="235" t="s">
        <v>2313</v>
      </c>
      <c r="E3558" s="237">
        <v>70.11</v>
      </c>
    </row>
    <row r="3559" spans="1:5" ht="12.75">
      <c r="A3559" s="235">
        <v>4718</v>
      </c>
      <c r="B3559" s="236" t="s">
        <v>5538</v>
      </c>
      <c r="C3559" s="235" t="s">
        <v>2482</v>
      </c>
      <c r="D3559" s="235" t="s">
        <v>2320</v>
      </c>
      <c r="E3559" s="237">
        <v>70.48</v>
      </c>
    </row>
    <row r="3560" spans="1:5" ht="12.75">
      <c r="A3560" s="235">
        <v>4722</v>
      </c>
      <c r="B3560" s="236" t="s">
        <v>5539</v>
      </c>
      <c r="C3560" s="235" t="s">
        <v>2482</v>
      </c>
      <c r="D3560" s="235" t="s">
        <v>2313</v>
      </c>
      <c r="E3560" s="237">
        <v>66.22</v>
      </c>
    </row>
    <row r="3561" spans="1:5" ht="12.75">
      <c r="A3561" s="235">
        <v>4723</v>
      </c>
      <c r="B3561" s="236" t="s">
        <v>5540</v>
      </c>
      <c r="C3561" s="235" t="s">
        <v>2482</v>
      </c>
      <c r="D3561" s="235" t="s">
        <v>2313</v>
      </c>
      <c r="E3561" s="237">
        <v>65.650000000000006</v>
      </c>
    </row>
    <row r="3562" spans="1:5" ht="12.75">
      <c r="A3562" s="235">
        <v>4727</v>
      </c>
      <c r="B3562" s="236" t="s">
        <v>5541</v>
      </c>
      <c r="C3562" s="235" t="s">
        <v>2482</v>
      </c>
      <c r="D3562" s="235" t="s">
        <v>2313</v>
      </c>
      <c r="E3562" s="237">
        <v>60.09</v>
      </c>
    </row>
    <row r="3563" spans="1:5" ht="12.75">
      <c r="A3563" s="235">
        <v>4748</v>
      </c>
      <c r="B3563" s="236" t="s">
        <v>5542</v>
      </c>
      <c r="C3563" s="235" t="s">
        <v>2482</v>
      </c>
      <c r="D3563" s="235" t="s">
        <v>2313</v>
      </c>
      <c r="E3563" s="237">
        <v>64.75</v>
      </c>
    </row>
    <row r="3564" spans="1:5" ht="12.75">
      <c r="A3564" s="235">
        <v>4730</v>
      </c>
      <c r="B3564" s="236" t="s">
        <v>5543</v>
      </c>
      <c r="C3564" s="235" t="s">
        <v>2482</v>
      </c>
      <c r="D3564" s="235" t="s">
        <v>2313</v>
      </c>
      <c r="E3564" s="237">
        <v>65.900000000000006</v>
      </c>
    </row>
    <row r="3565" spans="1:5" ht="12.75">
      <c r="A3565" s="235">
        <v>13186</v>
      </c>
      <c r="B3565" s="236" t="s">
        <v>5544</v>
      </c>
      <c r="C3565" s="235" t="s">
        <v>2482</v>
      </c>
      <c r="D3565" s="235" t="s">
        <v>2313</v>
      </c>
      <c r="E3565" s="237">
        <v>51.91</v>
      </c>
    </row>
    <row r="3566" spans="1:5" ht="12.75">
      <c r="A3566" s="235">
        <v>10737</v>
      </c>
      <c r="B3566" s="236" t="s">
        <v>5545</v>
      </c>
      <c r="C3566" s="235" t="s">
        <v>2315</v>
      </c>
      <c r="D3566" s="235" t="s">
        <v>2313</v>
      </c>
      <c r="E3566" s="237">
        <v>86.54</v>
      </c>
    </row>
    <row r="3567" spans="1:5" ht="12.75">
      <c r="A3567" s="235">
        <v>10734</v>
      </c>
      <c r="B3567" s="236" t="s">
        <v>5546</v>
      </c>
      <c r="C3567" s="235" t="s">
        <v>2315</v>
      </c>
      <c r="D3567" s="235" t="s">
        <v>2313</v>
      </c>
      <c r="E3567" s="237">
        <v>51.48</v>
      </c>
    </row>
    <row r="3568" spans="1:5" ht="12.75">
      <c r="A3568" s="235">
        <v>4708</v>
      </c>
      <c r="B3568" s="236" t="s">
        <v>5547</v>
      </c>
      <c r="C3568" s="235" t="s">
        <v>2315</v>
      </c>
      <c r="D3568" s="235" t="s">
        <v>2313</v>
      </c>
      <c r="E3568" s="237">
        <v>99.86</v>
      </c>
    </row>
    <row r="3569" spans="1:5" ht="12.75">
      <c r="A3569" s="235">
        <v>4712</v>
      </c>
      <c r="B3569" s="236" t="s">
        <v>5548</v>
      </c>
      <c r="C3569" s="235" t="s">
        <v>2315</v>
      </c>
      <c r="D3569" s="235" t="s">
        <v>2313</v>
      </c>
      <c r="E3569" s="237">
        <v>48.82</v>
      </c>
    </row>
    <row r="3570" spans="1:5" ht="12.75">
      <c r="A3570" s="235">
        <v>4710</v>
      </c>
      <c r="B3570" s="236" t="s">
        <v>5549</v>
      </c>
      <c r="C3570" s="235" t="s">
        <v>2315</v>
      </c>
      <c r="D3570" s="235" t="s">
        <v>2313</v>
      </c>
      <c r="E3570" s="237">
        <v>156.56</v>
      </c>
    </row>
    <row r="3571" spans="1:5" ht="12.75">
      <c r="A3571" s="235">
        <v>4746</v>
      </c>
      <c r="B3571" s="236" t="s">
        <v>5550</v>
      </c>
      <c r="C3571" s="235" t="s">
        <v>2482</v>
      </c>
      <c r="D3571" s="235" t="s">
        <v>2313</v>
      </c>
      <c r="E3571" s="237">
        <v>49.22</v>
      </c>
    </row>
    <row r="3572" spans="1:5" ht="12.75">
      <c r="A3572" s="235">
        <v>4750</v>
      </c>
      <c r="B3572" s="236" t="s">
        <v>21</v>
      </c>
      <c r="C3572" s="235" t="s">
        <v>2317</v>
      </c>
      <c r="D3572" s="235" t="s">
        <v>2320</v>
      </c>
      <c r="E3572" s="237">
        <v>17.68</v>
      </c>
    </row>
    <row r="3573" spans="1:5" ht="12.75">
      <c r="A3573" s="235">
        <v>41065</v>
      </c>
      <c r="B3573" s="236" t="s">
        <v>5551</v>
      </c>
      <c r="C3573" s="235" t="s">
        <v>2485</v>
      </c>
      <c r="D3573" s="235" t="s">
        <v>2313</v>
      </c>
      <c r="E3573" s="237">
        <v>3107.54</v>
      </c>
    </row>
    <row r="3574" spans="1:5" ht="12.75">
      <c r="A3574" s="235">
        <v>34747</v>
      </c>
      <c r="B3574" s="236" t="s">
        <v>5552</v>
      </c>
      <c r="C3574" s="235" t="s">
        <v>2324</v>
      </c>
      <c r="D3574" s="235" t="s">
        <v>2313</v>
      </c>
      <c r="E3574" s="237">
        <v>76.75</v>
      </c>
    </row>
    <row r="3575" spans="1:5" ht="12.75">
      <c r="A3575" s="235">
        <v>4826</v>
      </c>
      <c r="B3575" s="236" t="s">
        <v>5553</v>
      </c>
      <c r="C3575" s="235" t="s">
        <v>2324</v>
      </c>
      <c r="D3575" s="235" t="s">
        <v>2313</v>
      </c>
      <c r="E3575" s="237">
        <v>82.52</v>
      </c>
    </row>
    <row r="3576" spans="1:5" ht="12.75">
      <c r="A3576" s="235">
        <v>41975</v>
      </c>
      <c r="B3576" s="236" t="s">
        <v>5554</v>
      </c>
      <c r="C3576" s="235" t="s">
        <v>2315</v>
      </c>
      <c r="D3576" s="235" t="s">
        <v>2316</v>
      </c>
      <c r="E3576" s="237">
        <v>72.17</v>
      </c>
    </row>
    <row r="3577" spans="1:5" ht="12.75">
      <c r="A3577" s="235">
        <v>4825</v>
      </c>
      <c r="B3577" s="236" t="s">
        <v>5555</v>
      </c>
      <c r="C3577" s="235" t="s">
        <v>2324</v>
      </c>
      <c r="D3577" s="235" t="s">
        <v>2313</v>
      </c>
      <c r="E3577" s="237">
        <v>114.23</v>
      </c>
    </row>
    <row r="3578" spans="1:5" ht="12.75">
      <c r="A3578" s="235">
        <v>34744</v>
      </c>
      <c r="B3578" s="236" t="s">
        <v>5556</v>
      </c>
      <c r="C3578" s="235" t="s">
        <v>2315</v>
      </c>
      <c r="D3578" s="235" t="s">
        <v>2313</v>
      </c>
      <c r="E3578" s="237">
        <v>23.25</v>
      </c>
    </row>
    <row r="3579" spans="1:5" ht="12.75">
      <c r="A3579" s="235">
        <v>39430</v>
      </c>
      <c r="B3579" s="236" t="s">
        <v>5557</v>
      </c>
      <c r="C3579" s="235" t="s">
        <v>2312</v>
      </c>
      <c r="D3579" s="235" t="s">
        <v>2313</v>
      </c>
      <c r="E3579" s="237">
        <v>1.86</v>
      </c>
    </row>
    <row r="3580" spans="1:5" ht="12.75">
      <c r="A3580" s="235">
        <v>39573</v>
      </c>
      <c r="B3580" s="236" t="s">
        <v>5558</v>
      </c>
      <c r="C3580" s="235" t="s">
        <v>2312</v>
      </c>
      <c r="D3580" s="235" t="s">
        <v>2313</v>
      </c>
      <c r="E3580" s="237">
        <v>1.83</v>
      </c>
    </row>
    <row r="3581" spans="1:5" ht="12.75">
      <c r="A3581" s="235">
        <v>38410</v>
      </c>
      <c r="B3581" s="236" t="s">
        <v>5559</v>
      </c>
      <c r="C3581" s="235" t="s">
        <v>2312</v>
      </c>
      <c r="D3581" s="235" t="s">
        <v>2313</v>
      </c>
      <c r="E3581" s="237">
        <v>9264.07</v>
      </c>
    </row>
    <row r="3582" spans="1:5" ht="12.75">
      <c r="A3582" s="235">
        <v>41596</v>
      </c>
      <c r="B3582" s="236" t="s">
        <v>5560</v>
      </c>
      <c r="C3582" s="235" t="s">
        <v>2328</v>
      </c>
      <c r="D3582" s="235" t="s">
        <v>2313</v>
      </c>
      <c r="E3582" s="237">
        <v>14.72</v>
      </c>
    </row>
    <row r="3583" spans="1:5" ht="12.75">
      <c r="A3583" s="235">
        <v>41598</v>
      </c>
      <c r="B3583" s="236" t="s">
        <v>5561</v>
      </c>
      <c r="C3583" s="235" t="s">
        <v>2328</v>
      </c>
      <c r="D3583" s="235" t="s">
        <v>2313</v>
      </c>
      <c r="E3583" s="237">
        <v>14.72</v>
      </c>
    </row>
    <row r="3584" spans="1:5" ht="12.75">
      <c r="A3584" s="235">
        <v>41594</v>
      </c>
      <c r="B3584" s="236" t="s">
        <v>5562</v>
      </c>
      <c r="C3584" s="235" t="s">
        <v>2328</v>
      </c>
      <c r="D3584" s="235" t="s">
        <v>2313</v>
      </c>
      <c r="E3584" s="237">
        <v>14.96</v>
      </c>
    </row>
    <row r="3585" spans="1:5" ht="12.75">
      <c r="A3585" s="235">
        <v>43663</v>
      </c>
      <c r="B3585" s="236" t="s">
        <v>5563</v>
      </c>
      <c r="C3585" s="235" t="s">
        <v>2328</v>
      </c>
      <c r="D3585" s="235" t="s">
        <v>2313</v>
      </c>
      <c r="E3585" s="237">
        <v>12.32</v>
      </c>
    </row>
    <row r="3586" spans="1:5" ht="12.75">
      <c r="A3586" s="235">
        <v>4766</v>
      </c>
      <c r="B3586" s="236" t="s">
        <v>5564</v>
      </c>
      <c r="C3586" s="235" t="s">
        <v>2328</v>
      </c>
      <c r="D3586" s="235" t="s">
        <v>2313</v>
      </c>
      <c r="E3586" s="237">
        <v>11.6</v>
      </c>
    </row>
    <row r="3587" spans="1:5" ht="12.75">
      <c r="A3587" s="235">
        <v>43664</v>
      </c>
      <c r="B3587" s="236" t="s">
        <v>5565</v>
      </c>
      <c r="C3587" s="235" t="s">
        <v>2328</v>
      </c>
      <c r="D3587" s="235" t="s">
        <v>2313</v>
      </c>
      <c r="E3587" s="237">
        <v>12.39</v>
      </c>
    </row>
    <row r="3588" spans="1:5" ht="12.75">
      <c r="A3588" s="235">
        <v>43082</v>
      </c>
      <c r="B3588" s="236" t="s">
        <v>5566</v>
      </c>
      <c r="C3588" s="235" t="s">
        <v>2328</v>
      </c>
      <c r="D3588" s="235" t="s">
        <v>2320</v>
      </c>
      <c r="E3588" s="237">
        <v>13.5</v>
      </c>
    </row>
    <row r="3589" spans="1:5" ht="12.75">
      <c r="A3589" s="235">
        <v>43665</v>
      </c>
      <c r="B3589" s="236" t="s">
        <v>5567</v>
      </c>
      <c r="C3589" s="235" t="s">
        <v>2328</v>
      </c>
      <c r="D3589" s="235" t="s">
        <v>2313</v>
      </c>
      <c r="E3589" s="237">
        <v>11.6</v>
      </c>
    </row>
    <row r="3590" spans="1:5" ht="12.75">
      <c r="A3590" s="235">
        <v>10966</v>
      </c>
      <c r="B3590" s="236" t="s">
        <v>5568</v>
      </c>
      <c r="C3590" s="235" t="s">
        <v>2328</v>
      </c>
      <c r="D3590" s="235" t="s">
        <v>2313</v>
      </c>
      <c r="E3590" s="237">
        <v>12.32</v>
      </c>
    </row>
    <row r="3591" spans="1:5" ht="12.75">
      <c r="A3591" s="235">
        <v>43692</v>
      </c>
      <c r="B3591" s="236" t="s">
        <v>5569</v>
      </c>
      <c r="C3591" s="235" t="s">
        <v>2328</v>
      </c>
      <c r="D3591" s="235" t="s">
        <v>2313</v>
      </c>
      <c r="E3591" s="237">
        <v>12.32</v>
      </c>
    </row>
    <row r="3592" spans="1:5" ht="12.75">
      <c r="A3592" s="235">
        <v>43083</v>
      </c>
      <c r="B3592" s="236" t="s">
        <v>5570</v>
      </c>
      <c r="C3592" s="235" t="s">
        <v>2328</v>
      </c>
      <c r="D3592" s="235" t="s">
        <v>2313</v>
      </c>
      <c r="E3592" s="237">
        <v>11.69</v>
      </c>
    </row>
    <row r="3593" spans="1:5" ht="12.75">
      <c r="A3593" s="235">
        <v>40535</v>
      </c>
      <c r="B3593" s="236" t="s">
        <v>5571</v>
      </c>
      <c r="C3593" s="235" t="s">
        <v>2328</v>
      </c>
      <c r="D3593" s="235" t="s">
        <v>2313</v>
      </c>
      <c r="E3593" s="237">
        <v>11.69</v>
      </c>
    </row>
    <row r="3594" spans="1:5" ht="12.75">
      <c r="A3594" s="235">
        <v>39427</v>
      </c>
      <c r="B3594" s="236" t="s">
        <v>5572</v>
      </c>
      <c r="C3594" s="235" t="s">
        <v>2324</v>
      </c>
      <c r="D3594" s="235" t="s">
        <v>2313</v>
      </c>
      <c r="E3594" s="237">
        <v>4.9400000000000004</v>
      </c>
    </row>
    <row r="3595" spans="1:5" ht="12.75">
      <c r="A3595" s="235">
        <v>39424</v>
      </c>
      <c r="B3595" s="236" t="s">
        <v>5573</v>
      </c>
      <c r="C3595" s="235" t="s">
        <v>2324</v>
      </c>
      <c r="D3595" s="235" t="s">
        <v>2313</v>
      </c>
      <c r="E3595" s="237">
        <v>2.94</v>
      </c>
    </row>
    <row r="3596" spans="1:5" ht="12.75">
      <c r="A3596" s="235">
        <v>39425</v>
      </c>
      <c r="B3596" s="236" t="s">
        <v>5574</v>
      </c>
      <c r="C3596" s="235" t="s">
        <v>2324</v>
      </c>
      <c r="D3596" s="235" t="s">
        <v>2313</v>
      </c>
      <c r="E3596" s="237">
        <v>2.9</v>
      </c>
    </row>
    <row r="3597" spans="1:5" ht="12.75">
      <c r="A3597" s="235">
        <v>40664</v>
      </c>
      <c r="B3597" s="236" t="s">
        <v>5575</v>
      </c>
      <c r="C3597" s="235" t="s">
        <v>2328</v>
      </c>
      <c r="D3597" s="235" t="s">
        <v>2313</v>
      </c>
      <c r="E3597" s="237">
        <v>23.99</v>
      </c>
    </row>
    <row r="3598" spans="1:5" ht="12.75">
      <c r="A3598" s="235">
        <v>34360</v>
      </c>
      <c r="B3598" s="236" t="s">
        <v>5576</v>
      </c>
      <c r="C3598" s="235" t="s">
        <v>2328</v>
      </c>
      <c r="D3598" s="235" t="s">
        <v>2316</v>
      </c>
      <c r="E3598" s="237">
        <v>36.159999999999997</v>
      </c>
    </row>
    <row r="3599" spans="1:5" ht="12.75">
      <c r="A3599" s="235">
        <v>20259</v>
      </c>
      <c r="B3599" s="236" t="s">
        <v>5577</v>
      </c>
      <c r="C3599" s="235" t="s">
        <v>2324</v>
      </c>
      <c r="D3599" s="235" t="s">
        <v>2316</v>
      </c>
      <c r="E3599" s="237">
        <v>8.8000000000000007</v>
      </c>
    </row>
    <row r="3600" spans="1:5" ht="12.75">
      <c r="A3600" s="235">
        <v>14077</v>
      </c>
      <c r="B3600" s="236" t="s">
        <v>5578</v>
      </c>
      <c r="C3600" s="235" t="s">
        <v>2324</v>
      </c>
      <c r="D3600" s="235" t="s">
        <v>2316</v>
      </c>
      <c r="E3600" s="237">
        <v>134.69</v>
      </c>
    </row>
    <row r="3601" spans="1:5" ht="12.75">
      <c r="A3601" s="235">
        <v>3678</v>
      </c>
      <c r="B3601" s="236" t="s">
        <v>5579</v>
      </c>
      <c r="C3601" s="235" t="s">
        <v>2324</v>
      </c>
      <c r="D3601" s="235" t="s">
        <v>2316</v>
      </c>
      <c r="E3601" s="237">
        <v>60.88</v>
      </c>
    </row>
    <row r="3602" spans="1:5" ht="12.75">
      <c r="A3602" s="235">
        <v>39418</v>
      </c>
      <c r="B3602" s="236" t="s">
        <v>5580</v>
      </c>
      <c r="C3602" s="235" t="s">
        <v>2324</v>
      </c>
      <c r="D3602" s="235" t="s">
        <v>2313</v>
      </c>
      <c r="E3602" s="237">
        <v>5.51</v>
      </c>
    </row>
    <row r="3603" spans="1:5" ht="12.75">
      <c r="A3603" s="235">
        <v>39419</v>
      </c>
      <c r="B3603" s="236" t="s">
        <v>5581</v>
      </c>
      <c r="C3603" s="235" t="s">
        <v>2324</v>
      </c>
      <c r="D3603" s="235" t="s">
        <v>2313</v>
      </c>
      <c r="E3603" s="237">
        <v>6.71</v>
      </c>
    </row>
    <row r="3604" spans="1:5" ht="12.75">
      <c r="A3604" s="235">
        <v>39420</v>
      </c>
      <c r="B3604" s="236" t="s">
        <v>5582</v>
      </c>
      <c r="C3604" s="235" t="s">
        <v>2324</v>
      </c>
      <c r="D3604" s="235" t="s">
        <v>2313</v>
      </c>
      <c r="E3604" s="237">
        <v>7.41</v>
      </c>
    </row>
    <row r="3605" spans="1:5" ht="12.75">
      <c r="A3605" s="235">
        <v>39571</v>
      </c>
      <c r="B3605" s="236" t="s">
        <v>5583</v>
      </c>
      <c r="C3605" s="235" t="s">
        <v>2324</v>
      </c>
      <c r="D3605" s="235" t="s">
        <v>2313</v>
      </c>
      <c r="E3605" s="237">
        <v>4.4800000000000004</v>
      </c>
    </row>
    <row r="3606" spans="1:5" ht="12.75">
      <c r="A3606" s="235">
        <v>39421</v>
      </c>
      <c r="B3606" s="236" t="s">
        <v>5584</v>
      </c>
      <c r="C3606" s="235" t="s">
        <v>2324</v>
      </c>
      <c r="D3606" s="235" t="s">
        <v>2313</v>
      </c>
      <c r="E3606" s="237">
        <v>6.52</v>
      </c>
    </row>
    <row r="3607" spans="1:5" ht="12.75">
      <c r="A3607" s="235">
        <v>39422</v>
      </c>
      <c r="B3607" s="236" t="s">
        <v>5585</v>
      </c>
      <c r="C3607" s="235" t="s">
        <v>2324</v>
      </c>
      <c r="D3607" s="235" t="s">
        <v>2320</v>
      </c>
      <c r="E3607" s="237">
        <v>7.62</v>
      </c>
    </row>
    <row r="3608" spans="1:5" ht="12.75">
      <c r="A3608" s="235">
        <v>39423</v>
      </c>
      <c r="B3608" s="236" t="s">
        <v>5586</v>
      </c>
      <c r="C3608" s="235" t="s">
        <v>2324</v>
      </c>
      <c r="D3608" s="235" t="s">
        <v>2313</v>
      </c>
      <c r="E3608" s="237">
        <v>8.84</v>
      </c>
    </row>
    <row r="3609" spans="1:5" ht="12.75">
      <c r="A3609" s="235">
        <v>39426</v>
      </c>
      <c r="B3609" s="236" t="s">
        <v>5587</v>
      </c>
      <c r="C3609" s="235" t="s">
        <v>2324</v>
      </c>
      <c r="D3609" s="235" t="s">
        <v>2313</v>
      </c>
      <c r="E3609" s="237">
        <v>19.89</v>
      </c>
    </row>
    <row r="3610" spans="1:5" ht="12.75">
      <c r="A3610" s="235">
        <v>39429</v>
      </c>
      <c r="B3610" s="236" t="s">
        <v>5588</v>
      </c>
      <c r="C3610" s="235" t="s">
        <v>2324</v>
      </c>
      <c r="D3610" s="235" t="s">
        <v>2313</v>
      </c>
      <c r="E3610" s="237">
        <v>6.27</v>
      </c>
    </row>
    <row r="3611" spans="1:5" ht="12.75">
      <c r="A3611" s="235">
        <v>39428</v>
      </c>
      <c r="B3611" s="236" t="s">
        <v>5589</v>
      </c>
      <c r="C3611" s="235" t="s">
        <v>2324</v>
      </c>
      <c r="D3611" s="235" t="s">
        <v>2313</v>
      </c>
      <c r="E3611" s="237">
        <v>4.79</v>
      </c>
    </row>
    <row r="3612" spans="1:5" ht="12.75">
      <c r="A3612" s="235">
        <v>39572</v>
      </c>
      <c r="B3612" s="236" t="s">
        <v>5590</v>
      </c>
      <c r="C3612" s="235" t="s">
        <v>2324</v>
      </c>
      <c r="D3612" s="235" t="s">
        <v>2313</v>
      </c>
      <c r="E3612" s="237">
        <v>4.1500000000000004</v>
      </c>
    </row>
    <row r="3613" spans="1:5" ht="12.75">
      <c r="A3613" s="235">
        <v>39570</v>
      </c>
      <c r="B3613" s="236" t="s">
        <v>5591</v>
      </c>
      <c r="C3613" s="235" t="s">
        <v>2324</v>
      </c>
      <c r="D3613" s="235" t="s">
        <v>2313</v>
      </c>
      <c r="E3613" s="237">
        <v>4.4000000000000004</v>
      </c>
    </row>
    <row r="3614" spans="1:5" ht="12.75">
      <c r="A3614" s="235">
        <v>39569</v>
      </c>
      <c r="B3614" s="236" t="s">
        <v>5592</v>
      </c>
      <c r="C3614" s="235" t="s">
        <v>2324</v>
      </c>
      <c r="D3614" s="235" t="s">
        <v>2313</v>
      </c>
      <c r="E3614" s="237">
        <v>4.3499999999999996</v>
      </c>
    </row>
    <row r="3615" spans="1:5" ht="12.75">
      <c r="A3615" s="235">
        <v>11552</v>
      </c>
      <c r="B3615" s="236" t="s">
        <v>26418</v>
      </c>
      <c r="C3615" s="235" t="s">
        <v>2324</v>
      </c>
      <c r="D3615" s="235" t="s">
        <v>2313</v>
      </c>
      <c r="E3615" s="237">
        <v>5.37</v>
      </c>
    </row>
    <row r="3616" spans="1:5" ht="12.75">
      <c r="A3616" s="235">
        <v>40598</v>
      </c>
      <c r="B3616" s="236" t="s">
        <v>5593</v>
      </c>
      <c r="C3616" s="235" t="s">
        <v>2328</v>
      </c>
      <c r="D3616" s="235" t="s">
        <v>2313</v>
      </c>
      <c r="E3616" s="237">
        <v>11.41</v>
      </c>
    </row>
    <row r="3617" spans="1:5" ht="12.75">
      <c r="A3617" s="235">
        <v>39029</v>
      </c>
      <c r="B3617" s="236" t="s">
        <v>5594</v>
      </c>
      <c r="C3617" s="235" t="s">
        <v>2324</v>
      </c>
      <c r="D3617" s="235" t="s">
        <v>2313</v>
      </c>
      <c r="E3617" s="237">
        <v>14.04</v>
      </c>
    </row>
    <row r="3618" spans="1:5" ht="12.75">
      <c r="A3618" s="235">
        <v>39028</v>
      </c>
      <c r="B3618" s="236" t="s">
        <v>5595</v>
      </c>
      <c r="C3618" s="235" t="s">
        <v>2324</v>
      </c>
      <c r="D3618" s="235" t="s">
        <v>2313</v>
      </c>
      <c r="E3618" s="237">
        <v>8.17</v>
      </c>
    </row>
    <row r="3619" spans="1:5" ht="12.75">
      <c r="A3619" s="235">
        <v>39328</v>
      </c>
      <c r="B3619" s="236" t="s">
        <v>5596</v>
      </c>
      <c r="C3619" s="235" t="s">
        <v>2324</v>
      </c>
      <c r="D3619" s="235" t="s">
        <v>2313</v>
      </c>
      <c r="E3619" s="237">
        <v>4.49</v>
      </c>
    </row>
    <row r="3620" spans="1:5" ht="12.75">
      <c r="A3620" s="235">
        <v>38541</v>
      </c>
      <c r="B3620" s="236" t="s">
        <v>5597</v>
      </c>
      <c r="C3620" s="235" t="s">
        <v>2312</v>
      </c>
      <c r="D3620" s="235" t="s">
        <v>2313</v>
      </c>
      <c r="E3620" s="237">
        <v>3091973.66</v>
      </c>
    </row>
    <row r="3621" spans="1:5" ht="12.75">
      <c r="A3621" s="235">
        <v>38542</v>
      </c>
      <c r="B3621" s="236" t="s">
        <v>5598</v>
      </c>
      <c r="C3621" s="235" t="s">
        <v>2312</v>
      </c>
      <c r="D3621" s="235" t="s">
        <v>2313</v>
      </c>
      <c r="E3621" s="237">
        <v>4807894.7</v>
      </c>
    </row>
    <row r="3622" spans="1:5" ht="12.75">
      <c r="A3622" s="235">
        <v>38543</v>
      </c>
      <c r="B3622" s="236" t="s">
        <v>5599</v>
      </c>
      <c r="C3622" s="235" t="s">
        <v>2312</v>
      </c>
      <c r="D3622" s="235" t="s">
        <v>2313</v>
      </c>
      <c r="E3622" s="237">
        <v>1177105.29</v>
      </c>
    </row>
    <row r="3623" spans="1:5" ht="12.75">
      <c r="A3623" s="235">
        <v>40406</v>
      </c>
      <c r="B3623" s="236" t="s">
        <v>5600</v>
      </c>
      <c r="C3623" s="235" t="s">
        <v>2312</v>
      </c>
      <c r="D3623" s="235" t="s">
        <v>2313</v>
      </c>
      <c r="E3623" s="237">
        <v>42425.67</v>
      </c>
    </row>
    <row r="3624" spans="1:5" ht="12.75">
      <c r="A3624" s="235">
        <v>40789</v>
      </c>
      <c r="B3624" s="236" t="s">
        <v>5601</v>
      </c>
      <c r="C3624" s="235" t="s">
        <v>2312</v>
      </c>
      <c r="D3624" s="235" t="s">
        <v>2313</v>
      </c>
      <c r="E3624" s="237">
        <v>6113.97</v>
      </c>
    </row>
    <row r="3625" spans="1:5" ht="12.75">
      <c r="A3625" s="235">
        <v>40791</v>
      </c>
      <c r="B3625" s="236" t="s">
        <v>5602</v>
      </c>
      <c r="C3625" s="235" t="s">
        <v>2312</v>
      </c>
      <c r="D3625" s="235" t="s">
        <v>2313</v>
      </c>
      <c r="E3625" s="237">
        <v>19139.400000000001</v>
      </c>
    </row>
    <row r="3626" spans="1:5" ht="12.75">
      <c r="A3626" s="235">
        <v>11651</v>
      </c>
      <c r="B3626" s="236" t="s">
        <v>5603</v>
      </c>
      <c r="C3626" s="235" t="s">
        <v>2312</v>
      </c>
      <c r="D3626" s="235" t="s">
        <v>2313</v>
      </c>
      <c r="E3626" s="237">
        <v>10467.61</v>
      </c>
    </row>
    <row r="3627" spans="1:5" ht="12.75">
      <c r="A3627" s="235">
        <v>42002</v>
      </c>
      <c r="B3627" s="236" t="s">
        <v>5604</v>
      </c>
      <c r="C3627" s="235" t="s">
        <v>2312</v>
      </c>
      <c r="D3627" s="235" t="s">
        <v>2313</v>
      </c>
      <c r="E3627" s="237">
        <v>1008161.65</v>
      </c>
    </row>
    <row r="3628" spans="1:5" ht="12.75">
      <c r="A3628" s="235">
        <v>40435</v>
      </c>
      <c r="B3628" s="236" t="s">
        <v>5605</v>
      </c>
      <c r="C3628" s="235" t="s">
        <v>2312</v>
      </c>
      <c r="D3628" s="235" t="s">
        <v>2313</v>
      </c>
      <c r="E3628" s="237">
        <v>645750</v>
      </c>
    </row>
    <row r="3629" spans="1:5" ht="12.75">
      <c r="A3629" s="235">
        <v>39012</v>
      </c>
      <c r="B3629" s="236" t="s">
        <v>5606</v>
      </c>
      <c r="C3629" s="235" t="s">
        <v>2312</v>
      </c>
      <c r="D3629" s="235" t="s">
        <v>2313</v>
      </c>
      <c r="E3629" s="237">
        <v>673750.85</v>
      </c>
    </row>
    <row r="3630" spans="1:5" ht="12.75">
      <c r="A3630" s="235">
        <v>13617</v>
      </c>
      <c r="B3630" s="236" t="s">
        <v>5607</v>
      </c>
      <c r="C3630" s="235" t="s">
        <v>2312</v>
      </c>
      <c r="D3630" s="235" t="s">
        <v>2313</v>
      </c>
      <c r="E3630" s="237">
        <v>55511.81</v>
      </c>
    </row>
    <row r="3631" spans="1:5" ht="12.75">
      <c r="A3631" s="235">
        <v>5327</v>
      </c>
      <c r="B3631" s="236" t="s">
        <v>5608</v>
      </c>
      <c r="C3631" s="235" t="s">
        <v>2328</v>
      </c>
      <c r="D3631" s="235" t="s">
        <v>2313</v>
      </c>
      <c r="E3631" s="237">
        <v>32.35</v>
      </c>
    </row>
    <row r="3632" spans="1:5" ht="12.75">
      <c r="A3632" s="235">
        <v>35274</v>
      </c>
      <c r="B3632" s="236" t="s">
        <v>26419</v>
      </c>
      <c r="C3632" s="235" t="s">
        <v>2324</v>
      </c>
      <c r="D3632" s="235" t="s">
        <v>2313</v>
      </c>
      <c r="E3632" s="237">
        <v>50.24</v>
      </c>
    </row>
    <row r="3633" spans="1:5" ht="12.75">
      <c r="A3633" s="235">
        <v>35275</v>
      </c>
      <c r="B3633" s="236" t="s">
        <v>26420</v>
      </c>
      <c r="C3633" s="235" t="s">
        <v>2324</v>
      </c>
      <c r="D3633" s="235" t="s">
        <v>2313</v>
      </c>
      <c r="E3633" s="237">
        <v>106.63</v>
      </c>
    </row>
    <row r="3634" spans="1:5" ht="12.75">
      <c r="A3634" s="235">
        <v>35276</v>
      </c>
      <c r="B3634" s="236" t="s">
        <v>26421</v>
      </c>
      <c r="C3634" s="235" t="s">
        <v>2324</v>
      </c>
      <c r="D3634" s="235" t="s">
        <v>2313</v>
      </c>
      <c r="E3634" s="237">
        <v>185.54</v>
      </c>
    </row>
    <row r="3635" spans="1:5" ht="12.75">
      <c r="A3635" s="235">
        <v>38386</v>
      </c>
      <c r="B3635" s="236" t="s">
        <v>5609</v>
      </c>
      <c r="C3635" s="235" t="s">
        <v>2312</v>
      </c>
      <c r="D3635" s="235" t="s">
        <v>2313</v>
      </c>
      <c r="E3635" s="237">
        <v>4.04</v>
      </c>
    </row>
    <row r="3636" spans="1:5" ht="12.75">
      <c r="A3636" s="235">
        <v>11091</v>
      </c>
      <c r="B3636" s="236" t="s">
        <v>5610</v>
      </c>
      <c r="C3636" s="235" t="s">
        <v>2312</v>
      </c>
      <c r="D3636" s="235" t="s">
        <v>2313</v>
      </c>
      <c r="E3636" s="237">
        <v>1.44</v>
      </c>
    </row>
    <row r="3637" spans="1:5" ht="12.75">
      <c r="A3637" s="235">
        <v>37586</v>
      </c>
      <c r="B3637" s="236" t="s">
        <v>5611</v>
      </c>
      <c r="C3637" s="235" t="s">
        <v>4347</v>
      </c>
      <c r="D3637" s="235" t="s">
        <v>2316</v>
      </c>
      <c r="E3637" s="237">
        <v>44.64</v>
      </c>
    </row>
    <row r="3638" spans="1:5" ht="12.75">
      <c r="A3638" s="235">
        <v>37395</v>
      </c>
      <c r="B3638" s="236" t="s">
        <v>5612</v>
      </c>
      <c r="C3638" s="235" t="s">
        <v>4347</v>
      </c>
      <c r="D3638" s="235" t="s">
        <v>2316</v>
      </c>
      <c r="E3638" s="237">
        <v>38.39</v>
      </c>
    </row>
    <row r="3639" spans="1:5" ht="12.75">
      <c r="A3639" s="235">
        <v>14147</v>
      </c>
      <c r="B3639" s="236" t="s">
        <v>5613</v>
      </c>
      <c r="C3639" s="235" t="s">
        <v>4347</v>
      </c>
      <c r="D3639" s="235" t="s">
        <v>2316</v>
      </c>
      <c r="E3639" s="237">
        <v>50.92</v>
      </c>
    </row>
    <row r="3640" spans="1:5" ht="12.75">
      <c r="A3640" s="235">
        <v>37396</v>
      </c>
      <c r="B3640" s="236" t="s">
        <v>5614</v>
      </c>
      <c r="C3640" s="235" t="s">
        <v>4347</v>
      </c>
      <c r="D3640" s="235" t="s">
        <v>2316</v>
      </c>
      <c r="E3640" s="237">
        <v>31.41</v>
      </c>
    </row>
    <row r="3641" spans="1:5" ht="12.75">
      <c r="A3641" s="235">
        <v>37397</v>
      </c>
      <c r="B3641" s="236" t="s">
        <v>5615</v>
      </c>
      <c r="C3641" s="235" t="s">
        <v>4347</v>
      </c>
      <c r="D3641" s="235" t="s">
        <v>2316</v>
      </c>
      <c r="E3641" s="237">
        <v>32.9</v>
      </c>
    </row>
    <row r="3642" spans="1:5" ht="12.75">
      <c r="A3642" s="235">
        <v>43606</v>
      </c>
      <c r="B3642" s="236" t="s">
        <v>26422</v>
      </c>
      <c r="C3642" s="235" t="s">
        <v>2312</v>
      </c>
      <c r="D3642" s="235" t="s">
        <v>2313</v>
      </c>
      <c r="E3642" s="237">
        <v>6.43</v>
      </c>
    </row>
    <row r="3643" spans="1:5" ht="12.75">
      <c r="A3643" s="235">
        <v>444</v>
      </c>
      <c r="B3643" s="236" t="s">
        <v>5616</v>
      </c>
      <c r="C3643" s="235" t="s">
        <v>2312</v>
      </c>
      <c r="D3643" s="235" t="s">
        <v>2313</v>
      </c>
      <c r="E3643" s="237">
        <v>19.649999999999999</v>
      </c>
    </row>
    <row r="3644" spans="1:5" ht="12.75">
      <c r="A3644" s="235">
        <v>445</v>
      </c>
      <c r="B3644" s="236" t="s">
        <v>5617</v>
      </c>
      <c r="C3644" s="235" t="s">
        <v>2312</v>
      </c>
      <c r="D3644" s="235" t="s">
        <v>2313</v>
      </c>
      <c r="E3644" s="237">
        <v>26.9</v>
      </c>
    </row>
    <row r="3645" spans="1:5" ht="12.75">
      <c r="A3645" s="235">
        <v>4783</v>
      </c>
      <c r="B3645" s="236" t="s">
        <v>22</v>
      </c>
      <c r="C3645" s="235" t="s">
        <v>2317</v>
      </c>
      <c r="D3645" s="235" t="s">
        <v>2320</v>
      </c>
      <c r="E3645" s="237">
        <v>17.68</v>
      </c>
    </row>
    <row r="3646" spans="1:5" ht="12.75">
      <c r="A3646" s="235">
        <v>41079</v>
      </c>
      <c r="B3646" s="236" t="s">
        <v>5618</v>
      </c>
      <c r="C3646" s="235" t="s">
        <v>2485</v>
      </c>
      <c r="D3646" s="235" t="s">
        <v>2313</v>
      </c>
      <c r="E3646" s="237">
        <v>3107.54</v>
      </c>
    </row>
    <row r="3647" spans="1:5" ht="12.75">
      <c r="A3647" s="235">
        <v>12874</v>
      </c>
      <c r="B3647" s="236" t="s">
        <v>5619</v>
      </c>
      <c r="C3647" s="235" t="s">
        <v>2317</v>
      </c>
      <c r="D3647" s="235" t="s">
        <v>2313</v>
      </c>
      <c r="E3647" s="237">
        <v>23.27</v>
      </c>
    </row>
    <row r="3648" spans="1:5" ht="12.75">
      <c r="A3648" s="235">
        <v>41082</v>
      </c>
      <c r="B3648" s="236" t="s">
        <v>5620</v>
      </c>
      <c r="C3648" s="235" t="s">
        <v>2485</v>
      </c>
      <c r="D3648" s="235" t="s">
        <v>2313</v>
      </c>
      <c r="E3648" s="237">
        <v>4094.55</v>
      </c>
    </row>
    <row r="3649" spans="1:5" ht="12.75">
      <c r="A3649" s="235">
        <v>4785</v>
      </c>
      <c r="B3649" s="236" t="s">
        <v>5621</v>
      </c>
      <c r="C3649" s="235" t="s">
        <v>2317</v>
      </c>
      <c r="D3649" s="235" t="s">
        <v>2313</v>
      </c>
      <c r="E3649" s="237">
        <v>18.989999999999998</v>
      </c>
    </row>
    <row r="3650" spans="1:5" ht="12.75">
      <c r="A3650" s="235">
        <v>41081</v>
      </c>
      <c r="B3650" s="236" t="s">
        <v>5622</v>
      </c>
      <c r="C3650" s="235" t="s">
        <v>2485</v>
      </c>
      <c r="D3650" s="235" t="s">
        <v>2313</v>
      </c>
      <c r="E3650" s="237">
        <v>3342.49</v>
      </c>
    </row>
    <row r="3651" spans="1:5" ht="12.75">
      <c r="A3651" s="235">
        <v>4801</v>
      </c>
      <c r="B3651" s="236" t="s">
        <v>5623</v>
      </c>
      <c r="C3651" s="235" t="s">
        <v>2315</v>
      </c>
      <c r="D3651" s="235" t="s">
        <v>2313</v>
      </c>
      <c r="E3651" s="237">
        <v>62.94</v>
      </c>
    </row>
    <row r="3652" spans="1:5" ht="12.75">
      <c r="A3652" s="235">
        <v>4794</v>
      </c>
      <c r="B3652" s="236" t="s">
        <v>5624</v>
      </c>
      <c r="C3652" s="235" t="s">
        <v>2315</v>
      </c>
      <c r="D3652" s="235" t="s">
        <v>2313</v>
      </c>
      <c r="E3652" s="237">
        <v>286.66000000000003</v>
      </c>
    </row>
    <row r="3653" spans="1:5" ht="12.75">
      <c r="A3653" s="235">
        <v>4796</v>
      </c>
      <c r="B3653" s="236" t="s">
        <v>5625</v>
      </c>
      <c r="C3653" s="235" t="s">
        <v>2315</v>
      </c>
      <c r="D3653" s="235" t="s">
        <v>2313</v>
      </c>
      <c r="E3653" s="237">
        <v>174.12</v>
      </c>
    </row>
    <row r="3654" spans="1:5" ht="12.75">
      <c r="A3654" s="235">
        <v>4800</v>
      </c>
      <c r="B3654" s="236" t="s">
        <v>5626</v>
      </c>
      <c r="C3654" s="235" t="s">
        <v>2315</v>
      </c>
      <c r="D3654" s="235" t="s">
        <v>2313</v>
      </c>
      <c r="E3654" s="237">
        <v>47.88</v>
      </c>
    </row>
    <row r="3655" spans="1:5" ht="12.75">
      <c r="A3655" s="235">
        <v>4795</v>
      </c>
      <c r="B3655" s="236" t="s">
        <v>5627</v>
      </c>
      <c r="C3655" s="235" t="s">
        <v>2315</v>
      </c>
      <c r="D3655" s="235" t="s">
        <v>2313</v>
      </c>
      <c r="E3655" s="237">
        <v>279.05</v>
      </c>
    </row>
    <row r="3656" spans="1:5" ht="12.75">
      <c r="A3656" s="235">
        <v>39694</v>
      </c>
      <c r="B3656" s="236" t="s">
        <v>5628</v>
      </c>
      <c r="C3656" s="235" t="s">
        <v>2315</v>
      </c>
      <c r="D3656" s="235" t="s">
        <v>2313</v>
      </c>
      <c r="E3656" s="237">
        <v>455.34</v>
      </c>
    </row>
    <row r="3657" spans="1:5" ht="12.75">
      <c r="A3657" s="235">
        <v>1292</v>
      </c>
      <c r="B3657" s="236" t="s">
        <v>5629</v>
      </c>
      <c r="C3657" s="235" t="s">
        <v>2315</v>
      </c>
      <c r="D3657" s="235" t="s">
        <v>2313</v>
      </c>
      <c r="E3657" s="237">
        <v>42.15</v>
      </c>
    </row>
    <row r="3658" spans="1:5" ht="12.75">
      <c r="A3658" s="235">
        <v>1287</v>
      </c>
      <c r="B3658" s="236" t="s">
        <v>5630</v>
      </c>
      <c r="C3658" s="235" t="s">
        <v>2315</v>
      </c>
      <c r="D3658" s="235" t="s">
        <v>2320</v>
      </c>
      <c r="E3658" s="237">
        <v>20.68</v>
      </c>
    </row>
    <row r="3659" spans="1:5" ht="12.75">
      <c r="A3659" s="235">
        <v>1297</v>
      </c>
      <c r="B3659" s="236" t="s">
        <v>5631</v>
      </c>
      <c r="C3659" s="235" t="s">
        <v>2315</v>
      </c>
      <c r="D3659" s="235" t="s">
        <v>2313</v>
      </c>
      <c r="E3659" s="237">
        <v>17.149999999999999</v>
      </c>
    </row>
    <row r="3660" spans="1:5" ht="12.75">
      <c r="A3660" s="235">
        <v>4786</v>
      </c>
      <c r="B3660" s="236" t="s">
        <v>5632</v>
      </c>
      <c r="C3660" s="235" t="s">
        <v>2315</v>
      </c>
      <c r="D3660" s="235" t="s">
        <v>2316</v>
      </c>
      <c r="E3660" s="237">
        <v>83</v>
      </c>
    </row>
    <row r="3661" spans="1:5" ht="12.75">
      <c r="A3661" s="235">
        <v>10840</v>
      </c>
      <c r="B3661" s="236" t="s">
        <v>5633</v>
      </c>
      <c r="C3661" s="235" t="s">
        <v>2315</v>
      </c>
      <c r="D3661" s="235" t="s">
        <v>2320</v>
      </c>
      <c r="E3661" s="237">
        <v>142.5</v>
      </c>
    </row>
    <row r="3662" spans="1:5" ht="12.75">
      <c r="A3662" s="235">
        <v>10841</v>
      </c>
      <c r="B3662" s="236" t="s">
        <v>5634</v>
      </c>
      <c r="C3662" s="235" t="s">
        <v>2315</v>
      </c>
      <c r="D3662" s="235" t="s">
        <v>2313</v>
      </c>
      <c r="E3662" s="237">
        <v>107.54</v>
      </c>
    </row>
    <row r="3663" spans="1:5" ht="12.75">
      <c r="A3663" s="235">
        <v>25980</v>
      </c>
      <c r="B3663" s="236" t="s">
        <v>5635</v>
      </c>
      <c r="C3663" s="235" t="s">
        <v>2315</v>
      </c>
      <c r="D3663" s="235" t="s">
        <v>2313</v>
      </c>
      <c r="E3663" s="237">
        <v>137.41999999999999</v>
      </c>
    </row>
    <row r="3664" spans="1:5" ht="12.75">
      <c r="A3664" s="235">
        <v>10842</v>
      </c>
      <c r="B3664" s="236" t="s">
        <v>5636</v>
      </c>
      <c r="C3664" s="235" t="s">
        <v>2315</v>
      </c>
      <c r="D3664" s="235" t="s">
        <v>2313</v>
      </c>
      <c r="E3664" s="237">
        <v>155.34</v>
      </c>
    </row>
    <row r="3665" spans="1:5" ht="12.75">
      <c r="A3665" s="235">
        <v>21108</v>
      </c>
      <c r="B3665" s="236" t="s">
        <v>5637</v>
      </c>
      <c r="C3665" s="235" t="s">
        <v>2315</v>
      </c>
      <c r="D3665" s="235" t="s">
        <v>2313</v>
      </c>
      <c r="E3665" s="237">
        <v>56.18</v>
      </c>
    </row>
    <row r="3666" spans="1:5" ht="12.75">
      <c r="A3666" s="235">
        <v>38180</v>
      </c>
      <c r="B3666" s="236" t="s">
        <v>5638</v>
      </c>
      <c r="C3666" s="235" t="s">
        <v>2315</v>
      </c>
      <c r="D3666" s="235" t="s">
        <v>2313</v>
      </c>
      <c r="E3666" s="237">
        <v>140.18</v>
      </c>
    </row>
    <row r="3667" spans="1:5" ht="12.75">
      <c r="A3667" s="235">
        <v>40648</v>
      </c>
      <c r="B3667" s="236" t="s">
        <v>5639</v>
      </c>
      <c r="C3667" s="235" t="s">
        <v>2315</v>
      </c>
      <c r="D3667" s="235" t="s">
        <v>2316</v>
      </c>
      <c r="E3667" s="237">
        <v>159.36000000000001</v>
      </c>
    </row>
    <row r="3668" spans="1:5" ht="12.75">
      <c r="A3668" s="235">
        <v>40649</v>
      </c>
      <c r="B3668" s="236" t="s">
        <v>5640</v>
      </c>
      <c r="C3668" s="235" t="s">
        <v>2315</v>
      </c>
      <c r="D3668" s="235" t="s">
        <v>2316</v>
      </c>
      <c r="E3668" s="237">
        <v>92.82</v>
      </c>
    </row>
    <row r="3669" spans="1:5" ht="12.75">
      <c r="A3669" s="235">
        <v>40650</v>
      </c>
      <c r="B3669" s="236" t="s">
        <v>5641</v>
      </c>
      <c r="C3669" s="235" t="s">
        <v>2315</v>
      </c>
      <c r="D3669" s="235" t="s">
        <v>2316</v>
      </c>
      <c r="E3669" s="237">
        <v>119.52</v>
      </c>
    </row>
    <row r="3670" spans="1:5" ht="12.75">
      <c r="A3670" s="235">
        <v>40651</v>
      </c>
      <c r="B3670" s="236" t="s">
        <v>5642</v>
      </c>
      <c r="C3670" s="235" t="s">
        <v>2315</v>
      </c>
      <c r="D3670" s="235" t="s">
        <v>2316</v>
      </c>
      <c r="E3670" s="237">
        <v>220.44</v>
      </c>
    </row>
    <row r="3671" spans="1:5" ht="12.75">
      <c r="A3671" s="235">
        <v>40652</v>
      </c>
      <c r="B3671" s="236" t="s">
        <v>5643</v>
      </c>
      <c r="C3671" s="235" t="s">
        <v>2315</v>
      </c>
      <c r="D3671" s="235" t="s">
        <v>2316</v>
      </c>
      <c r="E3671" s="237">
        <v>118.19</v>
      </c>
    </row>
    <row r="3672" spans="1:5" ht="12.75">
      <c r="A3672" s="235">
        <v>40647</v>
      </c>
      <c r="B3672" s="236" t="s">
        <v>5644</v>
      </c>
      <c r="C3672" s="235" t="s">
        <v>2315</v>
      </c>
      <c r="D3672" s="235" t="s">
        <v>2316</v>
      </c>
      <c r="E3672" s="237">
        <v>130.13999999999999</v>
      </c>
    </row>
    <row r="3673" spans="1:5" ht="12.75">
      <c r="A3673" s="235">
        <v>40653</v>
      </c>
      <c r="B3673" s="236" t="s">
        <v>5645</v>
      </c>
      <c r="C3673" s="235" t="s">
        <v>2315</v>
      </c>
      <c r="D3673" s="235" t="s">
        <v>2316</v>
      </c>
      <c r="E3673" s="237">
        <v>99.6</v>
      </c>
    </row>
    <row r="3674" spans="1:5" ht="12.75">
      <c r="A3674" s="235">
        <v>36178</v>
      </c>
      <c r="B3674" s="236" t="s">
        <v>5646</v>
      </c>
      <c r="C3674" s="235" t="s">
        <v>2312</v>
      </c>
      <c r="D3674" s="235" t="s">
        <v>2313</v>
      </c>
      <c r="E3674" s="237">
        <v>10.08</v>
      </c>
    </row>
    <row r="3675" spans="1:5" ht="12.75">
      <c r="A3675" s="235">
        <v>38195</v>
      </c>
      <c r="B3675" s="236" t="s">
        <v>5647</v>
      </c>
      <c r="C3675" s="235" t="s">
        <v>2315</v>
      </c>
      <c r="D3675" s="235" t="s">
        <v>2313</v>
      </c>
      <c r="E3675" s="237">
        <v>66.36</v>
      </c>
    </row>
    <row r="3676" spans="1:5" ht="12.75">
      <c r="A3676" s="235">
        <v>38181</v>
      </c>
      <c r="B3676" s="236" t="s">
        <v>5648</v>
      </c>
      <c r="C3676" s="235" t="s">
        <v>2315</v>
      </c>
      <c r="D3676" s="235" t="s">
        <v>2313</v>
      </c>
      <c r="E3676" s="237">
        <v>191.37</v>
      </c>
    </row>
    <row r="3677" spans="1:5" ht="12.75">
      <c r="A3677" s="235">
        <v>38182</v>
      </c>
      <c r="B3677" s="236" t="s">
        <v>5649</v>
      </c>
      <c r="C3677" s="235" t="s">
        <v>2315</v>
      </c>
      <c r="D3677" s="235" t="s">
        <v>2313</v>
      </c>
      <c r="E3677" s="237">
        <v>182.29</v>
      </c>
    </row>
    <row r="3678" spans="1:5" ht="12.75">
      <c r="A3678" s="235">
        <v>38186</v>
      </c>
      <c r="B3678" s="236" t="s">
        <v>5650</v>
      </c>
      <c r="C3678" s="235" t="s">
        <v>2315</v>
      </c>
      <c r="D3678" s="235" t="s">
        <v>2313</v>
      </c>
      <c r="E3678" s="237">
        <v>473.84</v>
      </c>
    </row>
    <row r="3679" spans="1:5" ht="12.75">
      <c r="A3679" s="235">
        <v>38185</v>
      </c>
      <c r="B3679" s="236" t="s">
        <v>5651</v>
      </c>
      <c r="C3679" s="235" t="s">
        <v>2315</v>
      </c>
      <c r="D3679" s="235" t="s">
        <v>2313</v>
      </c>
      <c r="E3679" s="237">
        <v>421.88</v>
      </c>
    </row>
    <row r="3680" spans="1:5" ht="12.75">
      <c r="A3680" s="235">
        <v>40654</v>
      </c>
      <c r="B3680" s="236" t="s">
        <v>5652</v>
      </c>
      <c r="C3680" s="235" t="s">
        <v>2315</v>
      </c>
      <c r="D3680" s="235" t="s">
        <v>2316</v>
      </c>
      <c r="E3680" s="237">
        <v>154.71</v>
      </c>
    </row>
    <row r="3681" spans="1:5" ht="12.75">
      <c r="A3681" s="235">
        <v>25981</v>
      </c>
      <c r="B3681" s="236" t="s">
        <v>5653</v>
      </c>
      <c r="C3681" s="235" t="s">
        <v>2315</v>
      </c>
      <c r="D3681" s="235" t="s">
        <v>2313</v>
      </c>
      <c r="E3681" s="237">
        <v>113.52</v>
      </c>
    </row>
    <row r="3682" spans="1:5" ht="12.75">
      <c r="A3682" s="235">
        <v>4822</v>
      </c>
      <c r="B3682" s="236" t="s">
        <v>5654</v>
      </c>
      <c r="C3682" s="235" t="s">
        <v>2315</v>
      </c>
      <c r="D3682" s="235" t="s">
        <v>2313</v>
      </c>
      <c r="E3682" s="237">
        <v>316.19</v>
      </c>
    </row>
    <row r="3683" spans="1:5" ht="12.75">
      <c r="A3683" s="235">
        <v>4818</v>
      </c>
      <c r="B3683" s="236" t="s">
        <v>5655</v>
      </c>
      <c r="C3683" s="235" t="s">
        <v>2315</v>
      </c>
      <c r="D3683" s="235" t="s">
        <v>2320</v>
      </c>
      <c r="E3683" s="237">
        <v>325</v>
      </c>
    </row>
    <row r="3684" spans="1:5" ht="12.75">
      <c r="A3684" s="235">
        <v>39567</v>
      </c>
      <c r="B3684" s="236" t="s">
        <v>25497</v>
      </c>
      <c r="C3684" s="235" t="s">
        <v>2315</v>
      </c>
      <c r="D3684" s="235" t="s">
        <v>2313</v>
      </c>
      <c r="E3684" s="237">
        <v>33.47</v>
      </c>
    </row>
    <row r="3685" spans="1:5" ht="12.75">
      <c r="A3685" s="235">
        <v>39566</v>
      </c>
      <c r="B3685" s="236" t="s">
        <v>25498</v>
      </c>
      <c r="C3685" s="235" t="s">
        <v>2315</v>
      </c>
      <c r="D3685" s="235" t="s">
        <v>2313</v>
      </c>
      <c r="E3685" s="237">
        <v>38.65</v>
      </c>
    </row>
    <row r="3686" spans="1:5" ht="12.75">
      <c r="A3686" s="235">
        <v>39416</v>
      </c>
      <c r="B3686" s="236" t="s">
        <v>25499</v>
      </c>
      <c r="C3686" s="235" t="s">
        <v>2315</v>
      </c>
      <c r="D3686" s="235" t="s">
        <v>2313</v>
      </c>
      <c r="E3686" s="237">
        <v>20.190000000000001</v>
      </c>
    </row>
    <row r="3687" spans="1:5" ht="12.75">
      <c r="A3687" s="235">
        <v>39417</v>
      </c>
      <c r="B3687" s="236" t="s">
        <v>25500</v>
      </c>
      <c r="C3687" s="235" t="s">
        <v>2315</v>
      </c>
      <c r="D3687" s="235" t="s">
        <v>2313</v>
      </c>
      <c r="E3687" s="237">
        <v>21.17</v>
      </c>
    </row>
    <row r="3688" spans="1:5" ht="12.75">
      <c r="A3688" s="235">
        <v>39414</v>
      </c>
      <c r="B3688" s="236" t="s">
        <v>25501</v>
      </c>
      <c r="C3688" s="235" t="s">
        <v>2315</v>
      </c>
      <c r="D3688" s="235" t="s">
        <v>2313</v>
      </c>
      <c r="E3688" s="237">
        <v>18.96</v>
      </c>
    </row>
    <row r="3689" spans="1:5" ht="12.75">
      <c r="A3689" s="235">
        <v>39415</v>
      </c>
      <c r="B3689" s="236" t="s">
        <v>25502</v>
      </c>
      <c r="C3689" s="235" t="s">
        <v>2315</v>
      </c>
      <c r="D3689" s="235" t="s">
        <v>2313</v>
      </c>
      <c r="E3689" s="237">
        <v>20.09</v>
      </c>
    </row>
    <row r="3690" spans="1:5" ht="12.75">
      <c r="A3690" s="235">
        <v>39412</v>
      </c>
      <c r="B3690" s="236" t="s">
        <v>25503</v>
      </c>
      <c r="C3690" s="235" t="s">
        <v>2315</v>
      </c>
      <c r="D3690" s="235" t="s">
        <v>2320</v>
      </c>
      <c r="E3690" s="237">
        <v>14.28</v>
      </c>
    </row>
    <row r="3691" spans="1:5" ht="12.75">
      <c r="A3691" s="235">
        <v>39413</v>
      </c>
      <c r="B3691" s="236" t="s">
        <v>25504</v>
      </c>
      <c r="C3691" s="235" t="s">
        <v>2315</v>
      </c>
      <c r="D3691" s="235" t="s">
        <v>2313</v>
      </c>
      <c r="E3691" s="237">
        <v>14.14</v>
      </c>
    </row>
    <row r="3692" spans="1:5" ht="12.75">
      <c r="A3692" s="235">
        <v>11062</v>
      </c>
      <c r="B3692" s="236" t="s">
        <v>5656</v>
      </c>
      <c r="C3692" s="235" t="s">
        <v>2315</v>
      </c>
      <c r="D3692" s="235" t="s">
        <v>2313</v>
      </c>
      <c r="E3692" s="237">
        <v>56.59</v>
      </c>
    </row>
    <row r="3693" spans="1:5" ht="12.75">
      <c r="A3693" s="235">
        <v>11063</v>
      </c>
      <c r="B3693" s="236" t="s">
        <v>5657</v>
      </c>
      <c r="C3693" s="235" t="s">
        <v>2315</v>
      </c>
      <c r="D3693" s="235" t="s">
        <v>2313</v>
      </c>
      <c r="E3693" s="237">
        <v>54.78</v>
      </c>
    </row>
    <row r="3694" spans="1:5" ht="12.75">
      <c r="A3694" s="235">
        <v>13521</v>
      </c>
      <c r="B3694" s="236" t="s">
        <v>5658</v>
      </c>
      <c r="C3694" s="235" t="s">
        <v>2312</v>
      </c>
      <c r="D3694" s="235" t="s">
        <v>2313</v>
      </c>
      <c r="E3694" s="237">
        <v>82.5</v>
      </c>
    </row>
    <row r="3695" spans="1:5" ht="12.75">
      <c r="A3695" s="235">
        <v>10851</v>
      </c>
      <c r="B3695" s="236" t="s">
        <v>5659</v>
      </c>
      <c r="C3695" s="235" t="s">
        <v>2312</v>
      </c>
      <c r="D3695" s="235" t="s">
        <v>2316</v>
      </c>
      <c r="E3695" s="237">
        <v>48.94</v>
      </c>
    </row>
    <row r="3696" spans="1:5" ht="12.75">
      <c r="A3696" s="235">
        <v>39515</v>
      </c>
      <c r="B3696" s="236" t="s">
        <v>5660</v>
      </c>
      <c r="C3696" s="235" t="s">
        <v>2312</v>
      </c>
      <c r="D3696" s="235" t="s">
        <v>2313</v>
      </c>
      <c r="E3696" s="237">
        <v>27.16</v>
      </c>
    </row>
    <row r="3697" spans="1:5" ht="12.75">
      <c r="A3697" s="235">
        <v>39516</v>
      </c>
      <c r="B3697" s="236" t="s">
        <v>5661</v>
      </c>
      <c r="C3697" s="235" t="s">
        <v>2312</v>
      </c>
      <c r="D3697" s="235" t="s">
        <v>2313</v>
      </c>
      <c r="E3697" s="237">
        <v>22.9</v>
      </c>
    </row>
    <row r="3698" spans="1:5" ht="12.75">
      <c r="A3698" s="235">
        <v>39514</v>
      </c>
      <c r="B3698" s="236" t="s">
        <v>5662</v>
      </c>
      <c r="C3698" s="235" t="s">
        <v>2312</v>
      </c>
      <c r="D3698" s="235" t="s">
        <v>2320</v>
      </c>
      <c r="E3698" s="237">
        <v>14.25</v>
      </c>
    </row>
    <row r="3699" spans="1:5" ht="12.75">
      <c r="A3699" s="235">
        <v>4812</v>
      </c>
      <c r="B3699" s="236" t="s">
        <v>25505</v>
      </c>
      <c r="C3699" s="235" t="s">
        <v>2315</v>
      </c>
      <c r="D3699" s="235" t="s">
        <v>2313</v>
      </c>
      <c r="E3699" s="237">
        <v>9.24</v>
      </c>
    </row>
    <row r="3700" spans="1:5" ht="12.75">
      <c r="A3700" s="235">
        <v>10849</v>
      </c>
      <c r="B3700" s="236" t="s">
        <v>5663</v>
      </c>
      <c r="C3700" s="235" t="s">
        <v>2312</v>
      </c>
      <c r="D3700" s="235" t="s">
        <v>2313</v>
      </c>
      <c r="E3700" s="237">
        <v>1200.01</v>
      </c>
    </row>
    <row r="3701" spans="1:5" ht="12.75">
      <c r="A3701" s="235">
        <v>10848</v>
      </c>
      <c r="B3701" s="236" t="s">
        <v>5664</v>
      </c>
      <c r="C3701" s="235" t="s">
        <v>2312</v>
      </c>
      <c r="D3701" s="235" t="s">
        <v>2313</v>
      </c>
      <c r="E3701" s="237">
        <v>753.75</v>
      </c>
    </row>
    <row r="3702" spans="1:5" ht="12.75">
      <c r="A3702" s="235">
        <v>4813</v>
      </c>
      <c r="B3702" s="236" t="s">
        <v>5665</v>
      </c>
      <c r="C3702" s="235" t="s">
        <v>2315</v>
      </c>
      <c r="D3702" s="235" t="s">
        <v>2320</v>
      </c>
      <c r="E3702" s="237">
        <v>250</v>
      </c>
    </row>
    <row r="3703" spans="1:5" ht="12.75">
      <c r="A3703" s="235">
        <v>37560</v>
      </c>
      <c r="B3703" s="236" t="s">
        <v>5666</v>
      </c>
      <c r="C3703" s="235" t="s">
        <v>2312</v>
      </c>
      <c r="D3703" s="235" t="s">
        <v>2313</v>
      </c>
      <c r="E3703" s="237">
        <v>42.22</v>
      </c>
    </row>
    <row r="3704" spans="1:5" ht="12.75">
      <c r="A3704" s="235">
        <v>37557</v>
      </c>
      <c r="B3704" s="236" t="s">
        <v>5667</v>
      </c>
      <c r="C3704" s="235" t="s">
        <v>2312</v>
      </c>
      <c r="D3704" s="235" t="s">
        <v>2313</v>
      </c>
      <c r="E3704" s="237">
        <v>12.82</v>
      </c>
    </row>
    <row r="3705" spans="1:5" ht="12.75">
      <c r="A3705" s="235">
        <v>37556</v>
      </c>
      <c r="B3705" s="236" t="s">
        <v>5668</v>
      </c>
      <c r="C3705" s="235" t="s">
        <v>2312</v>
      </c>
      <c r="D3705" s="235" t="s">
        <v>2313</v>
      </c>
      <c r="E3705" s="237">
        <v>24.81</v>
      </c>
    </row>
    <row r="3706" spans="1:5" ht="12.75">
      <c r="A3706" s="235">
        <v>37559</v>
      </c>
      <c r="B3706" s="236" t="s">
        <v>5669</v>
      </c>
      <c r="C3706" s="235" t="s">
        <v>2312</v>
      </c>
      <c r="D3706" s="235" t="s">
        <v>2313</v>
      </c>
      <c r="E3706" s="237">
        <v>30.43</v>
      </c>
    </row>
    <row r="3707" spans="1:5" ht="12.75">
      <c r="A3707" s="235">
        <v>37539</v>
      </c>
      <c r="B3707" s="236" t="s">
        <v>5670</v>
      </c>
      <c r="C3707" s="235" t="s">
        <v>2312</v>
      </c>
      <c r="D3707" s="235" t="s">
        <v>2320</v>
      </c>
      <c r="E3707" s="237">
        <v>21.45</v>
      </c>
    </row>
    <row r="3708" spans="1:5" ht="12.75">
      <c r="A3708" s="235">
        <v>37558</v>
      </c>
      <c r="B3708" s="236" t="s">
        <v>5671</v>
      </c>
      <c r="C3708" s="235" t="s">
        <v>2312</v>
      </c>
      <c r="D3708" s="235" t="s">
        <v>2313</v>
      </c>
      <c r="E3708" s="237">
        <v>39.99</v>
      </c>
    </row>
    <row r="3709" spans="1:5" ht="12.75">
      <c r="A3709" s="235">
        <v>34723</v>
      </c>
      <c r="B3709" s="236" t="s">
        <v>5672</v>
      </c>
      <c r="C3709" s="235" t="s">
        <v>2315</v>
      </c>
      <c r="D3709" s="235" t="s">
        <v>2313</v>
      </c>
      <c r="E3709" s="237">
        <v>577.5</v>
      </c>
    </row>
    <row r="3710" spans="1:5" ht="12.75">
      <c r="A3710" s="235">
        <v>34721</v>
      </c>
      <c r="B3710" s="236" t="s">
        <v>5673</v>
      </c>
      <c r="C3710" s="235" t="s">
        <v>2315</v>
      </c>
      <c r="D3710" s="235" t="s">
        <v>2313</v>
      </c>
      <c r="E3710" s="237">
        <v>720</v>
      </c>
    </row>
    <row r="3711" spans="1:5" ht="12.75">
      <c r="A3711" s="235">
        <v>4309</v>
      </c>
      <c r="B3711" s="236" t="s">
        <v>5674</v>
      </c>
      <c r="C3711" s="235" t="s">
        <v>2312</v>
      </c>
      <c r="D3711" s="235" t="s">
        <v>2313</v>
      </c>
      <c r="E3711" s="237">
        <v>6.46</v>
      </c>
    </row>
    <row r="3712" spans="1:5" ht="12.75">
      <c r="A3712" s="235">
        <v>4307</v>
      </c>
      <c r="B3712" s="236" t="s">
        <v>5675</v>
      </c>
      <c r="C3712" s="235" t="s">
        <v>2312</v>
      </c>
      <c r="D3712" s="235" t="s">
        <v>2313</v>
      </c>
      <c r="E3712" s="237">
        <v>11.05</v>
      </c>
    </row>
    <row r="3713" spans="1:5" ht="12.75">
      <c r="A3713" s="235">
        <v>10850</v>
      </c>
      <c r="B3713" s="236" t="s">
        <v>5676</v>
      </c>
      <c r="C3713" s="235" t="s">
        <v>2312</v>
      </c>
      <c r="D3713" s="235" t="s">
        <v>2313</v>
      </c>
      <c r="E3713" s="237">
        <v>37.5</v>
      </c>
    </row>
    <row r="3714" spans="1:5" ht="12.75">
      <c r="A3714" s="235">
        <v>42438</v>
      </c>
      <c r="B3714" s="236" t="s">
        <v>5677</v>
      </c>
      <c r="C3714" s="235" t="s">
        <v>2312</v>
      </c>
      <c r="D3714" s="235" t="s">
        <v>2316</v>
      </c>
      <c r="E3714" s="237">
        <v>1749.2</v>
      </c>
    </row>
    <row r="3715" spans="1:5" ht="12.75">
      <c r="A3715" s="235">
        <v>4792</v>
      </c>
      <c r="B3715" s="236" t="s">
        <v>5678</v>
      </c>
      <c r="C3715" s="235" t="s">
        <v>2315</v>
      </c>
      <c r="D3715" s="235" t="s">
        <v>2313</v>
      </c>
      <c r="E3715" s="237">
        <v>134.57</v>
      </c>
    </row>
    <row r="3716" spans="1:5" ht="12.75">
      <c r="A3716" s="235">
        <v>4790</v>
      </c>
      <c r="B3716" s="236" t="s">
        <v>5679</v>
      </c>
      <c r="C3716" s="235" t="s">
        <v>2315</v>
      </c>
      <c r="D3716" s="235" t="s">
        <v>2320</v>
      </c>
      <c r="E3716" s="237">
        <v>80.91</v>
      </c>
    </row>
    <row r="3717" spans="1:5" ht="12.75">
      <c r="A3717" s="235">
        <v>40671</v>
      </c>
      <c r="B3717" s="236" t="s">
        <v>5680</v>
      </c>
      <c r="C3717" s="235" t="s">
        <v>2315</v>
      </c>
      <c r="D3717" s="235" t="s">
        <v>2313</v>
      </c>
      <c r="E3717" s="237">
        <v>66.2</v>
      </c>
    </row>
    <row r="3718" spans="1:5" ht="12.75">
      <c r="A3718" s="235">
        <v>7552</v>
      </c>
      <c r="B3718" s="236" t="s">
        <v>5681</v>
      </c>
      <c r="C3718" s="235" t="s">
        <v>2312</v>
      </c>
      <c r="D3718" s="235" t="s">
        <v>2316</v>
      </c>
      <c r="E3718" s="237">
        <v>24.02</v>
      </c>
    </row>
    <row r="3719" spans="1:5" ht="12.75">
      <c r="A3719" s="235">
        <v>4893</v>
      </c>
      <c r="B3719" s="236" t="s">
        <v>5682</v>
      </c>
      <c r="C3719" s="235" t="s">
        <v>2312</v>
      </c>
      <c r="D3719" s="235" t="s">
        <v>2313</v>
      </c>
      <c r="E3719" s="237">
        <v>10.78</v>
      </c>
    </row>
    <row r="3720" spans="1:5" ht="12.75">
      <c r="A3720" s="235">
        <v>4894</v>
      </c>
      <c r="B3720" s="236" t="s">
        <v>5683</v>
      </c>
      <c r="C3720" s="235" t="s">
        <v>2312</v>
      </c>
      <c r="D3720" s="235" t="s">
        <v>2313</v>
      </c>
      <c r="E3720" s="237">
        <v>9.25</v>
      </c>
    </row>
    <row r="3721" spans="1:5" ht="12.75">
      <c r="A3721" s="235">
        <v>4888</v>
      </c>
      <c r="B3721" s="236" t="s">
        <v>5684</v>
      </c>
      <c r="C3721" s="235" t="s">
        <v>2312</v>
      </c>
      <c r="D3721" s="235" t="s">
        <v>2313</v>
      </c>
      <c r="E3721" s="237">
        <v>3.15</v>
      </c>
    </row>
    <row r="3722" spans="1:5" ht="12.75">
      <c r="A3722" s="235">
        <v>4890</v>
      </c>
      <c r="B3722" s="236" t="s">
        <v>5685</v>
      </c>
      <c r="C3722" s="235" t="s">
        <v>2312</v>
      </c>
      <c r="D3722" s="235" t="s">
        <v>2313</v>
      </c>
      <c r="E3722" s="237">
        <v>5.92</v>
      </c>
    </row>
    <row r="3723" spans="1:5" ht="12.75">
      <c r="A3723" s="235">
        <v>12411</v>
      </c>
      <c r="B3723" s="236" t="s">
        <v>5686</v>
      </c>
      <c r="C3723" s="235" t="s">
        <v>2312</v>
      </c>
      <c r="D3723" s="235" t="s">
        <v>2313</v>
      </c>
      <c r="E3723" s="237">
        <v>31.87</v>
      </c>
    </row>
    <row r="3724" spans="1:5" ht="12.75">
      <c r="A3724" s="235">
        <v>4891</v>
      </c>
      <c r="B3724" s="236" t="s">
        <v>5687</v>
      </c>
      <c r="C3724" s="235" t="s">
        <v>2312</v>
      </c>
      <c r="D3724" s="235" t="s">
        <v>2313</v>
      </c>
      <c r="E3724" s="237">
        <v>15.93</v>
      </c>
    </row>
    <row r="3725" spans="1:5" ht="12.75">
      <c r="A3725" s="235">
        <v>4889</v>
      </c>
      <c r="B3725" s="236" t="s">
        <v>5688</v>
      </c>
      <c r="C3725" s="235" t="s">
        <v>2312</v>
      </c>
      <c r="D3725" s="235" t="s">
        <v>2313</v>
      </c>
      <c r="E3725" s="237">
        <v>4.26</v>
      </c>
    </row>
    <row r="3726" spans="1:5" ht="12.75">
      <c r="A3726" s="235">
        <v>4892</v>
      </c>
      <c r="B3726" s="236" t="s">
        <v>5689</v>
      </c>
      <c r="C3726" s="235" t="s">
        <v>2312</v>
      </c>
      <c r="D3726" s="235" t="s">
        <v>2313</v>
      </c>
      <c r="E3726" s="237">
        <v>44.63</v>
      </c>
    </row>
    <row r="3727" spans="1:5" ht="12.75">
      <c r="A3727" s="235">
        <v>12412</v>
      </c>
      <c r="B3727" s="236" t="s">
        <v>5690</v>
      </c>
      <c r="C3727" s="235" t="s">
        <v>2312</v>
      </c>
      <c r="D3727" s="235" t="s">
        <v>2313</v>
      </c>
      <c r="E3727" s="237">
        <v>82.95</v>
      </c>
    </row>
    <row r="3728" spans="1:5" ht="12.75">
      <c r="A3728" s="235">
        <v>11073</v>
      </c>
      <c r="B3728" s="236" t="s">
        <v>5691</v>
      </c>
      <c r="C3728" s="235" t="s">
        <v>2312</v>
      </c>
      <c r="D3728" s="235" t="s">
        <v>2313</v>
      </c>
      <c r="E3728" s="237">
        <v>6.09</v>
      </c>
    </row>
    <row r="3729" spans="1:5" ht="12.75">
      <c r="A3729" s="235">
        <v>11071</v>
      </c>
      <c r="B3729" s="236" t="s">
        <v>5692</v>
      </c>
      <c r="C3729" s="235" t="s">
        <v>2312</v>
      </c>
      <c r="D3729" s="235" t="s">
        <v>2313</v>
      </c>
      <c r="E3729" s="237">
        <v>9.8699999999999992</v>
      </c>
    </row>
    <row r="3730" spans="1:5" ht="12.75">
      <c r="A3730" s="235">
        <v>11072</v>
      </c>
      <c r="B3730" s="236" t="s">
        <v>5693</v>
      </c>
      <c r="C3730" s="235" t="s">
        <v>2312</v>
      </c>
      <c r="D3730" s="235" t="s">
        <v>2313</v>
      </c>
      <c r="E3730" s="237">
        <v>3.44</v>
      </c>
    </row>
    <row r="3731" spans="1:5" ht="12.75">
      <c r="A3731" s="235">
        <v>4895</v>
      </c>
      <c r="B3731" s="236" t="s">
        <v>5694</v>
      </c>
      <c r="C3731" s="235" t="s">
        <v>2312</v>
      </c>
      <c r="D3731" s="235" t="s">
        <v>2313</v>
      </c>
      <c r="E3731" s="237">
        <v>0.68</v>
      </c>
    </row>
    <row r="3732" spans="1:5" ht="12.75">
      <c r="A3732" s="235">
        <v>4907</v>
      </c>
      <c r="B3732" s="236" t="s">
        <v>5695</v>
      </c>
      <c r="C3732" s="235" t="s">
        <v>2312</v>
      </c>
      <c r="D3732" s="235" t="s">
        <v>2316</v>
      </c>
      <c r="E3732" s="237">
        <v>29.88</v>
      </c>
    </row>
    <row r="3733" spans="1:5" ht="12.75">
      <c r="A3733" s="235">
        <v>4902</v>
      </c>
      <c r="B3733" s="236" t="s">
        <v>5696</v>
      </c>
      <c r="C3733" s="235" t="s">
        <v>2312</v>
      </c>
      <c r="D3733" s="235" t="s">
        <v>2316</v>
      </c>
      <c r="E3733" s="237">
        <v>67.64</v>
      </c>
    </row>
    <row r="3734" spans="1:5" ht="12.75">
      <c r="A3734" s="235">
        <v>4908</v>
      </c>
      <c r="B3734" s="236" t="s">
        <v>5697</v>
      </c>
      <c r="C3734" s="235" t="s">
        <v>2312</v>
      </c>
      <c r="D3734" s="235" t="s">
        <v>2316</v>
      </c>
      <c r="E3734" s="237">
        <v>137.35</v>
      </c>
    </row>
    <row r="3735" spans="1:5" ht="12.75">
      <c r="A3735" s="235">
        <v>4909</v>
      </c>
      <c r="B3735" s="236" t="s">
        <v>5698</v>
      </c>
      <c r="C3735" s="235" t="s">
        <v>2312</v>
      </c>
      <c r="D3735" s="235" t="s">
        <v>2316</v>
      </c>
      <c r="E3735" s="237">
        <v>265.26</v>
      </c>
    </row>
    <row r="3736" spans="1:5" ht="12.75">
      <c r="A3736" s="235">
        <v>4903</v>
      </c>
      <c r="B3736" s="236" t="s">
        <v>5699</v>
      </c>
      <c r="C3736" s="235" t="s">
        <v>2312</v>
      </c>
      <c r="D3736" s="235" t="s">
        <v>2316</v>
      </c>
      <c r="E3736" s="237">
        <v>779.96</v>
      </c>
    </row>
    <row r="3737" spans="1:5" ht="12.75">
      <c r="A3737" s="235">
        <v>4897</v>
      </c>
      <c r="B3737" s="236" t="s">
        <v>5700</v>
      </c>
      <c r="C3737" s="235" t="s">
        <v>2312</v>
      </c>
      <c r="D3737" s="235" t="s">
        <v>2313</v>
      </c>
      <c r="E3737" s="237">
        <v>2.9</v>
      </c>
    </row>
    <row r="3738" spans="1:5" ht="12.75">
      <c r="A3738" s="235">
        <v>4896</v>
      </c>
      <c r="B3738" s="236" t="s">
        <v>5701</v>
      </c>
      <c r="C3738" s="235" t="s">
        <v>2312</v>
      </c>
      <c r="D3738" s="235" t="s">
        <v>2313</v>
      </c>
      <c r="E3738" s="237">
        <v>1.03</v>
      </c>
    </row>
    <row r="3739" spans="1:5" ht="12.75">
      <c r="A3739" s="235">
        <v>4900</v>
      </c>
      <c r="B3739" s="236" t="s">
        <v>5702</v>
      </c>
      <c r="C3739" s="235" t="s">
        <v>2312</v>
      </c>
      <c r="D3739" s="235" t="s">
        <v>2313</v>
      </c>
      <c r="E3739" s="237">
        <v>8.6199999999999992</v>
      </c>
    </row>
    <row r="3740" spans="1:5" ht="12.75">
      <c r="A3740" s="235">
        <v>4898</v>
      </c>
      <c r="B3740" s="236" t="s">
        <v>5703</v>
      </c>
      <c r="C3740" s="235" t="s">
        <v>2312</v>
      </c>
      <c r="D3740" s="235" t="s">
        <v>2313</v>
      </c>
      <c r="E3740" s="237">
        <v>3.22</v>
      </c>
    </row>
    <row r="3741" spans="1:5" ht="12.75">
      <c r="A3741" s="235">
        <v>4899</v>
      </c>
      <c r="B3741" s="236" t="s">
        <v>5704</v>
      </c>
      <c r="C3741" s="235" t="s">
        <v>2312</v>
      </c>
      <c r="D3741" s="235" t="s">
        <v>2313</v>
      </c>
      <c r="E3741" s="237">
        <v>11.83</v>
      </c>
    </row>
    <row r="3742" spans="1:5" ht="12.75">
      <c r="A3742" s="235">
        <v>11096</v>
      </c>
      <c r="B3742" s="236" t="s">
        <v>5705</v>
      </c>
      <c r="C3742" s="235" t="s">
        <v>2328</v>
      </c>
      <c r="D3742" s="235" t="s">
        <v>2313</v>
      </c>
      <c r="E3742" s="237">
        <v>0.36</v>
      </c>
    </row>
    <row r="3743" spans="1:5" ht="12.75">
      <c r="A3743" s="235">
        <v>4741</v>
      </c>
      <c r="B3743" s="236" t="s">
        <v>5706</v>
      </c>
      <c r="C3743" s="235" t="s">
        <v>2482</v>
      </c>
      <c r="D3743" s="235" t="s">
        <v>2313</v>
      </c>
      <c r="E3743" s="237">
        <v>66.22</v>
      </c>
    </row>
    <row r="3744" spans="1:5" ht="12.75">
      <c r="A3744" s="235">
        <v>4752</v>
      </c>
      <c r="B3744" s="236" t="s">
        <v>5707</v>
      </c>
      <c r="C3744" s="235" t="s">
        <v>2317</v>
      </c>
      <c r="D3744" s="235" t="s">
        <v>2313</v>
      </c>
      <c r="E3744" s="237">
        <v>16.77</v>
      </c>
    </row>
    <row r="3745" spans="1:5" ht="12.75">
      <c r="A3745" s="235">
        <v>41091</v>
      </c>
      <c r="B3745" s="236" t="s">
        <v>5708</v>
      </c>
      <c r="C3745" s="235" t="s">
        <v>2485</v>
      </c>
      <c r="D3745" s="235" t="s">
        <v>2313</v>
      </c>
      <c r="E3745" s="237">
        <v>2950.49</v>
      </c>
    </row>
    <row r="3746" spans="1:5" ht="12.75">
      <c r="A3746" s="235">
        <v>13954</v>
      </c>
      <c r="B3746" s="236" t="s">
        <v>5709</v>
      </c>
      <c r="C3746" s="235" t="s">
        <v>2312</v>
      </c>
      <c r="D3746" s="235" t="s">
        <v>2316</v>
      </c>
      <c r="E3746" s="237">
        <v>6328.18</v>
      </c>
    </row>
    <row r="3747" spans="1:5" ht="12.75">
      <c r="A3747" s="235">
        <v>3411</v>
      </c>
      <c r="B3747" s="236" t="s">
        <v>5710</v>
      </c>
      <c r="C3747" s="235" t="s">
        <v>2328</v>
      </c>
      <c r="D3747" s="235" t="s">
        <v>2313</v>
      </c>
      <c r="E3747" s="237">
        <v>30</v>
      </c>
    </row>
    <row r="3748" spans="1:5" ht="12.75">
      <c r="A3748" s="235">
        <v>39995</v>
      </c>
      <c r="B3748" s="236" t="s">
        <v>5711</v>
      </c>
      <c r="C3748" s="235" t="s">
        <v>2482</v>
      </c>
      <c r="D3748" s="235" t="s">
        <v>2313</v>
      </c>
      <c r="E3748" s="237">
        <v>230.83</v>
      </c>
    </row>
    <row r="3749" spans="1:5" ht="12.75">
      <c r="A3749" s="235">
        <v>11615</v>
      </c>
      <c r="B3749" s="236" t="s">
        <v>5712</v>
      </c>
      <c r="C3749" s="235" t="s">
        <v>2315</v>
      </c>
      <c r="D3749" s="235" t="s">
        <v>2313</v>
      </c>
      <c r="E3749" s="237">
        <v>1.95</v>
      </c>
    </row>
    <row r="3750" spans="1:5" ht="12.75">
      <c r="A3750" s="235">
        <v>3408</v>
      </c>
      <c r="B3750" s="236" t="s">
        <v>5713</v>
      </c>
      <c r="C3750" s="235" t="s">
        <v>2315</v>
      </c>
      <c r="D3750" s="235" t="s">
        <v>2320</v>
      </c>
      <c r="E3750" s="237">
        <v>5.2</v>
      </c>
    </row>
    <row r="3751" spans="1:5" ht="12.75">
      <c r="A3751" s="235">
        <v>3409</v>
      </c>
      <c r="B3751" s="236" t="s">
        <v>5714</v>
      </c>
      <c r="C3751" s="235" t="s">
        <v>2315</v>
      </c>
      <c r="D3751" s="235" t="s">
        <v>2313</v>
      </c>
      <c r="E3751" s="237">
        <v>13</v>
      </c>
    </row>
    <row r="3752" spans="1:5" ht="12.75">
      <c r="A3752" s="235">
        <v>11427</v>
      </c>
      <c r="B3752" s="236" t="s">
        <v>5715</v>
      </c>
      <c r="C3752" s="235" t="s">
        <v>2328</v>
      </c>
      <c r="D3752" s="235" t="s">
        <v>2316</v>
      </c>
      <c r="E3752" s="237">
        <v>76.66</v>
      </c>
    </row>
    <row r="3753" spans="1:5" ht="12.75">
      <c r="A3753" s="235">
        <v>4491</v>
      </c>
      <c r="B3753" s="236" t="s">
        <v>25506</v>
      </c>
      <c r="C3753" s="235" t="s">
        <v>2324</v>
      </c>
      <c r="D3753" s="235" t="s">
        <v>2313</v>
      </c>
      <c r="E3753" s="237">
        <v>6.03</v>
      </c>
    </row>
    <row r="3754" spans="1:5" ht="12.75">
      <c r="A3754" s="235">
        <v>2745</v>
      </c>
      <c r="B3754" s="236" t="s">
        <v>25507</v>
      </c>
      <c r="C3754" s="235" t="s">
        <v>2324</v>
      </c>
      <c r="D3754" s="235" t="s">
        <v>2313</v>
      </c>
      <c r="E3754" s="237">
        <v>2.2599999999999998</v>
      </c>
    </row>
    <row r="3755" spans="1:5" ht="12.75">
      <c r="A3755" s="235">
        <v>14439</v>
      </c>
      <c r="B3755" s="236" t="s">
        <v>25508</v>
      </c>
      <c r="C3755" s="235" t="s">
        <v>2324</v>
      </c>
      <c r="D3755" s="235" t="s">
        <v>2313</v>
      </c>
      <c r="E3755" s="237">
        <v>2.8</v>
      </c>
    </row>
    <row r="3756" spans="1:5" ht="12.75">
      <c r="A3756" s="235">
        <v>26022</v>
      </c>
      <c r="B3756" s="236" t="s">
        <v>5716</v>
      </c>
      <c r="C3756" s="235" t="s">
        <v>2312</v>
      </c>
      <c r="D3756" s="235" t="s">
        <v>2313</v>
      </c>
      <c r="E3756" s="237">
        <v>104.86</v>
      </c>
    </row>
    <row r="3757" spans="1:5" ht="12.75">
      <c r="A3757" s="235">
        <v>421</v>
      </c>
      <c r="B3757" s="236" t="s">
        <v>5717</v>
      </c>
      <c r="C3757" s="235" t="s">
        <v>2312</v>
      </c>
      <c r="D3757" s="235" t="s">
        <v>2316</v>
      </c>
      <c r="E3757" s="237">
        <v>11.67</v>
      </c>
    </row>
    <row r="3758" spans="1:5" ht="12.75">
      <c r="A3758" s="235">
        <v>12362</v>
      </c>
      <c r="B3758" s="236" t="s">
        <v>5718</v>
      </c>
      <c r="C3758" s="235" t="s">
        <v>2312</v>
      </c>
      <c r="D3758" s="235" t="s">
        <v>2313</v>
      </c>
      <c r="E3758" s="237">
        <v>10.68</v>
      </c>
    </row>
    <row r="3759" spans="1:5" ht="12.75">
      <c r="A3759" s="235">
        <v>14148</v>
      </c>
      <c r="B3759" s="236" t="s">
        <v>5719</v>
      </c>
      <c r="C3759" s="235" t="s">
        <v>2312</v>
      </c>
      <c r="D3759" s="235" t="s">
        <v>2316</v>
      </c>
      <c r="E3759" s="237">
        <v>0.86</v>
      </c>
    </row>
    <row r="3760" spans="1:5" ht="12.75">
      <c r="A3760" s="235">
        <v>4341</v>
      </c>
      <c r="B3760" s="236" t="s">
        <v>5720</v>
      </c>
      <c r="C3760" s="235" t="s">
        <v>2312</v>
      </c>
      <c r="D3760" s="235" t="s">
        <v>2316</v>
      </c>
      <c r="E3760" s="237">
        <v>0.49</v>
      </c>
    </row>
    <row r="3761" spans="1:5" ht="12.75">
      <c r="A3761" s="235">
        <v>4337</v>
      </c>
      <c r="B3761" s="236" t="s">
        <v>5721</v>
      </c>
      <c r="C3761" s="235" t="s">
        <v>2312</v>
      </c>
      <c r="D3761" s="235" t="s">
        <v>2316</v>
      </c>
      <c r="E3761" s="237">
        <v>1.24</v>
      </c>
    </row>
    <row r="3762" spans="1:5" ht="12.75">
      <c r="A3762" s="235">
        <v>4339</v>
      </c>
      <c r="B3762" s="236" t="s">
        <v>5722</v>
      </c>
      <c r="C3762" s="235" t="s">
        <v>2312</v>
      </c>
      <c r="D3762" s="235" t="s">
        <v>2316</v>
      </c>
      <c r="E3762" s="237">
        <v>0.26</v>
      </c>
    </row>
    <row r="3763" spans="1:5" ht="12.75">
      <c r="A3763" s="235">
        <v>39997</v>
      </c>
      <c r="B3763" s="236" t="s">
        <v>5723</v>
      </c>
      <c r="C3763" s="235" t="s">
        <v>2312</v>
      </c>
      <c r="D3763" s="235" t="s">
        <v>2316</v>
      </c>
      <c r="E3763" s="237">
        <v>0.14000000000000001</v>
      </c>
    </row>
    <row r="3764" spans="1:5" ht="12.75">
      <c r="A3764" s="235">
        <v>11971</v>
      </c>
      <c r="B3764" s="236" t="s">
        <v>5724</v>
      </c>
      <c r="C3764" s="235" t="s">
        <v>2312</v>
      </c>
      <c r="D3764" s="235" t="s">
        <v>2316</v>
      </c>
      <c r="E3764" s="237">
        <v>2.0499999999999998</v>
      </c>
    </row>
    <row r="3765" spans="1:5" ht="12.75">
      <c r="A3765" s="235">
        <v>4342</v>
      </c>
      <c r="B3765" s="236" t="s">
        <v>5725</v>
      </c>
      <c r="C3765" s="235" t="s">
        <v>2312</v>
      </c>
      <c r="D3765" s="235" t="s">
        <v>2316</v>
      </c>
      <c r="E3765" s="237">
        <v>0.1</v>
      </c>
    </row>
    <row r="3766" spans="1:5" ht="12.75">
      <c r="A3766" s="235">
        <v>4330</v>
      </c>
      <c r="B3766" s="236" t="s">
        <v>5726</v>
      </c>
      <c r="C3766" s="235" t="s">
        <v>2312</v>
      </c>
      <c r="D3766" s="235" t="s">
        <v>2316</v>
      </c>
      <c r="E3766" s="237">
        <v>7.0000000000000007E-2</v>
      </c>
    </row>
    <row r="3767" spans="1:5" ht="12.75">
      <c r="A3767" s="235">
        <v>4340</v>
      </c>
      <c r="B3767" s="236" t="s">
        <v>5727</v>
      </c>
      <c r="C3767" s="235" t="s">
        <v>2312</v>
      </c>
      <c r="D3767" s="235" t="s">
        <v>2316</v>
      </c>
      <c r="E3767" s="237">
        <v>0.56999999999999995</v>
      </c>
    </row>
    <row r="3768" spans="1:5" ht="12.75">
      <c r="A3768" s="235">
        <v>5088</v>
      </c>
      <c r="B3768" s="236" t="s">
        <v>26423</v>
      </c>
      <c r="C3768" s="235" t="s">
        <v>2312</v>
      </c>
      <c r="D3768" s="235" t="s">
        <v>2313</v>
      </c>
      <c r="E3768" s="237">
        <v>5.0199999999999996</v>
      </c>
    </row>
    <row r="3769" spans="1:5" ht="12.75">
      <c r="A3769" s="235">
        <v>11154</v>
      </c>
      <c r="B3769" s="236" t="s">
        <v>5728</v>
      </c>
      <c r="C3769" s="235" t="s">
        <v>2312</v>
      </c>
      <c r="D3769" s="235" t="s">
        <v>2316</v>
      </c>
      <c r="E3769" s="237">
        <v>800.75</v>
      </c>
    </row>
    <row r="3770" spans="1:5" ht="12.75">
      <c r="A3770" s="235">
        <v>4989</v>
      </c>
      <c r="B3770" s="236" t="s">
        <v>26424</v>
      </c>
      <c r="C3770" s="235" t="s">
        <v>2312</v>
      </c>
      <c r="D3770" s="235" t="s">
        <v>2313</v>
      </c>
      <c r="E3770" s="237">
        <v>199.86</v>
      </c>
    </row>
    <row r="3771" spans="1:5" ht="12.75">
      <c r="A3771" s="235">
        <v>4982</v>
      </c>
      <c r="B3771" s="236" t="s">
        <v>26425</v>
      </c>
      <c r="C3771" s="235" t="s">
        <v>2312</v>
      </c>
      <c r="D3771" s="235" t="s">
        <v>2313</v>
      </c>
      <c r="E3771" s="237">
        <v>187.46</v>
      </c>
    </row>
    <row r="3772" spans="1:5" ht="12.75">
      <c r="A3772" s="235">
        <v>4962</v>
      </c>
      <c r="B3772" s="236" t="s">
        <v>26426</v>
      </c>
      <c r="C3772" s="235" t="s">
        <v>2312</v>
      </c>
      <c r="D3772" s="235" t="s">
        <v>2313</v>
      </c>
      <c r="E3772" s="237">
        <v>147.83000000000001</v>
      </c>
    </row>
    <row r="3773" spans="1:5" ht="12.75">
      <c r="A3773" s="235">
        <v>4981</v>
      </c>
      <c r="B3773" s="236" t="s">
        <v>26427</v>
      </c>
      <c r="C3773" s="235" t="s">
        <v>2312</v>
      </c>
      <c r="D3773" s="235" t="s">
        <v>2320</v>
      </c>
      <c r="E3773" s="237">
        <v>131.61000000000001</v>
      </c>
    </row>
    <row r="3774" spans="1:5" ht="12.75">
      <c r="A3774" s="235">
        <v>4964</v>
      </c>
      <c r="B3774" s="236" t="s">
        <v>26428</v>
      </c>
      <c r="C3774" s="235" t="s">
        <v>2312</v>
      </c>
      <c r="D3774" s="235" t="s">
        <v>2313</v>
      </c>
      <c r="E3774" s="237">
        <v>166.96</v>
      </c>
    </row>
    <row r="3775" spans="1:5" ht="12.75">
      <c r="A3775" s="235">
        <v>4992</v>
      </c>
      <c r="B3775" s="236" t="s">
        <v>26429</v>
      </c>
      <c r="C3775" s="235" t="s">
        <v>2312</v>
      </c>
      <c r="D3775" s="235" t="s">
        <v>2313</v>
      </c>
      <c r="E3775" s="237">
        <v>163.09</v>
      </c>
    </row>
    <row r="3776" spans="1:5" ht="12.75">
      <c r="A3776" s="235">
        <v>4987</v>
      </c>
      <c r="B3776" s="236" t="s">
        <v>26430</v>
      </c>
      <c r="C3776" s="235" t="s">
        <v>2312</v>
      </c>
      <c r="D3776" s="235" t="s">
        <v>2313</v>
      </c>
      <c r="E3776" s="237">
        <v>186.59</v>
      </c>
    </row>
    <row r="3777" spans="1:5" ht="12.75">
      <c r="A3777" s="235">
        <v>39021</v>
      </c>
      <c r="B3777" s="236" t="s">
        <v>5729</v>
      </c>
      <c r="C3777" s="235" t="s">
        <v>2312</v>
      </c>
      <c r="D3777" s="235" t="s">
        <v>2316</v>
      </c>
      <c r="E3777" s="237">
        <v>360.17</v>
      </c>
    </row>
    <row r="3778" spans="1:5" ht="12.75">
      <c r="A3778" s="235">
        <v>39022</v>
      </c>
      <c r="B3778" s="236" t="s">
        <v>5730</v>
      </c>
      <c r="C3778" s="235" t="s">
        <v>2312</v>
      </c>
      <c r="D3778" s="235" t="s">
        <v>2316</v>
      </c>
      <c r="E3778" s="237">
        <v>445.43</v>
      </c>
    </row>
    <row r="3779" spans="1:5" ht="12.75">
      <c r="A3779" s="235">
        <v>39024</v>
      </c>
      <c r="B3779" s="236" t="s">
        <v>5731</v>
      </c>
      <c r="C3779" s="235" t="s">
        <v>2312</v>
      </c>
      <c r="D3779" s="235" t="s">
        <v>2316</v>
      </c>
      <c r="E3779" s="237">
        <v>701.88</v>
      </c>
    </row>
    <row r="3780" spans="1:5" ht="12.75">
      <c r="A3780" s="235">
        <v>4914</v>
      </c>
      <c r="B3780" s="236" t="s">
        <v>5732</v>
      </c>
      <c r="C3780" s="235" t="s">
        <v>2315</v>
      </c>
      <c r="D3780" s="235" t="s">
        <v>2316</v>
      </c>
      <c r="E3780" s="237">
        <v>569.1</v>
      </c>
    </row>
    <row r="3781" spans="1:5" ht="12.75">
      <c r="A3781" s="235">
        <v>4917</v>
      </c>
      <c r="B3781" s="236" t="s">
        <v>5733</v>
      </c>
      <c r="C3781" s="235" t="s">
        <v>2315</v>
      </c>
      <c r="D3781" s="235" t="s">
        <v>2316</v>
      </c>
      <c r="E3781" s="237">
        <v>393.03</v>
      </c>
    </row>
    <row r="3782" spans="1:5" ht="12.75">
      <c r="A3782" s="235">
        <v>39025</v>
      </c>
      <c r="B3782" s="236" t="s">
        <v>5734</v>
      </c>
      <c r="C3782" s="235" t="s">
        <v>2312</v>
      </c>
      <c r="D3782" s="235" t="s">
        <v>2316</v>
      </c>
      <c r="E3782" s="237">
        <v>719.71</v>
      </c>
    </row>
    <row r="3783" spans="1:5" ht="12.75">
      <c r="A3783" s="235">
        <v>4930</v>
      </c>
      <c r="B3783" s="236" t="s">
        <v>5735</v>
      </c>
      <c r="C3783" s="235" t="s">
        <v>2315</v>
      </c>
      <c r="D3783" s="235" t="s">
        <v>2316</v>
      </c>
      <c r="E3783" s="237">
        <v>387.08</v>
      </c>
    </row>
    <row r="3784" spans="1:5" ht="12.75">
      <c r="A3784" s="235">
        <v>4922</v>
      </c>
      <c r="B3784" s="236" t="s">
        <v>5736</v>
      </c>
      <c r="C3784" s="235" t="s">
        <v>2315</v>
      </c>
      <c r="D3784" s="235" t="s">
        <v>2316</v>
      </c>
      <c r="E3784" s="237">
        <v>364.57</v>
      </c>
    </row>
    <row r="3785" spans="1:5" ht="12.75">
      <c r="A3785" s="235">
        <v>4911</v>
      </c>
      <c r="B3785" s="236" t="s">
        <v>5737</v>
      </c>
      <c r="C3785" s="235" t="s">
        <v>2315</v>
      </c>
      <c r="D3785" s="235" t="s">
        <v>2313</v>
      </c>
      <c r="E3785" s="237">
        <v>443.52</v>
      </c>
    </row>
    <row r="3786" spans="1:5" ht="12.75">
      <c r="A3786" s="235">
        <v>37518</v>
      </c>
      <c r="B3786" s="236" t="s">
        <v>5738</v>
      </c>
      <c r="C3786" s="235" t="s">
        <v>2315</v>
      </c>
      <c r="D3786" s="235" t="s">
        <v>2313</v>
      </c>
      <c r="E3786" s="237">
        <v>720.72</v>
      </c>
    </row>
    <row r="3787" spans="1:5" ht="12.75">
      <c r="A3787" s="235">
        <v>4910</v>
      </c>
      <c r="B3787" s="236" t="s">
        <v>5739</v>
      </c>
      <c r="C3787" s="235" t="s">
        <v>2315</v>
      </c>
      <c r="D3787" s="235" t="s">
        <v>2313</v>
      </c>
      <c r="E3787" s="237">
        <v>607.57000000000005</v>
      </c>
    </row>
    <row r="3788" spans="1:5" ht="12.75">
      <c r="A3788" s="235">
        <v>4943</v>
      </c>
      <c r="B3788" s="236" t="s">
        <v>5740</v>
      </c>
      <c r="C3788" s="235" t="s">
        <v>2315</v>
      </c>
      <c r="D3788" s="235" t="s">
        <v>2313</v>
      </c>
      <c r="E3788" s="237">
        <v>905.14</v>
      </c>
    </row>
    <row r="3789" spans="1:5" ht="12.75">
      <c r="A3789" s="235">
        <v>5002</v>
      </c>
      <c r="B3789" s="236" t="s">
        <v>5741</v>
      </c>
      <c r="C3789" s="235" t="s">
        <v>2315</v>
      </c>
      <c r="D3789" s="235" t="s">
        <v>2316</v>
      </c>
      <c r="E3789" s="237">
        <v>293.57</v>
      </c>
    </row>
    <row r="3790" spans="1:5" ht="12.75">
      <c r="A3790" s="235">
        <v>4977</v>
      </c>
      <c r="B3790" s="236" t="s">
        <v>5742</v>
      </c>
      <c r="C3790" s="235" t="s">
        <v>2315</v>
      </c>
      <c r="D3790" s="235" t="s">
        <v>2316</v>
      </c>
      <c r="E3790" s="237">
        <v>198.17</v>
      </c>
    </row>
    <row r="3791" spans="1:5" ht="12.75">
      <c r="A3791" s="235">
        <v>5028</v>
      </c>
      <c r="B3791" s="236" t="s">
        <v>5743</v>
      </c>
      <c r="C3791" s="235" t="s">
        <v>2315</v>
      </c>
      <c r="D3791" s="235" t="s">
        <v>2316</v>
      </c>
      <c r="E3791" s="237">
        <v>484.9</v>
      </c>
    </row>
    <row r="3792" spans="1:5" ht="12.75">
      <c r="A3792" s="235">
        <v>4998</v>
      </c>
      <c r="B3792" s="236" t="s">
        <v>5744</v>
      </c>
      <c r="C3792" s="235" t="s">
        <v>2315</v>
      </c>
      <c r="D3792" s="235" t="s">
        <v>2316</v>
      </c>
      <c r="E3792" s="237">
        <v>402.72</v>
      </c>
    </row>
    <row r="3793" spans="1:5" ht="12.75">
      <c r="A3793" s="235">
        <v>4969</v>
      </c>
      <c r="B3793" s="236" t="s">
        <v>5745</v>
      </c>
      <c r="C3793" s="235" t="s">
        <v>2315</v>
      </c>
      <c r="D3793" s="235" t="s">
        <v>2316</v>
      </c>
      <c r="E3793" s="237">
        <v>280.27999999999997</v>
      </c>
    </row>
    <row r="3794" spans="1:5" ht="12.75">
      <c r="A3794" s="235">
        <v>11364</v>
      </c>
      <c r="B3794" s="236" t="s">
        <v>26431</v>
      </c>
      <c r="C3794" s="235" t="s">
        <v>2312</v>
      </c>
      <c r="D3794" s="235" t="s">
        <v>2313</v>
      </c>
      <c r="E3794" s="237">
        <v>113.06</v>
      </c>
    </row>
    <row r="3795" spans="1:5" ht="12.75">
      <c r="A3795" s="235">
        <v>11365</v>
      </c>
      <c r="B3795" s="236" t="s">
        <v>26432</v>
      </c>
      <c r="C3795" s="235" t="s">
        <v>2312</v>
      </c>
      <c r="D3795" s="235" t="s">
        <v>2313</v>
      </c>
      <c r="E3795" s="237">
        <v>117.33</v>
      </c>
    </row>
    <row r="3796" spans="1:5" ht="12.75">
      <c r="A3796" s="235">
        <v>11366</v>
      </c>
      <c r="B3796" s="236" t="s">
        <v>26433</v>
      </c>
      <c r="C3796" s="235" t="s">
        <v>2312</v>
      </c>
      <c r="D3796" s="235" t="s">
        <v>2313</v>
      </c>
      <c r="E3796" s="237">
        <v>124.72</v>
      </c>
    </row>
    <row r="3797" spans="1:5" ht="12.75">
      <c r="A3797" s="235">
        <v>43777</v>
      </c>
      <c r="B3797" s="236" t="s">
        <v>26434</v>
      </c>
      <c r="C3797" s="235" t="s">
        <v>2312</v>
      </c>
      <c r="D3797" s="235" t="s">
        <v>2313</v>
      </c>
      <c r="E3797" s="237">
        <v>146.5</v>
      </c>
    </row>
    <row r="3798" spans="1:5" ht="12.75">
      <c r="A3798" s="235">
        <v>20322</v>
      </c>
      <c r="B3798" s="236" t="s">
        <v>26435</v>
      </c>
      <c r="C3798" s="235" t="s">
        <v>2312</v>
      </c>
      <c r="D3798" s="235" t="s">
        <v>2313</v>
      </c>
      <c r="E3798" s="237">
        <v>136</v>
      </c>
    </row>
    <row r="3799" spans="1:5" ht="12.75">
      <c r="A3799" s="235">
        <v>10553</v>
      </c>
      <c r="B3799" s="236" t="s">
        <v>26436</v>
      </c>
      <c r="C3799" s="235" t="s">
        <v>2312</v>
      </c>
      <c r="D3799" s="235" t="s">
        <v>2313</v>
      </c>
      <c r="E3799" s="237">
        <v>123.49</v>
      </c>
    </row>
    <row r="3800" spans="1:5" ht="12.75">
      <c r="A3800" s="235">
        <v>5020</v>
      </c>
      <c r="B3800" s="236" t="s">
        <v>26437</v>
      </c>
      <c r="C3800" s="235" t="s">
        <v>2312</v>
      </c>
      <c r="D3800" s="235" t="s">
        <v>2313</v>
      </c>
      <c r="E3800" s="237">
        <v>130.19999999999999</v>
      </c>
    </row>
    <row r="3801" spans="1:5" ht="12.75">
      <c r="A3801" s="235">
        <v>10554</v>
      </c>
      <c r="B3801" s="236" t="s">
        <v>26438</v>
      </c>
      <c r="C3801" s="235" t="s">
        <v>2312</v>
      </c>
      <c r="D3801" s="235" t="s">
        <v>2313</v>
      </c>
      <c r="E3801" s="237">
        <v>124.58</v>
      </c>
    </row>
    <row r="3802" spans="1:5" ht="12.75">
      <c r="A3802" s="235">
        <v>10555</v>
      </c>
      <c r="B3802" s="236" t="s">
        <v>26439</v>
      </c>
      <c r="C3802" s="235" t="s">
        <v>2312</v>
      </c>
      <c r="D3802" s="235" t="s">
        <v>2313</v>
      </c>
      <c r="E3802" s="237">
        <v>135.86000000000001</v>
      </c>
    </row>
    <row r="3803" spans="1:5" ht="12.75">
      <c r="A3803" s="235">
        <v>10556</v>
      </c>
      <c r="B3803" s="236" t="s">
        <v>26440</v>
      </c>
      <c r="C3803" s="235" t="s">
        <v>2312</v>
      </c>
      <c r="D3803" s="235" t="s">
        <v>2313</v>
      </c>
      <c r="E3803" s="237">
        <v>180.64</v>
      </c>
    </row>
    <row r="3804" spans="1:5" ht="12.75">
      <c r="A3804" s="235">
        <v>39502</v>
      </c>
      <c r="B3804" s="236" t="s">
        <v>26441</v>
      </c>
      <c r="C3804" s="235" t="s">
        <v>2312</v>
      </c>
      <c r="D3804" s="235" t="s">
        <v>2313</v>
      </c>
      <c r="E3804" s="237">
        <v>253.67</v>
      </c>
    </row>
    <row r="3805" spans="1:5" ht="12.75">
      <c r="A3805" s="235">
        <v>39504</v>
      </c>
      <c r="B3805" s="236" t="s">
        <v>26442</v>
      </c>
      <c r="C3805" s="235" t="s">
        <v>2312</v>
      </c>
      <c r="D3805" s="235" t="s">
        <v>2313</v>
      </c>
      <c r="E3805" s="237">
        <v>280.51</v>
      </c>
    </row>
    <row r="3806" spans="1:5" ht="12.75">
      <c r="A3806" s="235">
        <v>39503</v>
      </c>
      <c r="B3806" s="236" t="s">
        <v>26443</v>
      </c>
      <c r="C3806" s="235" t="s">
        <v>2312</v>
      </c>
      <c r="D3806" s="235" t="s">
        <v>2313</v>
      </c>
      <c r="E3806" s="237">
        <v>295.23</v>
      </c>
    </row>
    <row r="3807" spans="1:5" ht="12.75">
      <c r="A3807" s="235">
        <v>39505</v>
      </c>
      <c r="B3807" s="236" t="s">
        <v>26444</v>
      </c>
      <c r="C3807" s="235" t="s">
        <v>2312</v>
      </c>
      <c r="D3807" s="235" t="s">
        <v>2313</v>
      </c>
      <c r="E3807" s="237">
        <v>318.14999999999998</v>
      </c>
    </row>
    <row r="3808" spans="1:5" ht="12.75">
      <c r="A3808" s="235">
        <v>25969</v>
      </c>
      <c r="B3808" s="236" t="s">
        <v>5746</v>
      </c>
      <c r="C3808" s="235" t="s">
        <v>2312</v>
      </c>
      <c r="D3808" s="235" t="s">
        <v>2316</v>
      </c>
      <c r="E3808" s="237">
        <v>360.15</v>
      </c>
    </row>
    <row r="3809" spans="1:5" ht="12.75">
      <c r="A3809" s="235">
        <v>4944</v>
      </c>
      <c r="B3809" s="236" t="s">
        <v>5747</v>
      </c>
      <c r="C3809" s="235" t="s">
        <v>2315</v>
      </c>
      <c r="D3809" s="235" t="s">
        <v>2313</v>
      </c>
      <c r="E3809" s="237">
        <v>1353.18</v>
      </c>
    </row>
    <row r="3810" spans="1:5" ht="12.75">
      <c r="A3810" s="235">
        <v>21102</v>
      </c>
      <c r="B3810" s="236" t="s">
        <v>5748</v>
      </c>
      <c r="C3810" s="235" t="s">
        <v>2312</v>
      </c>
      <c r="D3810" s="235" t="s">
        <v>2313</v>
      </c>
      <c r="E3810" s="237">
        <v>28.06</v>
      </c>
    </row>
    <row r="3811" spans="1:5" ht="12.75">
      <c r="A3811" s="235">
        <v>21101</v>
      </c>
      <c r="B3811" s="236" t="s">
        <v>5749</v>
      </c>
      <c r="C3811" s="235" t="s">
        <v>2312</v>
      </c>
      <c r="D3811" s="235" t="s">
        <v>2313</v>
      </c>
      <c r="E3811" s="237">
        <v>18.02</v>
      </c>
    </row>
    <row r="3812" spans="1:5" ht="12.75">
      <c r="A3812" s="235">
        <v>34713</v>
      </c>
      <c r="B3812" s="236" t="s">
        <v>5750</v>
      </c>
      <c r="C3812" s="235" t="s">
        <v>2315</v>
      </c>
      <c r="D3812" s="235" t="s">
        <v>2313</v>
      </c>
      <c r="E3812" s="237">
        <v>415.42</v>
      </c>
    </row>
    <row r="3813" spans="1:5" ht="12.75">
      <c r="A3813" s="235">
        <v>4947</v>
      </c>
      <c r="B3813" s="236" t="s">
        <v>5751</v>
      </c>
      <c r="C3813" s="235" t="s">
        <v>2315</v>
      </c>
      <c r="D3813" s="235" t="s">
        <v>2316</v>
      </c>
      <c r="E3813" s="237">
        <v>497.43</v>
      </c>
    </row>
    <row r="3814" spans="1:5" ht="12.75">
      <c r="A3814" s="235">
        <v>37563</v>
      </c>
      <c r="B3814" s="236" t="s">
        <v>5752</v>
      </c>
      <c r="C3814" s="235" t="s">
        <v>2315</v>
      </c>
      <c r="D3814" s="235" t="s">
        <v>2316</v>
      </c>
      <c r="E3814" s="237">
        <v>381.95</v>
      </c>
    </row>
    <row r="3815" spans="1:5" ht="12.75">
      <c r="A3815" s="235">
        <v>4948</v>
      </c>
      <c r="B3815" s="236" t="s">
        <v>5753</v>
      </c>
      <c r="C3815" s="235" t="s">
        <v>2315</v>
      </c>
      <c r="D3815" s="235" t="s">
        <v>2316</v>
      </c>
      <c r="E3815" s="237">
        <v>346.63</v>
      </c>
    </row>
    <row r="3816" spans="1:5" ht="12.75">
      <c r="A3816" s="235">
        <v>37561</v>
      </c>
      <c r="B3816" s="236" t="s">
        <v>5754</v>
      </c>
      <c r="C3816" s="235" t="s">
        <v>2315</v>
      </c>
      <c r="D3816" s="235" t="s">
        <v>2316</v>
      </c>
      <c r="E3816" s="237">
        <v>713</v>
      </c>
    </row>
    <row r="3817" spans="1:5" ht="12.75">
      <c r="A3817" s="235">
        <v>37562</v>
      </c>
      <c r="B3817" s="236" t="s">
        <v>5755</v>
      </c>
      <c r="C3817" s="235" t="s">
        <v>2315</v>
      </c>
      <c r="D3817" s="235" t="s">
        <v>2316</v>
      </c>
      <c r="E3817" s="237">
        <v>457.32</v>
      </c>
    </row>
    <row r="3818" spans="1:5" ht="12.75">
      <c r="A3818" s="235">
        <v>37585</v>
      </c>
      <c r="B3818" s="236" t="s">
        <v>5756</v>
      </c>
      <c r="C3818" s="235" t="s">
        <v>2312</v>
      </c>
      <c r="D3818" s="235" t="s">
        <v>2316</v>
      </c>
      <c r="E3818" s="237">
        <v>195.96</v>
      </c>
    </row>
    <row r="3819" spans="1:5" ht="12.75">
      <c r="A3819" s="235">
        <v>14164</v>
      </c>
      <c r="B3819" s="236" t="s">
        <v>5757</v>
      </c>
      <c r="C3819" s="235" t="s">
        <v>2312</v>
      </c>
      <c r="D3819" s="235" t="s">
        <v>2316</v>
      </c>
      <c r="E3819" s="237">
        <v>1603.17</v>
      </c>
    </row>
    <row r="3820" spans="1:5" ht="12.75">
      <c r="A3820" s="235">
        <v>14163</v>
      </c>
      <c r="B3820" s="236" t="s">
        <v>5758</v>
      </c>
      <c r="C3820" s="235" t="s">
        <v>2312</v>
      </c>
      <c r="D3820" s="235" t="s">
        <v>2316</v>
      </c>
      <c r="E3820" s="237">
        <v>1822.11</v>
      </c>
    </row>
    <row r="3821" spans="1:5" ht="12.75">
      <c r="A3821" s="235">
        <v>5051</v>
      </c>
      <c r="B3821" s="236" t="s">
        <v>5759</v>
      </c>
      <c r="C3821" s="235" t="s">
        <v>2312</v>
      </c>
      <c r="D3821" s="235" t="s">
        <v>2316</v>
      </c>
      <c r="E3821" s="237">
        <v>1549.68</v>
      </c>
    </row>
    <row r="3822" spans="1:5" ht="12.75">
      <c r="A3822" s="235">
        <v>14162</v>
      </c>
      <c r="B3822" s="236" t="s">
        <v>5760</v>
      </c>
      <c r="C3822" s="235" t="s">
        <v>2312</v>
      </c>
      <c r="D3822" s="235" t="s">
        <v>2316</v>
      </c>
      <c r="E3822" s="237">
        <v>1547.43</v>
      </c>
    </row>
    <row r="3823" spans="1:5" ht="12.75">
      <c r="A3823" s="235">
        <v>5052</v>
      </c>
      <c r="B3823" s="236" t="s">
        <v>5761</v>
      </c>
      <c r="C3823" s="235" t="s">
        <v>2312</v>
      </c>
      <c r="D3823" s="235" t="s">
        <v>2316</v>
      </c>
      <c r="E3823" s="237">
        <v>1154.5999999999999</v>
      </c>
    </row>
    <row r="3824" spans="1:5" ht="12.75">
      <c r="A3824" s="235">
        <v>14166</v>
      </c>
      <c r="B3824" s="236" t="s">
        <v>5762</v>
      </c>
      <c r="C3824" s="235" t="s">
        <v>2312</v>
      </c>
      <c r="D3824" s="235" t="s">
        <v>2316</v>
      </c>
      <c r="E3824" s="237">
        <v>1169.26</v>
      </c>
    </row>
    <row r="3825" spans="1:5" ht="12.75">
      <c r="A3825" s="235">
        <v>14165</v>
      </c>
      <c r="B3825" s="236" t="s">
        <v>5763</v>
      </c>
      <c r="C3825" s="235" t="s">
        <v>2312</v>
      </c>
      <c r="D3825" s="235" t="s">
        <v>2316</v>
      </c>
      <c r="E3825" s="237">
        <v>1619.85</v>
      </c>
    </row>
    <row r="3826" spans="1:5" ht="12.75">
      <c r="A3826" s="235">
        <v>5050</v>
      </c>
      <c r="B3826" s="236" t="s">
        <v>5764</v>
      </c>
      <c r="C3826" s="235" t="s">
        <v>2312</v>
      </c>
      <c r="D3826" s="235" t="s">
        <v>2316</v>
      </c>
      <c r="E3826" s="237">
        <v>398.68</v>
      </c>
    </row>
    <row r="3827" spans="1:5" ht="12.75">
      <c r="A3827" s="235">
        <v>12378</v>
      </c>
      <c r="B3827" s="236" t="s">
        <v>5765</v>
      </c>
      <c r="C3827" s="235" t="s">
        <v>2312</v>
      </c>
      <c r="D3827" s="235" t="s">
        <v>2316</v>
      </c>
      <c r="E3827" s="237">
        <v>947.65</v>
      </c>
    </row>
    <row r="3828" spans="1:5" ht="12.75">
      <c r="A3828" s="235">
        <v>12366</v>
      </c>
      <c r="B3828" s="236" t="s">
        <v>5766</v>
      </c>
      <c r="C3828" s="235" t="s">
        <v>2312</v>
      </c>
      <c r="D3828" s="235" t="s">
        <v>2316</v>
      </c>
      <c r="E3828" s="237">
        <v>725.52</v>
      </c>
    </row>
    <row r="3829" spans="1:5" ht="12.75">
      <c r="A3829" s="235">
        <v>5045</v>
      </c>
      <c r="B3829" s="236" t="s">
        <v>5767</v>
      </c>
      <c r="C3829" s="235" t="s">
        <v>2312</v>
      </c>
      <c r="D3829" s="235" t="s">
        <v>2316</v>
      </c>
      <c r="E3829" s="237">
        <v>1010.33</v>
      </c>
    </row>
    <row r="3830" spans="1:5" ht="12.75">
      <c r="A3830" s="235">
        <v>5044</v>
      </c>
      <c r="B3830" s="236" t="s">
        <v>5768</v>
      </c>
      <c r="C3830" s="235" t="s">
        <v>2312</v>
      </c>
      <c r="D3830" s="235" t="s">
        <v>2316</v>
      </c>
      <c r="E3830" s="237">
        <v>712.8</v>
      </c>
    </row>
    <row r="3831" spans="1:5" ht="12.75">
      <c r="A3831" s="235">
        <v>5055</v>
      </c>
      <c r="B3831" s="236" t="s">
        <v>5769</v>
      </c>
      <c r="C3831" s="235" t="s">
        <v>2312</v>
      </c>
      <c r="D3831" s="235" t="s">
        <v>2316</v>
      </c>
      <c r="E3831" s="237">
        <v>1013.41</v>
      </c>
    </row>
    <row r="3832" spans="1:5" ht="12.75">
      <c r="A3832" s="235">
        <v>5053</v>
      </c>
      <c r="B3832" s="236" t="s">
        <v>5770</v>
      </c>
      <c r="C3832" s="235" t="s">
        <v>2312</v>
      </c>
      <c r="D3832" s="235" t="s">
        <v>2316</v>
      </c>
      <c r="E3832" s="237">
        <v>788.77</v>
      </c>
    </row>
    <row r="3833" spans="1:5" ht="12.75">
      <c r="A3833" s="235">
        <v>5035</v>
      </c>
      <c r="B3833" s="236" t="s">
        <v>5771</v>
      </c>
      <c r="C3833" s="235" t="s">
        <v>2312</v>
      </c>
      <c r="D3833" s="235" t="s">
        <v>2316</v>
      </c>
      <c r="E3833" s="237">
        <v>1289.6199999999999</v>
      </c>
    </row>
    <row r="3834" spans="1:5" ht="12.75">
      <c r="A3834" s="235">
        <v>5036</v>
      </c>
      <c r="B3834" s="236" t="s">
        <v>5772</v>
      </c>
      <c r="C3834" s="235" t="s">
        <v>2312</v>
      </c>
      <c r="D3834" s="235" t="s">
        <v>2316</v>
      </c>
      <c r="E3834" s="237">
        <v>2152.8000000000002</v>
      </c>
    </row>
    <row r="3835" spans="1:5" ht="12.75">
      <c r="A3835" s="235">
        <v>5059</v>
      </c>
      <c r="B3835" s="236" t="s">
        <v>5773</v>
      </c>
      <c r="C3835" s="235" t="s">
        <v>2312</v>
      </c>
      <c r="D3835" s="235" t="s">
        <v>2316</v>
      </c>
      <c r="E3835" s="237">
        <v>1008.6</v>
      </c>
    </row>
    <row r="3836" spans="1:5" ht="12.75">
      <c r="A3836" s="235">
        <v>5034</v>
      </c>
      <c r="B3836" s="236" t="s">
        <v>5774</v>
      </c>
      <c r="C3836" s="235" t="s">
        <v>2312</v>
      </c>
      <c r="D3836" s="235" t="s">
        <v>2316</v>
      </c>
      <c r="E3836" s="237">
        <v>1391.78</v>
      </c>
    </row>
    <row r="3837" spans="1:5" ht="12.75">
      <c r="A3837" s="235">
        <v>5056</v>
      </c>
      <c r="B3837" s="236" t="s">
        <v>5775</v>
      </c>
      <c r="C3837" s="235" t="s">
        <v>2312</v>
      </c>
      <c r="D3837" s="235" t="s">
        <v>2316</v>
      </c>
      <c r="E3837" s="237">
        <v>1081.44</v>
      </c>
    </row>
    <row r="3838" spans="1:5" ht="12.75">
      <c r="A3838" s="235">
        <v>5057</v>
      </c>
      <c r="B3838" s="236" t="s">
        <v>5776</v>
      </c>
      <c r="C3838" s="235" t="s">
        <v>2312</v>
      </c>
      <c r="D3838" s="235" t="s">
        <v>2316</v>
      </c>
      <c r="E3838" s="237">
        <v>867.31</v>
      </c>
    </row>
    <row r="3839" spans="1:5" ht="12.75">
      <c r="A3839" s="235">
        <v>5033</v>
      </c>
      <c r="B3839" s="236" t="s">
        <v>5777</v>
      </c>
      <c r="C3839" s="235" t="s">
        <v>2312</v>
      </c>
      <c r="D3839" s="235" t="s">
        <v>2316</v>
      </c>
      <c r="E3839" s="237">
        <v>720</v>
      </c>
    </row>
    <row r="3840" spans="1:5" ht="12.75">
      <c r="A3840" s="235">
        <v>5038</v>
      </c>
      <c r="B3840" s="236" t="s">
        <v>5778</v>
      </c>
      <c r="C3840" s="235" t="s">
        <v>2312</v>
      </c>
      <c r="D3840" s="235" t="s">
        <v>2316</v>
      </c>
      <c r="E3840" s="237">
        <v>586.79999999999995</v>
      </c>
    </row>
    <row r="3841" spans="1:5" ht="12.75">
      <c r="A3841" s="235">
        <v>12372</v>
      </c>
      <c r="B3841" s="236" t="s">
        <v>5779</v>
      </c>
      <c r="C3841" s="235" t="s">
        <v>2312</v>
      </c>
      <c r="D3841" s="235" t="s">
        <v>2316</v>
      </c>
      <c r="E3841" s="237">
        <v>773.28</v>
      </c>
    </row>
    <row r="3842" spans="1:5" ht="12.75">
      <c r="A3842" s="235">
        <v>13339</v>
      </c>
      <c r="B3842" s="236" t="s">
        <v>5780</v>
      </c>
      <c r="C3842" s="235" t="s">
        <v>2312</v>
      </c>
      <c r="D3842" s="235" t="s">
        <v>2316</v>
      </c>
      <c r="E3842" s="237">
        <v>1149.56</v>
      </c>
    </row>
    <row r="3843" spans="1:5" ht="12.75">
      <c r="A3843" s="235">
        <v>12373</v>
      </c>
      <c r="B3843" s="236" t="s">
        <v>5781</v>
      </c>
      <c r="C3843" s="235" t="s">
        <v>2312</v>
      </c>
      <c r="D3843" s="235" t="s">
        <v>2316</v>
      </c>
      <c r="E3843" s="237">
        <v>1203.8399999999999</v>
      </c>
    </row>
    <row r="3844" spans="1:5" ht="12.75">
      <c r="A3844" s="235">
        <v>12388</v>
      </c>
      <c r="B3844" s="236" t="s">
        <v>5782</v>
      </c>
      <c r="C3844" s="235" t="s">
        <v>2312</v>
      </c>
      <c r="D3844" s="235" t="s">
        <v>2316</v>
      </c>
      <c r="E3844" s="237">
        <v>235.99</v>
      </c>
    </row>
    <row r="3845" spans="1:5" ht="12.75">
      <c r="A3845" s="235">
        <v>34695</v>
      </c>
      <c r="B3845" s="236" t="s">
        <v>5783</v>
      </c>
      <c r="C3845" s="235" t="s">
        <v>2312</v>
      </c>
      <c r="D3845" s="235" t="s">
        <v>2316</v>
      </c>
      <c r="E3845" s="237">
        <v>828</v>
      </c>
    </row>
    <row r="3846" spans="1:5" ht="12.75">
      <c r="A3846" s="235">
        <v>34692</v>
      </c>
      <c r="B3846" s="236" t="s">
        <v>5784</v>
      </c>
      <c r="C3846" s="235" t="s">
        <v>2312</v>
      </c>
      <c r="D3846" s="235" t="s">
        <v>2316</v>
      </c>
      <c r="E3846" s="237">
        <v>1987.2</v>
      </c>
    </row>
    <row r="3847" spans="1:5" ht="12.75">
      <c r="A3847" s="235">
        <v>2731</v>
      </c>
      <c r="B3847" s="236" t="s">
        <v>25509</v>
      </c>
      <c r="C3847" s="235" t="s">
        <v>2324</v>
      </c>
      <c r="D3847" s="235" t="s">
        <v>2313</v>
      </c>
      <c r="E3847" s="237">
        <v>64.52</v>
      </c>
    </row>
    <row r="3848" spans="1:5" ht="12.75">
      <c r="A3848" s="235">
        <v>26028</v>
      </c>
      <c r="B3848" s="236" t="s">
        <v>5785</v>
      </c>
      <c r="C3848" s="235" t="s">
        <v>3312</v>
      </c>
      <c r="D3848" s="235" t="s">
        <v>2313</v>
      </c>
      <c r="E3848" s="237">
        <v>264.45</v>
      </c>
    </row>
    <row r="3849" spans="1:5" ht="12.75">
      <c r="A3849" s="235">
        <v>11844</v>
      </c>
      <c r="B3849" s="236" t="s">
        <v>26445</v>
      </c>
      <c r="C3849" s="235" t="s">
        <v>2324</v>
      </c>
      <c r="D3849" s="235" t="s">
        <v>2313</v>
      </c>
      <c r="E3849" s="237">
        <v>52.61</v>
      </c>
    </row>
    <row r="3850" spans="1:5" ht="12.75">
      <c r="A3850" s="235">
        <v>4465</v>
      </c>
      <c r="B3850" s="236" t="s">
        <v>26446</v>
      </c>
      <c r="C3850" s="235" t="s">
        <v>2324</v>
      </c>
      <c r="D3850" s="235" t="s">
        <v>2313</v>
      </c>
      <c r="E3850" s="237">
        <v>43.72</v>
      </c>
    </row>
    <row r="3851" spans="1:5" ht="12.75">
      <c r="A3851" s="235">
        <v>35273</v>
      </c>
      <c r="B3851" s="236" t="s">
        <v>26447</v>
      </c>
      <c r="C3851" s="235" t="s">
        <v>2324</v>
      </c>
      <c r="D3851" s="235" t="s">
        <v>2313</v>
      </c>
      <c r="E3851" s="237">
        <v>52.43</v>
      </c>
    </row>
    <row r="3852" spans="1:5" ht="12.75">
      <c r="A3852" s="235">
        <v>4470</v>
      </c>
      <c r="B3852" s="236" t="s">
        <v>26448</v>
      </c>
      <c r="C3852" s="235" t="s">
        <v>2324</v>
      </c>
      <c r="D3852" s="235" t="s">
        <v>2313</v>
      </c>
      <c r="E3852" s="237">
        <v>121</v>
      </c>
    </row>
    <row r="3853" spans="1:5" ht="12.75">
      <c r="A3853" s="235">
        <v>20208</v>
      </c>
      <c r="B3853" s="236" t="s">
        <v>26449</v>
      </c>
      <c r="C3853" s="235" t="s">
        <v>2324</v>
      </c>
      <c r="D3853" s="235" t="s">
        <v>2313</v>
      </c>
      <c r="E3853" s="237">
        <v>108.9</v>
      </c>
    </row>
    <row r="3854" spans="1:5" ht="12.75">
      <c r="A3854" s="235">
        <v>20204</v>
      </c>
      <c r="B3854" s="236" t="s">
        <v>26450</v>
      </c>
      <c r="C3854" s="235" t="s">
        <v>2324</v>
      </c>
      <c r="D3854" s="235" t="s">
        <v>2313</v>
      </c>
      <c r="E3854" s="237">
        <v>80.67</v>
      </c>
    </row>
    <row r="3855" spans="1:5" ht="12.75">
      <c r="A3855" s="235">
        <v>4437</v>
      </c>
      <c r="B3855" s="236" t="s">
        <v>26451</v>
      </c>
      <c r="C3855" s="235" t="s">
        <v>2324</v>
      </c>
      <c r="D3855" s="235" t="s">
        <v>2313</v>
      </c>
      <c r="E3855" s="237">
        <v>90.75</v>
      </c>
    </row>
    <row r="3856" spans="1:5" ht="12.75">
      <c r="A3856" s="235">
        <v>14580</v>
      </c>
      <c r="B3856" s="236" t="s">
        <v>26452</v>
      </c>
      <c r="C3856" s="235" t="s">
        <v>2324</v>
      </c>
      <c r="D3856" s="235" t="s">
        <v>2313</v>
      </c>
      <c r="E3856" s="237">
        <v>90.75</v>
      </c>
    </row>
    <row r="3857" spans="1:5" ht="12.75">
      <c r="A3857" s="235">
        <v>40304</v>
      </c>
      <c r="B3857" s="236" t="s">
        <v>5786</v>
      </c>
      <c r="C3857" s="235" t="s">
        <v>2328</v>
      </c>
      <c r="D3857" s="235" t="s">
        <v>2313</v>
      </c>
      <c r="E3857" s="237">
        <v>25.05</v>
      </c>
    </row>
    <row r="3858" spans="1:5" ht="12.75">
      <c r="A3858" s="235">
        <v>5065</v>
      </c>
      <c r="B3858" s="236" t="s">
        <v>5787</v>
      </c>
      <c r="C3858" s="235" t="s">
        <v>2328</v>
      </c>
      <c r="D3858" s="235" t="s">
        <v>2313</v>
      </c>
      <c r="E3858" s="237">
        <v>38.6</v>
      </c>
    </row>
    <row r="3859" spans="1:5" ht="12.75">
      <c r="A3859" s="235">
        <v>5072</v>
      </c>
      <c r="B3859" s="236" t="s">
        <v>5788</v>
      </c>
      <c r="C3859" s="235" t="s">
        <v>2328</v>
      </c>
      <c r="D3859" s="235" t="s">
        <v>2313</v>
      </c>
      <c r="E3859" s="237">
        <v>35.71</v>
      </c>
    </row>
    <row r="3860" spans="1:5" ht="12.75">
      <c r="A3860" s="235">
        <v>5066</v>
      </c>
      <c r="B3860" s="236" t="s">
        <v>5789</v>
      </c>
      <c r="C3860" s="235" t="s">
        <v>2328</v>
      </c>
      <c r="D3860" s="235" t="s">
        <v>2313</v>
      </c>
      <c r="E3860" s="237">
        <v>26.74</v>
      </c>
    </row>
    <row r="3861" spans="1:5" ht="12.75">
      <c r="A3861" s="235">
        <v>5063</v>
      </c>
      <c r="B3861" s="236" t="s">
        <v>5790</v>
      </c>
      <c r="C3861" s="235" t="s">
        <v>2328</v>
      </c>
      <c r="D3861" s="235" t="s">
        <v>2313</v>
      </c>
      <c r="E3861" s="237">
        <v>24.21</v>
      </c>
    </row>
    <row r="3862" spans="1:5" ht="12.75">
      <c r="A3862" s="235">
        <v>20247</v>
      </c>
      <c r="B3862" s="236" t="s">
        <v>5791</v>
      </c>
      <c r="C3862" s="235" t="s">
        <v>2328</v>
      </c>
      <c r="D3862" s="235" t="s">
        <v>2313</v>
      </c>
      <c r="E3862" s="237">
        <v>22.47</v>
      </c>
    </row>
    <row r="3863" spans="1:5" ht="12.75">
      <c r="A3863" s="235">
        <v>5074</v>
      </c>
      <c r="B3863" s="236" t="s">
        <v>5792</v>
      </c>
      <c r="C3863" s="235" t="s">
        <v>2328</v>
      </c>
      <c r="D3863" s="235" t="s">
        <v>2313</v>
      </c>
      <c r="E3863" s="237">
        <v>22.74</v>
      </c>
    </row>
    <row r="3864" spans="1:5" ht="12.75">
      <c r="A3864" s="235">
        <v>5067</v>
      </c>
      <c r="B3864" s="236" t="s">
        <v>5793</v>
      </c>
      <c r="C3864" s="235" t="s">
        <v>2328</v>
      </c>
      <c r="D3864" s="235" t="s">
        <v>2313</v>
      </c>
      <c r="E3864" s="237">
        <v>21.63</v>
      </c>
    </row>
    <row r="3865" spans="1:5" ht="12.75">
      <c r="A3865" s="235">
        <v>5078</v>
      </c>
      <c r="B3865" s="236" t="s">
        <v>5794</v>
      </c>
      <c r="C3865" s="235" t="s">
        <v>2328</v>
      </c>
      <c r="D3865" s="235" t="s">
        <v>2313</v>
      </c>
      <c r="E3865" s="237">
        <v>21.38</v>
      </c>
    </row>
    <row r="3866" spans="1:5" ht="12.75">
      <c r="A3866" s="235">
        <v>5068</v>
      </c>
      <c r="B3866" s="236" t="s">
        <v>5795</v>
      </c>
      <c r="C3866" s="235" t="s">
        <v>2328</v>
      </c>
      <c r="D3866" s="235" t="s">
        <v>2313</v>
      </c>
      <c r="E3866" s="237">
        <v>20.29</v>
      </c>
    </row>
    <row r="3867" spans="1:5" ht="12.75">
      <c r="A3867" s="235">
        <v>5073</v>
      </c>
      <c r="B3867" s="236" t="s">
        <v>5796</v>
      </c>
      <c r="C3867" s="235" t="s">
        <v>2328</v>
      </c>
      <c r="D3867" s="235" t="s">
        <v>2313</v>
      </c>
      <c r="E3867" s="237">
        <v>20.68</v>
      </c>
    </row>
    <row r="3868" spans="1:5" ht="12.75">
      <c r="A3868" s="235">
        <v>5069</v>
      </c>
      <c r="B3868" s="236" t="s">
        <v>5797</v>
      </c>
      <c r="C3868" s="235" t="s">
        <v>2328</v>
      </c>
      <c r="D3868" s="235" t="s">
        <v>2313</v>
      </c>
      <c r="E3868" s="237">
        <v>20.68</v>
      </c>
    </row>
    <row r="3869" spans="1:5" ht="12.75">
      <c r="A3869" s="235">
        <v>5070</v>
      </c>
      <c r="B3869" s="236" t="s">
        <v>5798</v>
      </c>
      <c r="C3869" s="235" t="s">
        <v>2328</v>
      </c>
      <c r="D3869" s="235" t="s">
        <v>2313</v>
      </c>
      <c r="E3869" s="237">
        <v>20.91</v>
      </c>
    </row>
    <row r="3870" spans="1:5" ht="12.75">
      <c r="A3870" s="235">
        <v>5071</v>
      </c>
      <c r="B3870" s="236" t="s">
        <v>5799</v>
      </c>
      <c r="C3870" s="235" t="s">
        <v>2328</v>
      </c>
      <c r="D3870" s="235" t="s">
        <v>2313</v>
      </c>
      <c r="E3870" s="237">
        <v>20.29</v>
      </c>
    </row>
    <row r="3871" spans="1:5" ht="12.75">
      <c r="A3871" s="235">
        <v>5061</v>
      </c>
      <c r="B3871" s="236" t="s">
        <v>5800</v>
      </c>
      <c r="C3871" s="235" t="s">
        <v>2328</v>
      </c>
      <c r="D3871" s="235" t="s">
        <v>2320</v>
      </c>
      <c r="E3871" s="237">
        <v>19.95</v>
      </c>
    </row>
    <row r="3872" spans="1:5" ht="12.75">
      <c r="A3872" s="235">
        <v>5075</v>
      </c>
      <c r="B3872" s="236" t="s">
        <v>5801</v>
      </c>
      <c r="C3872" s="235" t="s">
        <v>2328</v>
      </c>
      <c r="D3872" s="235" t="s">
        <v>2313</v>
      </c>
      <c r="E3872" s="237">
        <v>20.29</v>
      </c>
    </row>
    <row r="3873" spans="1:5" ht="12.75">
      <c r="A3873" s="235">
        <v>39027</v>
      </c>
      <c r="B3873" s="236" t="s">
        <v>5802</v>
      </c>
      <c r="C3873" s="235" t="s">
        <v>2328</v>
      </c>
      <c r="D3873" s="235" t="s">
        <v>2313</v>
      </c>
      <c r="E3873" s="237">
        <v>20.27</v>
      </c>
    </row>
    <row r="3874" spans="1:5" ht="12.75">
      <c r="A3874" s="235">
        <v>5062</v>
      </c>
      <c r="B3874" s="236" t="s">
        <v>5803</v>
      </c>
      <c r="C3874" s="235" t="s">
        <v>2328</v>
      </c>
      <c r="D3874" s="235" t="s">
        <v>2313</v>
      </c>
      <c r="E3874" s="237">
        <v>20.56</v>
      </c>
    </row>
    <row r="3875" spans="1:5" ht="12.75">
      <c r="A3875" s="235">
        <v>40568</v>
      </c>
      <c r="B3875" s="236" t="s">
        <v>5804</v>
      </c>
      <c r="C3875" s="235" t="s">
        <v>2328</v>
      </c>
      <c r="D3875" s="235" t="s">
        <v>2313</v>
      </c>
      <c r="E3875" s="237">
        <v>20.440000000000001</v>
      </c>
    </row>
    <row r="3876" spans="1:5" ht="12.75">
      <c r="A3876" s="235">
        <v>39026</v>
      </c>
      <c r="B3876" s="236" t="s">
        <v>5805</v>
      </c>
      <c r="C3876" s="235" t="s">
        <v>2328</v>
      </c>
      <c r="D3876" s="235" t="s">
        <v>2313</v>
      </c>
      <c r="E3876" s="237">
        <v>22.82</v>
      </c>
    </row>
    <row r="3877" spans="1:5" ht="12.75">
      <c r="A3877" s="235">
        <v>42431</v>
      </c>
      <c r="B3877" s="236" t="s">
        <v>5806</v>
      </c>
      <c r="C3877" s="235" t="s">
        <v>2312</v>
      </c>
      <c r="D3877" s="235" t="s">
        <v>2316</v>
      </c>
      <c r="E3877" s="237">
        <v>3311.27</v>
      </c>
    </row>
    <row r="3878" spans="1:5" ht="12.75">
      <c r="A3878" s="235">
        <v>11149</v>
      </c>
      <c r="B3878" s="236" t="s">
        <v>5807</v>
      </c>
      <c r="C3878" s="235" t="s">
        <v>4419</v>
      </c>
      <c r="D3878" s="235" t="s">
        <v>2313</v>
      </c>
      <c r="E3878" s="237">
        <v>189.85</v>
      </c>
    </row>
    <row r="3879" spans="1:5" ht="12.75">
      <c r="A3879" s="235">
        <v>511</v>
      </c>
      <c r="B3879" s="236" t="s">
        <v>5808</v>
      </c>
      <c r="C3879" s="235" t="s">
        <v>2377</v>
      </c>
      <c r="D3879" s="235" t="s">
        <v>2320</v>
      </c>
      <c r="E3879" s="237">
        <v>9.5</v>
      </c>
    </row>
    <row r="3880" spans="1:5" ht="12.75">
      <c r="A3880" s="235">
        <v>11174</v>
      </c>
      <c r="B3880" s="236" t="s">
        <v>5809</v>
      </c>
      <c r="C3880" s="235" t="s">
        <v>5243</v>
      </c>
      <c r="D3880" s="235" t="s">
        <v>2313</v>
      </c>
      <c r="E3880" s="237">
        <v>539.04</v>
      </c>
    </row>
    <row r="3881" spans="1:5" ht="12.75">
      <c r="A3881" s="235">
        <v>37540</v>
      </c>
      <c r="B3881" s="236" t="s">
        <v>5810</v>
      </c>
      <c r="C3881" s="235" t="s">
        <v>2312</v>
      </c>
      <c r="D3881" s="235" t="s">
        <v>2313</v>
      </c>
      <c r="E3881" s="237">
        <v>51475.95</v>
      </c>
    </row>
    <row r="3882" spans="1:5" ht="12.75">
      <c r="A3882" s="235">
        <v>37548</v>
      </c>
      <c r="B3882" s="236" t="s">
        <v>5811</v>
      </c>
      <c r="C3882" s="235" t="s">
        <v>2312</v>
      </c>
      <c r="D3882" s="235" t="s">
        <v>2313</v>
      </c>
      <c r="E3882" s="237">
        <v>68231.12</v>
      </c>
    </row>
    <row r="3883" spans="1:5" ht="12.75">
      <c r="A3883" s="235">
        <v>39828</v>
      </c>
      <c r="B3883" s="236" t="s">
        <v>5812</v>
      </c>
      <c r="C3883" s="235" t="s">
        <v>2312</v>
      </c>
      <c r="D3883" s="235" t="s">
        <v>2313</v>
      </c>
      <c r="E3883" s="237">
        <v>409.32</v>
      </c>
    </row>
    <row r="3884" spans="1:5" ht="12.75">
      <c r="A3884" s="235">
        <v>12273</v>
      </c>
      <c r="B3884" s="236" t="s">
        <v>5813</v>
      </c>
      <c r="C3884" s="235" t="s">
        <v>2312</v>
      </c>
      <c r="D3884" s="235" t="s">
        <v>2316</v>
      </c>
      <c r="E3884" s="237">
        <v>74.510000000000005</v>
      </c>
    </row>
    <row r="3885" spans="1:5" ht="12.75">
      <c r="A3885" s="235">
        <v>38392</v>
      </c>
      <c r="B3885" s="236" t="s">
        <v>5814</v>
      </c>
      <c r="C3885" s="235" t="s">
        <v>2312</v>
      </c>
      <c r="D3885" s="235" t="s">
        <v>2313</v>
      </c>
      <c r="E3885" s="237">
        <v>44.63</v>
      </c>
    </row>
    <row r="3886" spans="1:5" ht="12.75">
      <c r="A3886" s="235">
        <v>11735</v>
      </c>
      <c r="B3886" s="236" t="s">
        <v>5815</v>
      </c>
      <c r="C3886" s="235" t="s">
        <v>2312</v>
      </c>
      <c r="D3886" s="235" t="s">
        <v>2313</v>
      </c>
      <c r="E3886" s="237">
        <v>5.47</v>
      </c>
    </row>
    <row r="3887" spans="1:5" ht="12.75">
      <c r="A3887" s="235">
        <v>11733</v>
      </c>
      <c r="B3887" s="236" t="s">
        <v>5816</v>
      </c>
      <c r="C3887" s="235" t="s">
        <v>2312</v>
      </c>
      <c r="D3887" s="235" t="s">
        <v>2313</v>
      </c>
      <c r="E3887" s="237">
        <v>2.68</v>
      </c>
    </row>
    <row r="3888" spans="1:5" ht="12.75">
      <c r="A3888" s="235">
        <v>11734</v>
      </c>
      <c r="B3888" s="236" t="s">
        <v>5817</v>
      </c>
      <c r="C3888" s="235" t="s">
        <v>2312</v>
      </c>
      <c r="D3888" s="235" t="s">
        <v>2313</v>
      </c>
      <c r="E3888" s="237">
        <v>4.12</v>
      </c>
    </row>
    <row r="3889" spans="1:5" ht="12.75">
      <c r="A3889" s="235">
        <v>11737</v>
      </c>
      <c r="B3889" s="236" t="s">
        <v>5818</v>
      </c>
      <c r="C3889" s="235" t="s">
        <v>2312</v>
      </c>
      <c r="D3889" s="235" t="s">
        <v>2313</v>
      </c>
      <c r="E3889" s="237">
        <v>7.3</v>
      </c>
    </row>
    <row r="3890" spans="1:5" ht="12.75">
      <c r="A3890" s="235">
        <v>11738</v>
      </c>
      <c r="B3890" s="236" t="s">
        <v>5819</v>
      </c>
      <c r="C3890" s="235" t="s">
        <v>2312</v>
      </c>
      <c r="D3890" s="235" t="s">
        <v>2313</v>
      </c>
      <c r="E3890" s="237">
        <v>11.87</v>
      </c>
    </row>
    <row r="3891" spans="1:5" ht="12.75">
      <c r="A3891" s="235">
        <v>36143</v>
      </c>
      <c r="B3891" s="236" t="s">
        <v>5820</v>
      </c>
      <c r="C3891" s="235" t="s">
        <v>2312</v>
      </c>
      <c r="D3891" s="235" t="s">
        <v>2313</v>
      </c>
      <c r="E3891" s="237">
        <v>26.03</v>
      </c>
    </row>
    <row r="3892" spans="1:5" ht="12.75">
      <c r="A3892" s="235">
        <v>36142</v>
      </c>
      <c r="B3892" s="236" t="s">
        <v>5821</v>
      </c>
      <c r="C3892" s="235" t="s">
        <v>2312</v>
      </c>
      <c r="D3892" s="235" t="s">
        <v>2313</v>
      </c>
      <c r="E3892" s="237">
        <v>1.9</v>
      </c>
    </row>
    <row r="3893" spans="1:5" ht="12.75">
      <c r="A3893" s="235">
        <v>36146</v>
      </c>
      <c r="B3893" s="236" t="s">
        <v>5822</v>
      </c>
      <c r="C3893" s="235" t="s">
        <v>2312</v>
      </c>
      <c r="D3893" s="235" t="s">
        <v>2313</v>
      </c>
      <c r="E3893" s="237">
        <v>215.9</v>
      </c>
    </row>
    <row r="3894" spans="1:5" ht="12.75">
      <c r="A3894" s="235">
        <v>39015</v>
      </c>
      <c r="B3894" s="236" t="s">
        <v>5823</v>
      </c>
      <c r="C3894" s="235" t="s">
        <v>2312</v>
      </c>
      <c r="D3894" s="235" t="s">
        <v>2320</v>
      </c>
      <c r="E3894" s="237">
        <v>0.81</v>
      </c>
    </row>
    <row r="3895" spans="1:5" ht="12.75">
      <c r="A3895" s="235">
        <v>38377</v>
      </c>
      <c r="B3895" s="236" t="s">
        <v>5824</v>
      </c>
      <c r="C3895" s="235" t="s">
        <v>2312</v>
      </c>
      <c r="D3895" s="235" t="s">
        <v>2313</v>
      </c>
      <c r="E3895" s="237">
        <v>32.75</v>
      </c>
    </row>
    <row r="3896" spans="1:5" ht="12.75">
      <c r="A3896" s="235">
        <v>38376</v>
      </c>
      <c r="B3896" s="236" t="s">
        <v>5825</v>
      </c>
      <c r="C3896" s="235" t="s">
        <v>2312</v>
      </c>
      <c r="D3896" s="235" t="s">
        <v>2313</v>
      </c>
      <c r="E3896" s="237">
        <v>37.340000000000003</v>
      </c>
    </row>
    <row r="3897" spans="1:5" ht="12.75">
      <c r="A3897" s="235">
        <v>38116</v>
      </c>
      <c r="B3897" s="236" t="s">
        <v>5826</v>
      </c>
      <c r="C3897" s="235" t="s">
        <v>2312</v>
      </c>
      <c r="D3897" s="235" t="s">
        <v>2313</v>
      </c>
      <c r="E3897" s="237">
        <v>6.54</v>
      </c>
    </row>
    <row r="3898" spans="1:5" ht="12.75">
      <c r="A3898" s="235">
        <v>38066</v>
      </c>
      <c r="B3898" s="236" t="s">
        <v>5827</v>
      </c>
      <c r="C3898" s="235" t="s">
        <v>2312</v>
      </c>
      <c r="D3898" s="235" t="s">
        <v>2313</v>
      </c>
      <c r="E3898" s="237">
        <v>10.8</v>
      </c>
    </row>
    <row r="3899" spans="1:5" ht="12.75">
      <c r="A3899" s="235">
        <v>38117</v>
      </c>
      <c r="B3899" s="236" t="s">
        <v>5828</v>
      </c>
      <c r="C3899" s="235" t="s">
        <v>2312</v>
      </c>
      <c r="D3899" s="235" t="s">
        <v>2313</v>
      </c>
      <c r="E3899" s="237">
        <v>11.14</v>
      </c>
    </row>
    <row r="3900" spans="1:5" ht="12.75">
      <c r="A3900" s="235">
        <v>38067</v>
      </c>
      <c r="B3900" s="236" t="s">
        <v>5829</v>
      </c>
      <c r="C3900" s="235" t="s">
        <v>2312</v>
      </c>
      <c r="D3900" s="235" t="s">
        <v>2313</v>
      </c>
      <c r="E3900" s="237">
        <v>15.2</v>
      </c>
    </row>
    <row r="3901" spans="1:5" ht="12.75">
      <c r="A3901" s="235">
        <v>41757</v>
      </c>
      <c r="B3901" s="236" t="s">
        <v>5830</v>
      </c>
      <c r="C3901" s="235" t="s">
        <v>2312</v>
      </c>
      <c r="D3901" s="235" t="s">
        <v>2313</v>
      </c>
      <c r="E3901" s="237">
        <v>3082.47</v>
      </c>
    </row>
    <row r="3902" spans="1:5" ht="12.75">
      <c r="A3902" s="235">
        <v>11522</v>
      </c>
      <c r="B3902" s="236" t="s">
        <v>26453</v>
      </c>
      <c r="C3902" s="235" t="s">
        <v>2312</v>
      </c>
      <c r="D3902" s="235" t="s">
        <v>2313</v>
      </c>
      <c r="E3902" s="237">
        <v>9.73</v>
      </c>
    </row>
    <row r="3903" spans="1:5" ht="12.75">
      <c r="A3903" s="235">
        <v>43600</v>
      </c>
      <c r="B3903" s="236" t="s">
        <v>26454</v>
      </c>
      <c r="C3903" s="235" t="s">
        <v>2312</v>
      </c>
      <c r="D3903" s="235" t="s">
        <v>2313</v>
      </c>
      <c r="E3903" s="237">
        <v>39.01</v>
      </c>
    </row>
    <row r="3904" spans="1:5" ht="12.75">
      <c r="A3904" s="235">
        <v>5080</v>
      </c>
      <c r="B3904" s="236" t="s">
        <v>26455</v>
      </c>
      <c r="C3904" s="235" t="s">
        <v>2312</v>
      </c>
      <c r="D3904" s="235" t="s">
        <v>2313</v>
      </c>
      <c r="E3904" s="237">
        <v>15.21</v>
      </c>
    </row>
    <row r="3905" spans="1:5" ht="12.75">
      <c r="A3905" s="235">
        <v>38168</v>
      </c>
      <c r="B3905" s="236" t="s">
        <v>26456</v>
      </c>
      <c r="C3905" s="235" t="s">
        <v>2312</v>
      </c>
      <c r="D3905" s="235" t="s">
        <v>2313</v>
      </c>
      <c r="E3905" s="237">
        <v>106.21</v>
      </c>
    </row>
    <row r="3906" spans="1:5" ht="12.75">
      <c r="A3906" s="235">
        <v>43601</v>
      </c>
      <c r="B3906" s="236" t="s">
        <v>26457</v>
      </c>
      <c r="C3906" s="235" t="s">
        <v>2312</v>
      </c>
      <c r="D3906" s="235" t="s">
        <v>2313</v>
      </c>
      <c r="E3906" s="237">
        <v>53.1</v>
      </c>
    </row>
    <row r="3907" spans="1:5" ht="12.75">
      <c r="A3907" s="235">
        <v>13393</v>
      </c>
      <c r="B3907" s="236" t="s">
        <v>5831</v>
      </c>
      <c r="C3907" s="235" t="s">
        <v>2312</v>
      </c>
      <c r="D3907" s="235" t="s">
        <v>2313</v>
      </c>
      <c r="E3907" s="237">
        <v>460.19</v>
      </c>
    </row>
    <row r="3908" spans="1:5" ht="12.75">
      <c r="A3908" s="235">
        <v>13395</v>
      </c>
      <c r="B3908" s="236" t="s">
        <v>5832</v>
      </c>
      <c r="C3908" s="235" t="s">
        <v>2312</v>
      </c>
      <c r="D3908" s="235" t="s">
        <v>2313</v>
      </c>
      <c r="E3908" s="237">
        <v>644.91</v>
      </c>
    </row>
    <row r="3909" spans="1:5" ht="12.75">
      <c r="A3909" s="235">
        <v>12039</v>
      </c>
      <c r="B3909" s="236" t="s">
        <v>5833</v>
      </c>
      <c r="C3909" s="235" t="s">
        <v>2312</v>
      </c>
      <c r="D3909" s="235" t="s">
        <v>2313</v>
      </c>
      <c r="E3909" s="237">
        <v>677.73</v>
      </c>
    </row>
    <row r="3910" spans="1:5" ht="12.75">
      <c r="A3910" s="235">
        <v>13396</v>
      </c>
      <c r="B3910" s="236" t="s">
        <v>5834</v>
      </c>
      <c r="C3910" s="235" t="s">
        <v>2312</v>
      </c>
      <c r="D3910" s="235" t="s">
        <v>2313</v>
      </c>
      <c r="E3910" s="237">
        <v>951.83</v>
      </c>
    </row>
    <row r="3911" spans="1:5" ht="12.75">
      <c r="A3911" s="235">
        <v>12041</v>
      </c>
      <c r="B3911" s="236" t="s">
        <v>5835</v>
      </c>
      <c r="C3911" s="235" t="s">
        <v>2312</v>
      </c>
      <c r="D3911" s="235" t="s">
        <v>2313</v>
      </c>
      <c r="E3911" s="237">
        <v>777.23</v>
      </c>
    </row>
    <row r="3912" spans="1:5" ht="12.75">
      <c r="A3912" s="235">
        <v>12043</v>
      </c>
      <c r="B3912" s="236" t="s">
        <v>5836</v>
      </c>
      <c r="C3912" s="235" t="s">
        <v>2312</v>
      </c>
      <c r="D3912" s="235" t="s">
        <v>2313</v>
      </c>
      <c r="E3912" s="237">
        <v>1641</v>
      </c>
    </row>
    <row r="3913" spans="1:5" ht="12.75">
      <c r="A3913" s="235">
        <v>39762</v>
      </c>
      <c r="B3913" s="236" t="s">
        <v>5837</v>
      </c>
      <c r="C3913" s="235" t="s">
        <v>2312</v>
      </c>
      <c r="D3913" s="235" t="s">
        <v>2313</v>
      </c>
      <c r="E3913" s="237">
        <v>781.16</v>
      </c>
    </row>
    <row r="3914" spans="1:5" ht="12.75">
      <c r="A3914" s="235">
        <v>12042</v>
      </c>
      <c r="B3914" s="236" t="s">
        <v>5838</v>
      </c>
      <c r="C3914" s="235" t="s">
        <v>2312</v>
      </c>
      <c r="D3914" s="235" t="s">
        <v>2313</v>
      </c>
      <c r="E3914" s="237">
        <v>1140.46</v>
      </c>
    </row>
    <row r="3915" spans="1:5" ht="12.75">
      <c r="A3915" s="235">
        <v>39763</v>
      </c>
      <c r="B3915" s="236" t="s">
        <v>5839</v>
      </c>
      <c r="C3915" s="235" t="s">
        <v>2312</v>
      </c>
      <c r="D3915" s="235" t="s">
        <v>2313</v>
      </c>
      <c r="E3915" s="237">
        <v>1334.76</v>
      </c>
    </row>
    <row r="3916" spans="1:5" ht="12.75">
      <c r="A3916" s="235">
        <v>39760</v>
      </c>
      <c r="B3916" s="236" t="s">
        <v>24366</v>
      </c>
      <c r="C3916" s="235" t="s">
        <v>2312</v>
      </c>
      <c r="D3916" s="235" t="s">
        <v>2313</v>
      </c>
      <c r="E3916" s="237">
        <v>1330.37</v>
      </c>
    </row>
    <row r="3917" spans="1:5" ht="12.75">
      <c r="A3917" s="235">
        <v>39756</v>
      </c>
      <c r="B3917" s="236" t="s">
        <v>5840</v>
      </c>
      <c r="C3917" s="235" t="s">
        <v>2312</v>
      </c>
      <c r="D3917" s="235" t="s">
        <v>2313</v>
      </c>
      <c r="E3917" s="237">
        <v>477.68</v>
      </c>
    </row>
    <row r="3918" spans="1:5" ht="12.75">
      <c r="A3918" s="235">
        <v>12038</v>
      </c>
      <c r="B3918" s="236" t="s">
        <v>5841</v>
      </c>
      <c r="C3918" s="235" t="s">
        <v>2312</v>
      </c>
      <c r="D3918" s="235" t="s">
        <v>2313</v>
      </c>
      <c r="E3918" s="237">
        <v>596.88</v>
      </c>
    </row>
    <row r="3919" spans="1:5" ht="12.75">
      <c r="A3919" s="235">
        <v>39757</v>
      </c>
      <c r="B3919" s="236" t="s">
        <v>5842</v>
      </c>
      <c r="C3919" s="235" t="s">
        <v>2312</v>
      </c>
      <c r="D3919" s="235" t="s">
        <v>2313</v>
      </c>
      <c r="E3919" s="237">
        <v>551.92999999999995</v>
      </c>
    </row>
    <row r="3920" spans="1:5" ht="12.75">
      <c r="A3920" s="235">
        <v>39758</v>
      </c>
      <c r="B3920" s="236" t="s">
        <v>5843</v>
      </c>
      <c r="C3920" s="235" t="s">
        <v>2312</v>
      </c>
      <c r="D3920" s="235" t="s">
        <v>2313</v>
      </c>
      <c r="E3920" s="237">
        <v>804.36</v>
      </c>
    </row>
    <row r="3921" spans="1:5" ht="12.75">
      <c r="A3921" s="235">
        <v>39759</v>
      </c>
      <c r="B3921" s="236" t="s">
        <v>5844</v>
      </c>
      <c r="C3921" s="235" t="s">
        <v>2312</v>
      </c>
      <c r="D3921" s="235" t="s">
        <v>2313</v>
      </c>
      <c r="E3921" s="237">
        <v>993.39</v>
      </c>
    </row>
    <row r="3922" spans="1:5" ht="12.75">
      <c r="A3922" s="235">
        <v>39761</v>
      </c>
      <c r="B3922" s="236" t="s">
        <v>5845</v>
      </c>
      <c r="C3922" s="235" t="s">
        <v>2312</v>
      </c>
      <c r="D3922" s="235" t="s">
        <v>2313</v>
      </c>
      <c r="E3922" s="237">
        <v>1194.08</v>
      </c>
    </row>
    <row r="3923" spans="1:5" ht="12.75">
      <c r="A3923" s="235">
        <v>39805</v>
      </c>
      <c r="B3923" s="236" t="s">
        <v>5846</v>
      </c>
      <c r="C3923" s="235" t="s">
        <v>2312</v>
      </c>
      <c r="D3923" s="235" t="s">
        <v>2313</v>
      </c>
      <c r="E3923" s="237">
        <v>78.349999999999994</v>
      </c>
    </row>
    <row r="3924" spans="1:5" ht="12.75">
      <c r="A3924" s="235">
        <v>39806</v>
      </c>
      <c r="B3924" s="236" t="s">
        <v>5847</v>
      </c>
      <c r="C3924" s="235" t="s">
        <v>2312</v>
      </c>
      <c r="D3924" s="235" t="s">
        <v>2313</v>
      </c>
      <c r="E3924" s="237">
        <v>145.16999999999999</v>
      </c>
    </row>
    <row r="3925" spans="1:5" ht="12.75">
      <c r="A3925" s="235">
        <v>39807</v>
      </c>
      <c r="B3925" s="236" t="s">
        <v>5848</v>
      </c>
      <c r="C3925" s="235" t="s">
        <v>2312</v>
      </c>
      <c r="D3925" s="235" t="s">
        <v>2313</v>
      </c>
      <c r="E3925" s="237">
        <v>314.62</v>
      </c>
    </row>
    <row r="3926" spans="1:5" ht="12.75">
      <c r="A3926" s="235">
        <v>43100</v>
      </c>
      <c r="B3926" s="236" t="s">
        <v>5849</v>
      </c>
      <c r="C3926" s="235" t="s">
        <v>2312</v>
      </c>
      <c r="D3926" s="235" t="s">
        <v>2313</v>
      </c>
      <c r="E3926" s="237">
        <v>245.97</v>
      </c>
    </row>
    <row r="3927" spans="1:5" ht="12.75">
      <c r="A3927" s="235">
        <v>39804</v>
      </c>
      <c r="B3927" s="236" t="s">
        <v>5850</v>
      </c>
      <c r="C3927" s="235" t="s">
        <v>2312</v>
      </c>
      <c r="D3927" s="235" t="s">
        <v>2313</v>
      </c>
      <c r="E3927" s="237">
        <v>46.01</v>
      </c>
    </row>
    <row r="3928" spans="1:5" ht="12.75">
      <c r="A3928" s="235">
        <v>39796</v>
      </c>
      <c r="B3928" s="236" t="s">
        <v>5851</v>
      </c>
      <c r="C3928" s="235" t="s">
        <v>2312</v>
      </c>
      <c r="D3928" s="235" t="s">
        <v>2313</v>
      </c>
      <c r="E3928" s="237">
        <v>47.65</v>
      </c>
    </row>
    <row r="3929" spans="1:5" ht="12.75">
      <c r="A3929" s="235">
        <v>39797</v>
      </c>
      <c r="B3929" s="236" t="s">
        <v>5852</v>
      </c>
      <c r="C3929" s="235" t="s">
        <v>2312</v>
      </c>
      <c r="D3929" s="235" t="s">
        <v>2320</v>
      </c>
      <c r="E3929" s="237">
        <v>74.81</v>
      </c>
    </row>
    <row r="3930" spans="1:5" ht="12.75">
      <c r="A3930" s="235">
        <v>39798</v>
      </c>
      <c r="B3930" s="236" t="s">
        <v>5853</v>
      </c>
      <c r="C3930" s="235" t="s">
        <v>2312</v>
      </c>
      <c r="D3930" s="235" t="s">
        <v>2313</v>
      </c>
      <c r="E3930" s="237">
        <v>128.32</v>
      </c>
    </row>
    <row r="3931" spans="1:5" ht="12.75">
      <c r="A3931" s="235">
        <v>39794</v>
      </c>
      <c r="B3931" s="236" t="s">
        <v>5854</v>
      </c>
      <c r="C3931" s="235" t="s">
        <v>2312</v>
      </c>
      <c r="D3931" s="235" t="s">
        <v>2313</v>
      </c>
      <c r="E3931" s="237">
        <v>20.23</v>
      </c>
    </row>
    <row r="3932" spans="1:5" ht="12.75">
      <c r="A3932" s="235">
        <v>39795</v>
      </c>
      <c r="B3932" s="236" t="s">
        <v>5855</v>
      </c>
      <c r="C3932" s="235" t="s">
        <v>2312</v>
      </c>
      <c r="D3932" s="235" t="s">
        <v>2313</v>
      </c>
      <c r="E3932" s="237">
        <v>31.95</v>
      </c>
    </row>
    <row r="3933" spans="1:5" ht="12.75">
      <c r="A3933" s="235">
        <v>39799</v>
      </c>
      <c r="B3933" s="236" t="s">
        <v>5856</v>
      </c>
      <c r="C3933" s="235" t="s">
        <v>2312</v>
      </c>
      <c r="D3933" s="235" t="s">
        <v>2313</v>
      </c>
      <c r="E3933" s="237">
        <v>23.58</v>
      </c>
    </row>
    <row r="3934" spans="1:5" ht="12.75">
      <c r="A3934" s="235">
        <v>39801</v>
      </c>
      <c r="B3934" s="236" t="s">
        <v>5857</v>
      </c>
      <c r="C3934" s="235" t="s">
        <v>2312</v>
      </c>
      <c r="D3934" s="235" t="s">
        <v>2313</v>
      </c>
      <c r="E3934" s="237">
        <v>67.48</v>
      </c>
    </row>
    <row r="3935" spans="1:5" ht="12.75">
      <c r="A3935" s="235">
        <v>39802</v>
      </c>
      <c r="B3935" s="236" t="s">
        <v>5858</v>
      </c>
      <c r="C3935" s="235" t="s">
        <v>2312</v>
      </c>
      <c r="D3935" s="235" t="s">
        <v>2313</v>
      </c>
      <c r="E3935" s="237">
        <v>98.92</v>
      </c>
    </row>
    <row r="3936" spans="1:5" ht="12.75">
      <c r="A3936" s="235">
        <v>39803</v>
      </c>
      <c r="B3936" s="236" t="s">
        <v>5859</v>
      </c>
      <c r="C3936" s="235" t="s">
        <v>2312</v>
      </c>
      <c r="D3936" s="235" t="s">
        <v>2313</v>
      </c>
      <c r="E3936" s="237">
        <v>137.99</v>
      </c>
    </row>
    <row r="3937" spans="1:5" ht="12.75">
      <c r="A3937" s="235">
        <v>39800</v>
      </c>
      <c r="B3937" s="236" t="s">
        <v>5860</v>
      </c>
      <c r="C3937" s="235" t="s">
        <v>2312</v>
      </c>
      <c r="D3937" s="235" t="s">
        <v>2313</v>
      </c>
      <c r="E3937" s="237">
        <v>40.159999999999997</v>
      </c>
    </row>
    <row r="3938" spans="1:5" ht="12.75">
      <c r="A3938" s="235">
        <v>4224</v>
      </c>
      <c r="B3938" s="236" t="s">
        <v>5861</v>
      </c>
      <c r="C3938" s="235" t="s">
        <v>2377</v>
      </c>
      <c r="D3938" s="235" t="s">
        <v>2313</v>
      </c>
      <c r="E3938" s="237">
        <v>14.12</v>
      </c>
    </row>
    <row r="3939" spans="1:5" ht="12.75">
      <c r="A3939" s="235">
        <v>21059</v>
      </c>
      <c r="B3939" s="236" t="s">
        <v>5862</v>
      </c>
      <c r="C3939" s="235" t="s">
        <v>2312</v>
      </c>
      <c r="D3939" s="235" t="s">
        <v>2316</v>
      </c>
      <c r="E3939" s="237">
        <v>48.13</v>
      </c>
    </row>
    <row r="3940" spans="1:5" ht="12.75">
      <c r="A3940" s="235">
        <v>11234</v>
      </c>
      <c r="B3940" s="236" t="s">
        <v>5863</v>
      </c>
      <c r="C3940" s="235" t="s">
        <v>2312</v>
      </c>
      <c r="D3940" s="235" t="s">
        <v>2316</v>
      </c>
      <c r="E3940" s="237">
        <v>72.55</v>
      </c>
    </row>
    <row r="3941" spans="1:5" ht="12.75">
      <c r="A3941" s="235">
        <v>21060</v>
      </c>
      <c r="B3941" s="236" t="s">
        <v>5864</v>
      </c>
      <c r="C3941" s="235" t="s">
        <v>2312</v>
      </c>
      <c r="D3941" s="235" t="s">
        <v>2316</v>
      </c>
      <c r="E3941" s="237">
        <v>89.3</v>
      </c>
    </row>
    <row r="3942" spans="1:5" ht="12.75">
      <c r="A3942" s="235">
        <v>21061</v>
      </c>
      <c r="B3942" s="236" t="s">
        <v>5865</v>
      </c>
      <c r="C3942" s="235" t="s">
        <v>2312</v>
      </c>
      <c r="D3942" s="235" t="s">
        <v>2316</v>
      </c>
      <c r="E3942" s="237">
        <v>111.62</v>
      </c>
    </row>
    <row r="3943" spans="1:5" ht="12.75">
      <c r="A3943" s="235">
        <v>21062</v>
      </c>
      <c r="B3943" s="236" t="s">
        <v>5866</v>
      </c>
      <c r="C3943" s="235" t="s">
        <v>2312</v>
      </c>
      <c r="D3943" s="235" t="s">
        <v>2316</v>
      </c>
      <c r="E3943" s="237">
        <v>175.81</v>
      </c>
    </row>
    <row r="3944" spans="1:5" ht="12.75">
      <c r="A3944" s="235">
        <v>11708</v>
      </c>
      <c r="B3944" s="236" t="s">
        <v>5867</v>
      </c>
      <c r="C3944" s="235" t="s">
        <v>2312</v>
      </c>
      <c r="D3944" s="235" t="s">
        <v>2316</v>
      </c>
      <c r="E3944" s="237">
        <v>19.18</v>
      </c>
    </row>
    <row r="3945" spans="1:5" ht="12.75">
      <c r="A3945" s="235">
        <v>11709</v>
      </c>
      <c r="B3945" s="236" t="s">
        <v>5868</v>
      </c>
      <c r="C3945" s="235" t="s">
        <v>2312</v>
      </c>
      <c r="D3945" s="235" t="s">
        <v>2316</v>
      </c>
      <c r="E3945" s="237">
        <v>45.06</v>
      </c>
    </row>
    <row r="3946" spans="1:5" ht="12.75">
      <c r="A3946" s="235">
        <v>11710</v>
      </c>
      <c r="B3946" s="236" t="s">
        <v>5869</v>
      </c>
      <c r="C3946" s="235" t="s">
        <v>2312</v>
      </c>
      <c r="D3946" s="235" t="s">
        <v>2316</v>
      </c>
      <c r="E3946" s="237">
        <v>103.6</v>
      </c>
    </row>
    <row r="3947" spans="1:5" ht="12.75">
      <c r="A3947" s="235">
        <v>11707</v>
      </c>
      <c r="B3947" s="236" t="s">
        <v>5870</v>
      </c>
      <c r="C3947" s="235" t="s">
        <v>2312</v>
      </c>
      <c r="D3947" s="235" t="s">
        <v>2316</v>
      </c>
      <c r="E3947" s="237">
        <v>14.37</v>
      </c>
    </row>
    <row r="3948" spans="1:5" ht="12.75">
      <c r="A3948" s="235">
        <v>11739</v>
      </c>
      <c r="B3948" s="236" t="s">
        <v>5871</v>
      </c>
      <c r="C3948" s="235" t="s">
        <v>2312</v>
      </c>
      <c r="D3948" s="235" t="s">
        <v>2313</v>
      </c>
      <c r="E3948" s="237">
        <v>7.95</v>
      </c>
    </row>
    <row r="3949" spans="1:5" ht="12.75">
      <c r="A3949" s="235">
        <v>11711</v>
      </c>
      <c r="B3949" s="236" t="s">
        <v>5872</v>
      </c>
      <c r="C3949" s="235" t="s">
        <v>2312</v>
      </c>
      <c r="D3949" s="235" t="s">
        <v>2313</v>
      </c>
      <c r="E3949" s="237">
        <v>11.65</v>
      </c>
    </row>
    <row r="3950" spans="1:5" ht="12.75">
      <c r="A3950" s="235">
        <v>5102</v>
      </c>
      <c r="B3950" s="236" t="s">
        <v>5873</v>
      </c>
      <c r="C3950" s="235" t="s">
        <v>2312</v>
      </c>
      <c r="D3950" s="235" t="s">
        <v>2313</v>
      </c>
      <c r="E3950" s="237">
        <v>11.26</v>
      </c>
    </row>
    <row r="3951" spans="1:5" ht="12.75">
      <c r="A3951" s="235">
        <v>11741</v>
      </c>
      <c r="B3951" s="236" t="s">
        <v>5874</v>
      </c>
      <c r="C3951" s="235" t="s">
        <v>2312</v>
      </c>
      <c r="D3951" s="235" t="s">
        <v>2313</v>
      </c>
      <c r="E3951" s="237">
        <v>8.1999999999999993</v>
      </c>
    </row>
    <row r="3952" spans="1:5" ht="12.75">
      <c r="A3952" s="235">
        <v>11743</v>
      </c>
      <c r="B3952" s="236" t="s">
        <v>5875</v>
      </c>
      <c r="C3952" s="235" t="s">
        <v>2312</v>
      </c>
      <c r="D3952" s="235" t="s">
        <v>2313</v>
      </c>
      <c r="E3952" s="237">
        <v>7.45</v>
      </c>
    </row>
    <row r="3953" spans="1:5" ht="12.75">
      <c r="A3953" s="235">
        <v>11745</v>
      </c>
      <c r="B3953" s="236" t="s">
        <v>5876</v>
      </c>
      <c r="C3953" s="235" t="s">
        <v>2312</v>
      </c>
      <c r="D3953" s="235" t="s">
        <v>2313</v>
      </c>
      <c r="E3953" s="237">
        <v>10.58</v>
      </c>
    </row>
    <row r="3954" spans="1:5" ht="12.75">
      <c r="A3954" s="235">
        <v>25961</v>
      </c>
      <c r="B3954" s="236" t="s">
        <v>5877</v>
      </c>
      <c r="C3954" s="235" t="s">
        <v>2317</v>
      </c>
      <c r="D3954" s="235" t="s">
        <v>2313</v>
      </c>
      <c r="E3954" s="237">
        <v>14.63</v>
      </c>
    </row>
    <row r="3955" spans="1:5" ht="12.75">
      <c r="A3955" s="235">
        <v>40985</v>
      </c>
      <c r="B3955" s="236" t="s">
        <v>5878</v>
      </c>
      <c r="C3955" s="235" t="s">
        <v>2485</v>
      </c>
      <c r="D3955" s="235" t="s">
        <v>2313</v>
      </c>
      <c r="E3955" s="237">
        <v>2573.84</v>
      </c>
    </row>
    <row r="3956" spans="1:5" ht="12.75">
      <c r="A3956" s="235">
        <v>1088</v>
      </c>
      <c r="B3956" s="236" t="s">
        <v>5879</v>
      </c>
      <c r="C3956" s="235" t="s">
        <v>2312</v>
      </c>
      <c r="D3956" s="235" t="s">
        <v>2316</v>
      </c>
      <c r="E3956" s="237">
        <v>19.79</v>
      </c>
    </row>
    <row r="3957" spans="1:5" ht="12.75">
      <c r="A3957" s="235">
        <v>1087</v>
      </c>
      <c r="B3957" s="236" t="s">
        <v>5880</v>
      </c>
      <c r="C3957" s="235" t="s">
        <v>2312</v>
      </c>
      <c r="D3957" s="235" t="s">
        <v>2316</v>
      </c>
      <c r="E3957" s="237">
        <v>24.73</v>
      </c>
    </row>
    <row r="3958" spans="1:5" ht="12.75">
      <c r="A3958" s="235">
        <v>38777</v>
      </c>
      <c r="B3958" s="236" t="s">
        <v>5881</v>
      </c>
      <c r="C3958" s="235" t="s">
        <v>2312</v>
      </c>
      <c r="D3958" s="235" t="s">
        <v>2316</v>
      </c>
      <c r="E3958" s="237">
        <v>49.25</v>
      </c>
    </row>
    <row r="3959" spans="1:5" ht="12.75">
      <c r="A3959" s="235">
        <v>1086</v>
      </c>
      <c r="B3959" s="236" t="s">
        <v>5882</v>
      </c>
      <c r="C3959" s="235" t="s">
        <v>2312</v>
      </c>
      <c r="D3959" s="235" t="s">
        <v>2316</v>
      </c>
      <c r="E3959" s="237">
        <v>25.99</v>
      </c>
    </row>
    <row r="3960" spans="1:5" ht="12.75">
      <c r="A3960" s="235">
        <v>1079</v>
      </c>
      <c r="B3960" s="236" t="s">
        <v>5883</v>
      </c>
      <c r="C3960" s="235" t="s">
        <v>2312</v>
      </c>
      <c r="D3960" s="235" t="s">
        <v>2316</v>
      </c>
      <c r="E3960" s="237">
        <v>26.87</v>
      </c>
    </row>
    <row r="3961" spans="1:5" ht="12.75">
      <c r="A3961" s="235">
        <v>39374</v>
      </c>
      <c r="B3961" s="236" t="s">
        <v>5884</v>
      </c>
      <c r="C3961" s="235" t="s">
        <v>2312</v>
      </c>
      <c r="D3961" s="235" t="s">
        <v>2320</v>
      </c>
      <c r="E3961" s="237">
        <v>108.42</v>
      </c>
    </row>
    <row r="3962" spans="1:5" ht="12.75">
      <c r="A3962" s="235">
        <v>1082</v>
      </c>
      <c r="B3962" s="236" t="s">
        <v>5885</v>
      </c>
      <c r="C3962" s="235" t="s">
        <v>2312</v>
      </c>
      <c r="D3962" s="235" t="s">
        <v>2316</v>
      </c>
      <c r="E3962" s="237">
        <v>168.9</v>
      </c>
    </row>
    <row r="3963" spans="1:5" ht="12.75">
      <c r="A3963" s="235">
        <v>12316</v>
      </c>
      <c r="B3963" s="236" t="s">
        <v>5886</v>
      </c>
      <c r="C3963" s="235" t="s">
        <v>2312</v>
      </c>
      <c r="D3963" s="235" t="s">
        <v>2316</v>
      </c>
      <c r="E3963" s="237">
        <v>77.41</v>
      </c>
    </row>
    <row r="3964" spans="1:5" ht="12.75">
      <c r="A3964" s="235">
        <v>12317</v>
      </c>
      <c r="B3964" s="236" t="s">
        <v>5887</v>
      </c>
      <c r="C3964" s="235" t="s">
        <v>2312</v>
      </c>
      <c r="D3964" s="235" t="s">
        <v>2316</v>
      </c>
      <c r="E3964" s="237">
        <v>92.32</v>
      </c>
    </row>
    <row r="3965" spans="1:5" ht="12.75">
      <c r="A3965" s="235">
        <v>12318</v>
      </c>
      <c r="B3965" s="236" t="s">
        <v>5888</v>
      </c>
      <c r="C3965" s="235" t="s">
        <v>2312</v>
      </c>
      <c r="D3965" s="235" t="s">
        <v>2316</v>
      </c>
      <c r="E3965" s="237">
        <v>106.35</v>
      </c>
    </row>
    <row r="3966" spans="1:5" ht="12.75">
      <c r="A3966" s="235">
        <v>5104</v>
      </c>
      <c r="B3966" s="236" t="s">
        <v>5889</v>
      </c>
      <c r="C3966" s="235" t="s">
        <v>2328</v>
      </c>
      <c r="D3966" s="235" t="s">
        <v>2316</v>
      </c>
      <c r="E3966" s="237">
        <v>58.96</v>
      </c>
    </row>
    <row r="3967" spans="1:5" ht="12.75">
      <c r="A3967" s="235">
        <v>26023</v>
      </c>
      <c r="B3967" s="236" t="s">
        <v>5890</v>
      </c>
      <c r="C3967" s="235" t="s">
        <v>2312</v>
      </c>
      <c r="D3967" s="235" t="s">
        <v>2313</v>
      </c>
      <c r="E3967" s="237">
        <v>37.25</v>
      </c>
    </row>
    <row r="3968" spans="1:5" ht="12.75">
      <c r="A3968" s="235">
        <v>2710</v>
      </c>
      <c r="B3968" s="236" t="s">
        <v>5891</v>
      </c>
      <c r="C3968" s="235" t="s">
        <v>2312</v>
      </c>
      <c r="D3968" s="235" t="s">
        <v>2313</v>
      </c>
      <c r="E3968" s="237">
        <v>29.75</v>
      </c>
    </row>
    <row r="3969" spans="1:5" ht="12.75">
      <c r="A3969" s="235">
        <v>14575</v>
      </c>
      <c r="B3969" s="236" t="s">
        <v>5892</v>
      </c>
      <c r="C3969" s="235" t="s">
        <v>2312</v>
      </c>
      <c r="D3969" s="235" t="s">
        <v>2316</v>
      </c>
      <c r="E3969" s="237">
        <v>3637767.15</v>
      </c>
    </row>
    <row r="3970" spans="1:5" ht="12.75">
      <c r="A3970" s="235">
        <v>20034</v>
      </c>
      <c r="B3970" s="236" t="s">
        <v>5893</v>
      </c>
      <c r="C3970" s="235" t="s">
        <v>2312</v>
      </c>
      <c r="D3970" s="235" t="s">
        <v>2316</v>
      </c>
      <c r="E3970" s="237">
        <v>97.72</v>
      </c>
    </row>
    <row r="3971" spans="1:5" ht="12.75">
      <c r="A3971" s="235">
        <v>20036</v>
      </c>
      <c r="B3971" s="236" t="s">
        <v>5894</v>
      </c>
      <c r="C3971" s="235" t="s">
        <v>2312</v>
      </c>
      <c r="D3971" s="235" t="s">
        <v>2316</v>
      </c>
      <c r="E3971" s="237">
        <v>187.97</v>
      </c>
    </row>
    <row r="3972" spans="1:5" ht="12.75">
      <c r="A3972" s="235">
        <v>20037</v>
      </c>
      <c r="B3972" s="236" t="s">
        <v>5895</v>
      </c>
      <c r="C3972" s="235" t="s">
        <v>2312</v>
      </c>
      <c r="D3972" s="235" t="s">
        <v>2316</v>
      </c>
      <c r="E3972" s="237">
        <v>354.55</v>
      </c>
    </row>
    <row r="3973" spans="1:5" ht="12.75">
      <c r="A3973" s="235">
        <v>20043</v>
      </c>
      <c r="B3973" s="236" t="s">
        <v>5896</v>
      </c>
      <c r="C3973" s="235" t="s">
        <v>2312</v>
      </c>
      <c r="D3973" s="235" t="s">
        <v>2313</v>
      </c>
      <c r="E3973" s="237">
        <v>8.2799999999999994</v>
      </c>
    </row>
    <row r="3974" spans="1:5" ht="12.75">
      <c r="A3974" s="235">
        <v>20044</v>
      </c>
      <c r="B3974" s="236" t="s">
        <v>5897</v>
      </c>
      <c r="C3974" s="235" t="s">
        <v>2312</v>
      </c>
      <c r="D3974" s="235" t="s">
        <v>2313</v>
      </c>
      <c r="E3974" s="237">
        <v>9.67</v>
      </c>
    </row>
    <row r="3975" spans="1:5" ht="12.75">
      <c r="A3975" s="235">
        <v>20042</v>
      </c>
      <c r="B3975" s="236" t="s">
        <v>5898</v>
      </c>
      <c r="C3975" s="235" t="s">
        <v>2312</v>
      </c>
      <c r="D3975" s="235" t="s">
        <v>2313</v>
      </c>
      <c r="E3975" s="237">
        <v>7.01</v>
      </c>
    </row>
    <row r="3976" spans="1:5" ht="12.75">
      <c r="A3976" s="235">
        <v>20046</v>
      </c>
      <c r="B3976" s="236" t="s">
        <v>26458</v>
      </c>
      <c r="C3976" s="235" t="s">
        <v>2312</v>
      </c>
      <c r="D3976" s="235" t="s">
        <v>2313</v>
      </c>
      <c r="E3976" s="237">
        <v>20.53</v>
      </c>
    </row>
    <row r="3977" spans="1:5" ht="12.75">
      <c r="A3977" s="235">
        <v>20047</v>
      </c>
      <c r="B3977" s="236" t="s">
        <v>26459</v>
      </c>
      <c r="C3977" s="235" t="s">
        <v>2312</v>
      </c>
      <c r="D3977" s="235" t="s">
        <v>2313</v>
      </c>
      <c r="E3977" s="237">
        <v>56.1</v>
      </c>
    </row>
    <row r="3978" spans="1:5" ht="12.75">
      <c r="A3978" s="235">
        <v>20045</v>
      </c>
      <c r="B3978" s="236" t="s">
        <v>26460</v>
      </c>
      <c r="C3978" s="235" t="s">
        <v>2312</v>
      </c>
      <c r="D3978" s="235" t="s">
        <v>2313</v>
      </c>
      <c r="E3978" s="237">
        <v>8.44</v>
      </c>
    </row>
    <row r="3979" spans="1:5" ht="12.75">
      <c r="A3979" s="235">
        <v>20972</v>
      </c>
      <c r="B3979" s="236" t="s">
        <v>5899</v>
      </c>
      <c r="C3979" s="235" t="s">
        <v>2312</v>
      </c>
      <c r="D3979" s="235" t="s">
        <v>2313</v>
      </c>
      <c r="E3979" s="237">
        <v>99.99</v>
      </c>
    </row>
    <row r="3980" spans="1:5" ht="12.75">
      <c r="A3980" s="235">
        <v>20032</v>
      </c>
      <c r="B3980" s="236" t="s">
        <v>5900</v>
      </c>
      <c r="C3980" s="235" t="s">
        <v>2312</v>
      </c>
      <c r="D3980" s="235" t="s">
        <v>2316</v>
      </c>
      <c r="E3980" s="237">
        <v>63.86</v>
      </c>
    </row>
    <row r="3981" spans="1:5" ht="12.75">
      <c r="A3981" s="235">
        <v>11321</v>
      </c>
      <c r="B3981" s="236" t="s">
        <v>5901</v>
      </c>
      <c r="C3981" s="235" t="s">
        <v>2312</v>
      </c>
      <c r="D3981" s="235" t="s">
        <v>2316</v>
      </c>
      <c r="E3981" s="237">
        <v>29.11</v>
      </c>
    </row>
    <row r="3982" spans="1:5" ht="12.75">
      <c r="A3982" s="235">
        <v>11323</v>
      </c>
      <c r="B3982" s="236" t="s">
        <v>5902</v>
      </c>
      <c r="C3982" s="235" t="s">
        <v>2312</v>
      </c>
      <c r="D3982" s="235" t="s">
        <v>2316</v>
      </c>
      <c r="E3982" s="237">
        <v>33.479999999999997</v>
      </c>
    </row>
    <row r="3983" spans="1:5" ht="12.75">
      <c r="A3983" s="235">
        <v>20327</v>
      </c>
      <c r="B3983" s="236" t="s">
        <v>5903</v>
      </c>
      <c r="C3983" s="235" t="s">
        <v>2312</v>
      </c>
      <c r="D3983" s="235" t="s">
        <v>2316</v>
      </c>
      <c r="E3983" s="237">
        <v>19</v>
      </c>
    </row>
    <row r="3984" spans="1:5" ht="12.75">
      <c r="A3984" s="235">
        <v>25966</v>
      </c>
      <c r="B3984" s="236" t="s">
        <v>5904</v>
      </c>
      <c r="C3984" s="235" t="s">
        <v>2377</v>
      </c>
      <c r="D3984" s="235" t="s">
        <v>2313</v>
      </c>
      <c r="E3984" s="237">
        <v>18.04</v>
      </c>
    </row>
    <row r="3985" spans="1:5" ht="12.75">
      <c r="A3985" s="235">
        <v>13390</v>
      </c>
      <c r="B3985" s="236" t="s">
        <v>5905</v>
      </c>
      <c r="C3985" s="235" t="s">
        <v>2312</v>
      </c>
      <c r="D3985" s="235" t="s">
        <v>2316</v>
      </c>
      <c r="E3985" s="237">
        <v>97.7</v>
      </c>
    </row>
    <row r="3986" spans="1:5" ht="12.75">
      <c r="A3986" s="235">
        <v>6034</v>
      </c>
      <c r="B3986" s="236" t="s">
        <v>5906</v>
      </c>
      <c r="C3986" s="235" t="s">
        <v>2312</v>
      </c>
      <c r="D3986" s="235" t="s">
        <v>2313</v>
      </c>
      <c r="E3986" s="237">
        <v>11.31</v>
      </c>
    </row>
    <row r="3987" spans="1:5" ht="12.75">
      <c r="A3987" s="235">
        <v>6036</v>
      </c>
      <c r="B3987" s="236" t="s">
        <v>5907</v>
      </c>
      <c r="C3987" s="235" t="s">
        <v>2312</v>
      </c>
      <c r="D3987" s="235" t="s">
        <v>2313</v>
      </c>
      <c r="E3987" s="237">
        <v>15.4</v>
      </c>
    </row>
    <row r="3988" spans="1:5" ht="12.75">
      <c r="A3988" s="235">
        <v>6031</v>
      </c>
      <c r="B3988" s="236" t="s">
        <v>5908</v>
      </c>
      <c r="C3988" s="235" t="s">
        <v>2312</v>
      </c>
      <c r="D3988" s="235" t="s">
        <v>2320</v>
      </c>
      <c r="E3988" s="237">
        <v>18.100000000000001</v>
      </c>
    </row>
    <row r="3989" spans="1:5" ht="12.75">
      <c r="A3989" s="235">
        <v>6029</v>
      </c>
      <c r="B3989" s="236" t="s">
        <v>5909</v>
      </c>
      <c r="C3989" s="235" t="s">
        <v>2312</v>
      </c>
      <c r="D3989" s="235" t="s">
        <v>2313</v>
      </c>
      <c r="E3989" s="237">
        <v>18.29</v>
      </c>
    </row>
    <row r="3990" spans="1:5" ht="12.75">
      <c r="A3990" s="235">
        <v>6033</v>
      </c>
      <c r="B3990" s="236" t="s">
        <v>5910</v>
      </c>
      <c r="C3990" s="235" t="s">
        <v>2312</v>
      </c>
      <c r="D3990" s="235" t="s">
        <v>2313</v>
      </c>
      <c r="E3990" s="237">
        <v>24.11</v>
      </c>
    </row>
    <row r="3991" spans="1:5" ht="12.75">
      <c r="A3991" s="235">
        <v>11672</v>
      </c>
      <c r="B3991" s="236" t="s">
        <v>5911</v>
      </c>
      <c r="C3991" s="235" t="s">
        <v>2312</v>
      </c>
      <c r="D3991" s="235" t="s">
        <v>2313</v>
      </c>
      <c r="E3991" s="237">
        <v>52.44</v>
      </c>
    </row>
    <row r="3992" spans="1:5" ht="12.75">
      <c r="A3992" s="235">
        <v>11669</v>
      </c>
      <c r="B3992" s="236" t="s">
        <v>5912</v>
      </c>
      <c r="C3992" s="235" t="s">
        <v>2312</v>
      </c>
      <c r="D3992" s="235" t="s">
        <v>2313</v>
      </c>
      <c r="E3992" s="237">
        <v>49.94</v>
      </c>
    </row>
    <row r="3993" spans="1:5" ht="12.75">
      <c r="A3993" s="235">
        <v>11670</v>
      </c>
      <c r="B3993" s="236" t="s">
        <v>5913</v>
      </c>
      <c r="C3993" s="235" t="s">
        <v>2312</v>
      </c>
      <c r="D3993" s="235" t="s">
        <v>2313</v>
      </c>
      <c r="E3993" s="237">
        <v>19.13</v>
      </c>
    </row>
    <row r="3994" spans="1:5" ht="12.75">
      <c r="A3994" s="235">
        <v>20055</v>
      </c>
      <c r="B3994" s="236" t="s">
        <v>5914</v>
      </c>
      <c r="C3994" s="235" t="s">
        <v>2312</v>
      </c>
      <c r="D3994" s="235" t="s">
        <v>2313</v>
      </c>
      <c r="E3994" s="237">
        <v>37.4</v>
      </c>
    </row>
    <row r="3995" spans="1:5" ht="12.75">
      <c r="A3995" s="235">
        <v>11671</v>
      </c>
      <c r="B3995" s="236" t="s">
        <v>5915</v>
      </c>
      <c r="C3995" s="235" t="s">
        <v>2312</v>
      </c>
      <c r="D3995" s="235" t="s">
        <v>2313</v>
      </c>
      <c r="E3995" s="237">
        <v>80.260000000000005</v>
      </c>
    </row>
    <row r="3996" spans="1:5" ht="12.75">
      <c r="A3996" s="235">
        <v>6032</v>
      </c>
      <c r="B3996" s="236" t="s">
        <v>5916</v>
      </c>
      <c r="C3996" s="235" t="s">
        <v>2312</v>
      </c>
      <c r="D3996" s="235" t="s">
        <v>2313</v>
      </c>
      <c r="E3996" s="237">
        <v>22.92</v>
      </c>
    </row>
    <row r="3997" spans="1:5" ht="12.75">
      <c r="A3997" s="235">
        <v>11673</v>
      </c>
      <c r="B3997" s="236" t="s">
        <v>5917</v>
      </c>
      <c r="C3997" s="235" t="s">
        <v>2312</v>
      </c>
      <c r="D3997" s="235" t="s">
        <v>2313</v>
      </c>
      <c r="E3997" s="237">
        <v>18.05</v>
      </c>
    </row>
    <row r="3998" spans="1:5" ht="12.75">
      <c r="A3998" s="235">
        <v>11674</v>
      </c>
      <c r="B3998" s="236" t="s">
        <v>5918</v>
      </c>
      <c r="C3998" s="235" t="s">
        <v>2312</v>
      </c>
      <c r="D3998" s="235" t="s">
        <v>2313</v>
      </c>
      <c r="E3998" s="237">
        <v>23.24</v>
      </c>
    </row>
    <row r="3999" spans="1:5" ht="12.75">
      <c r="A3999" s="235">
        <v>11675</v>
      </c>
      <c r="B3999" s="236" t="s">
        <v>5919</v>
      </c>
      <c r="C3999" s="235" t="s">
        <v>2312</v>
      </c>
      <c r="D3999" s="235" t="s">
        <v>2313</v>
      </c>
      <c r="E3999" s="237">
        <v>36.909999999999997</v>
      </c>
    </row>
    <row r="4000" spans="1:5" ht="12.75">
      <c r="A4000" s="235">
        <v>11676</v>
      </c>
      <c r="B4000" s="236" t="s">
        <v>5920</v>
      </c>
      <c r="C4000" s="235" t="s">
        <v>2312</v>
      </c>
      <c r="D4000" s="235" t="s">
        <v>2313</v>
      </c>
      <c r="E4000" s="237">
        <v>49.36</v>
      </c>
    </row>
    <row r="4001" spans="1:5" ht="12.75">
      <c r="A4001" s="235">
        <v>11677</v>
      </c>
      <c r="B4001" s="236" t="s">
        <v>5921</v>
      </c>
      <c r="C4001" s="235" t="s">
        <v>2312</v>
      </c>
      <c r="D4001" s="235" t="s">
        <v>2313</v>
      </c>
      <c r="E4001" s="237">
        <v>50.98</v>
      </c>
    </row>
    <row r="4002" spans="1:5" ht="12.75">
      <c r="A4002" s="235">
        <v>11678</v>
      </c>
      <c r="B4002" s="236" t="s">
        <v>5922</v>
      </c>
      <c r="C4002" s="235" t="s">
        <v>2312</v>
      </c>
      <c r="D4002" s="235" t="s">
        <v>2313</v>
      </c>
      <c r="E4002" s="237">
        <v>93.36</v>
      </c>
    </row>
    <row r="4003" spans="1:5" ht="12.75">
      <c r="A4003" s="235">
        <v>6038</v>
      </c>
      <c r="B4003" s="236" t="s">
        <v>5923</v>
      </c>
      <c r="C4003" s="235" t="s">
        <v>2312</v>
      </c>
      <c r="D4003" s="235" t="s">
        <v>2313</v>
      </c>
      <c r="E4003" s="237">
        <v>5.92</v>
      </c>
    </row>
    <row r="4004" spans="1:5" ht="12.75">
      <c r="A4004" s="235">
        <v>11718</v>
      </c>
      <c r="B4004" s="236" t="s">
        <v>5924</v>
      </c>
      <c r="C4004" s="235" t="s">
        <v>2312</v>
      </c>
      <c r="D4004" s="235" t="s">
        <v>2313</v>
      </c>
      <c r="E4004" s="237">
        <v>16.89</v>
      </c>
    </row>
    <row r="4005" spans="1:5" ht="12.75">
      <c r="A4005" s="235">
        <v>6037</v>
      </c>
      <c r="B4005" s="236" t="s">
        <v>5925</v>
      </c>
      <c r="C4005" s="235" t="s">
        <v>2312</v>
      </c>
      <c r="D4005" s="235" t="s">
        <v>2313</v>
      </c>
      <c r="E4005" s="237">
        <v>12.32</v>
      </c>
    </row>
    <row r="4006" spans="1:5" ht="12.75">
      <c r="A4006" s="235">
        <v>11719</v>
      </c>
      <c r="B4006" s="236" t="s">
        <v>5926</v>
      </c>
      <c r="C4006" s="235" t="s">
        <v>2312</v>
      </c>
      <c r="D4006" s="235" t="s">
        <v>2313</v>
      </c>
      <c r="E4006" s="237">
        <v>13.7</v>
      </c>
    </row>
    <row r="4007" spans="1:5" ht="12.75">
      <c r="A4007" s="235">
        <v>6019</v>
      </c>
      <c r="B4007" s="236" t="s">
        <v>5927</v>
      </c>
      <c r="C4007" s="235" t="s">
        <v>2312</v>
      </c>
      <c r="D4007" s="235" t="s">
        <v>2313</v>
      </c>
      <c r="E4007" s="237">
        <v>43.22</v>
      </c>
    </row>
    <row r="4008" spans="1:5" ht="12.75">
      <c r="A4008" s="235">
        <v>6010</v>
      </c>
      <c r="B4008" s="236" t="s">
        <v>5928</v>
      </c>
      <c r="C4008" s="235" t="s">
        <v>2312</v>
      </c>
      <c r="D4008" s="235" t="s">
        <v>2313</v>
      </c>
      <c r="E4008" s="237">
        <v>74.36</v>
      </c>
    </row>
    <row r="4009" spans="1:5" ht="12.75">
      <c r="A4009" s="235">
        <v>6017</v>
      </c>
      <c r="B4009" s="236" t="s">
        <v>5929</v>
      </c>
      <c r="C4009" s="235" t="s">
        <v>2312</v>
      </c>
      <c r="D4009" s="235" t="s">
        <v>2313</v>
      </c>
      <c r="E4009" s="237">
        <v>58.9</v>
      </c>
    </row>
    <row r="4010" spans="1:5" ht="12.75">
      <c r="A4010" s="235">
        <v>6020</v>
      </c>
      <c r="B4010" s="236" t="s">
        <v>5930</v>
      </c>
      <c r="C4010" s="235" t="s">
        <v>2312</v>
      </c>
      <c r="D4010" s="235" t="s">
        <v>2313</v>
      </c>
      <c r="E4010" s="237">
        <v>25.96</v>
      </c>
    </row>
    <row r="4011" spans="1:5" ht="12.75">
      <c r="A4011" s="235">
        <v>6028</v>
      </c>
      <c r="B4011" s="236" t="s">
        <v>5931</v>
      </c>
      <c r="C4011" s="235" t="s">
        <v>2312</v>
      </c>
      <c r="D4011" s="235" t="s">
        <v>2313</v>
      </c>
      <c r="E4011" s="237">
        <v>103.58</v>
      </c>
    </row>
    <row r="4012" spans="1:5" ht="12.75">
      <c r="A4012" s="235">
        <v>6011</v>
      </c>
      <c r="B4012" s="236" t="s">
        <v>5932</v>
      </c>
      <c r="C4012" s="235" t="s">
        <v>2312</v>
      </c>
      <c r="D4012" s="235" t="s">
        <v>2313</v>
      </c>
      <c r="E4012" s="237">
        <v>214.82</v>
      </c>
    </row>
    <row r="4013" spans="1:5" ht="12.75">
      <c r="A4013" s="235">
        <v>6012</v>
      </c>
      <c r="B4013" s="236" t="s">
        <v>5933</v>
      </c>
      <c r="C4013" s="235" t="s">
        <v>2312</v>
      </c>
      <c r="D4013" s="235" t="s">
        <v>2313</v>
      </c>
      <c r="E4013" s="237">
        <v>260.07</v>
      </c>
    </row>
    <row r="4014" spans="1:5" ht="12.75">
      <c r="A4014" s="235">
        <v>6016</v>
      </c>
      <c r="B4014" s="236" t="s">
        <v>5934</v>
      </c>
      <c r="C4014" s="235" t="s">
        <v>2312</v>
      </c>
      <c r="D4014" s="235" t="s">
        <v>2313</v>
      </c>
      <c r="E4014" s="237">
        <v>27.38</v>
      </c>
    </row>
    <row r="4015" spans="1:5" ht="12.75">
      <c r="A4015" s="235">
        <v>6027</v>
      </c>
      <c r="B4015" s="236" t="s">
        <v>5935</v>
      </c>
      <c r="C4015" s="235" t="s">
        <v>2312</v>
      </c>
      <c r="D4015" s="235" t="s">
        <v>2313</v>
      </c>
      <c r="E4015" s="237">
        <v>541.91</v>
      </c>
    </row>
    <row r="4016" spans="1:5" ht="12.75">
      <c r="A4016" s="235">
        <v>6013</v>
      </c>
      <c r="B4016" s="236" t="s">
        <v>5936</v>
      </c>
      <c r="C4016" s="235" t="s">
        <v>2312</v>
      </c>
      <c r="D4016" s="235" t="s">
        <v>2313</v>
      </c>
      <c r="E4016" s="237">
        <v>81.77</v>
      </c>
    </row>
    <row r="4017" spans="1:5" ht="12.75">
      <c r="A4017" s="235">
        <v>6015</v>
      </c>
      <c r="B4017" s="236" t="s">
        <v>5937</v>
      </c>
      <c r="C4017" s="235" t="s">
        <v>2312</v>
      </c>
      <c r="D4017" s="235" t="s">
        <v>2313</v>
      </c>
      <c r="E4017" s="237">
        <v>118.91</v>
      </c>
    </row>
    <row r="4018" spans="1:5" ht="12.75">
      <c r="A4018" s="235">
        <v>6014</v>
      </c>
      <c r="B4018" s="236" t="s">
        <v>5938</v>
      </c>
      <c r="C4018" s="235" t="s">
        <v>2312</v>
      </c>
      <c r="D4018" s="235" t="s">
        <v>2313</v>
      </c>
      <c r="E4018" s="237">
        <v>113.69</v>
      </c>
    </row>
    <row r="4019" spans="1:5" ht="12.75">
      <c r="A4019" s="235">
        <v>6006</v>
      </c>
      <c r="B4019" s="236" t="s">
        <v>5939</v>
      </c>
      <c r="C4019" s="235" t="s">
        <v>2312</v>
      </c>
      <c r="D4019" s="235" t="s">
        <v>2313</v>
      </c>
      <c r="E4019" s="237">
        <v>59.21</v>
      </c>
    </row>
    <row r="4020" spans="1:5" ht="12.75">
      <c r="A4020" s="235">
        <v>6005</v>
      </c>
      <c r="B4020" s="236" t="s">
        <v>5940</v>
      </c>
      <c r="C4020" s="235" t="s">
        <v>2312</v>
      </c>
      <c r="D4020" s="235" t="s">
        <v>2320</v>
      </c>
      <c r="E4020" s="237">
        <v>66.8</v>
      </c>
    </row>
    <row r="4021" spans="1:5" ht="12.75">
      <c r="A4021" s="235">
        <v>11756</v>
      </c>
      <c r="B4021" s="236" t="s">
        <v>5941</v>
      </c>
      <c r="C4021" s="235" t="s">
        <v>2312</v>
      </c>
      <c r="D4021" s="235" t="s">
        <v>2313</v>
      </c>
      <c r="E4021" s="237">
        <v>31.9</v>
      </c>
    </row>
    <row r="4022" spans="1:5" ht="12.75">
      <c r="A4022" s="235">
        <v>10904</v>
      </c>
      <c r="B4022" s="236" t="s">
        <v>5942</v>
      </c>
      <c r="C4022" s="235" t="s">
        <v>2312</v>
      </c>
      <c r="D4022" s="235" t="s">
        <v>2320</v>
      </c>
      <c r="E4022" s="237">
        <v>140</v>
      </c>
    </row>
    <row r="4023" spans="1:5" ht="12.75">
      <c r="A4023" s="235">
        <v>11752</v>
      </c>
      <c r="B4023" s="236" t="s">
        <v>5943</v>
      </c>
      <c r="C4023" s="235" t="s">
        <v>2312</v>
      </c>
      <c r="D4023" s="235" t="s">
        <v>2313</v>
      </c>
      <c r="E4023" s="237">
        <v>18.39</v>
      </c>
    </row>
    <row r="4024" spans="1:5" ht="12.75">
      <c r="A4024" s="235">
        <v>11753</v>
      </c>
      <c r="B4024" s="236" t="s">
        <v>5944</v>
      </c>
      <c r="C4024" s="235" t="s">
        <v>2312</v>
      </c>
      <c r="D4024" s="235" t="s">
        <v>2313</v>
      </c>
      <c r="E4024" s="237">
        <v>21.96</v>
      </c>
    </row>
    <row r="4025" spans="1:5" ht="12.75">
      <c r="A4025" s="235">
        <v>6021</v>
      </c>
      <c r="B4025" s="236" t="s">
        <v>5945</v>
      </c>
      <c r="C4025" s="235" t="s">
        <v>2312</v>
      </c>
      <c r="D4025" s="235" t="s">
        <v>2313</v>
      </c>
      <c r="E4025" s="237">
        <v>60.95</v>
      </c>
    </row>
    <row r="4026" spans="1:5" ht="12.75">
      <c r="A4026" s="235">
        <v>6024</v>
      </c>
      <c r="B4026" s="236" t="s">
        <v>5946</v>
      </c>
      <c r="C4026" s="235" t="s">
        <v>2312</v>
      </c>
      <c r="D4026" s="235" t="s">
        <v>2313</v>
      </c>
      <c r="E4026" s="237">
        <v>63</v>
      </c>
    </row>
    <row r="4027" spans="1:5" ht="12.75">
      <c r="A4027" s="235">
        <v>38379</v>
      </c>
      <c r="B4027" s="236" t="s">
        <v>5947</v>
      </c>
      <c r="C4027" s="235" t="s">
        <v>2324</v>
      </c>
      <c r="D4027" s="235" t="s">
        <v>2313</v>
      </c>
      <c r="E4027" s="237">
        <v>43.81</v>
      </c>
    </row>
    <row r="4028" spans="1:5" ht="12.75">
      <c r="A4028" s="235">
        <v>13897</v>
      </c>
      <c r="B4028" s="236" t="s">
        <v>5948</v>
      </c>
      <c r="C4028" s="235" t="s">
        <v>2312</v>
      </c>
      <c r="D4028" s="235" t="s">
        <v>2316</v>
      </c>
      <c r="E4028" s="237">
        <v>5771.3</v>
      </c>
    </row>
    <row r="4029" spans="1:5" ht="12.75">
      <c r="A4029" s="235">
        <v>10640</v>
      </c>
      <c r="B4029" s="236" t="s">
        <v>5949</v>
      </c>
      <c r="C4029" s="235" t="s">
        <v>2312</v>
      </c>
      <c r="D4029" s="235" t="s">
        <v>2316</v>
      </c>
      <c r="E4029" s="237">
        <v>12499.42</v>
      </c>
    </row>
    <row r="4030" spans="1:5" ht="12.75">
      <c r="A4030" s="235">
        <v>11086</v>
      </c>
      <c r="B4030" s="236" t="s">
        <v>5950</v>
      </c>
      <c r="C4030" s="235" t="s">
        <v>2482</v>
      </c>
      <c r="D4030" s="235" t="s">
        <v>2313</v>
      </c>
      <c r="E4030" s="237">
        <v>63.36</v>
      </c>
    </row>
    <row r="4031" spans="1:5" ht="12.75">
      <c r="A4031" s="235">
        <v>34357</v>
      </c>
      <c r="B4031" s="236" t="s">
        <v>24709</v>
      </c>
      <c r="C4031" s="235" t="s">
        <v>2328</v>
      </c>
      <c r="D4031" s="235" t="s">
        <v>2313</v>
      </c>
      <c r="E4031" s="237">
        <v>3.17</v>
      </c>
    </row>
    <row r="4032" spans="1:5" ht="12.75">
      <c r="A4032" s="235">
        <v>37329</v>
      </c>
      <c r="B4032" s="236" t="s">
        <v>24710</v>
      </c>
      <c r="C4032" s="235" t="s">
        <v>2328</v>
      </c>
      <c r="D4032" s="235" t="s">
        <v>2313</v>
      </c>
      <c r="E4032" s="237">
        <v>66.78</v>
      </c>
    </row>
    <row r="4033" spans="1:5" ht="12.75">
      <c r="A4033" s="235">
        <v>2510</v>
      </c>
      <c r="B4033" s="236" t="s">
        <v>5951</v>
      </c>
      <c r="C4033" s="235" t="s">
        <v>2312</v>
      </c>
      <c r="D4033" s="235" t="s">
        <v>2316</v>
      </c>
      <c r="E4033" s="237">
        <v>24.47</v>
      </c>
    </row>
    <row r="4034" spans="1:5" ht="12.75">
      <c r="A4034" s="235">
        <v>12359</v>
      </c>
      <c r="B4034" s="236" t="s">
        <v>5952</v>
      </c>
      <c r="C4034" s="235" t="s">
        <v>2312</v>
      </c>
      <c r="D4034" s="235" t="s">
        <v>2313</v>
      </c>
      <c r="E4034" s="237">
        <v>198.28</v>
      </c>
    </row>
    <row r="4035" spans="1:5" ht="12.75">
      <c r="A4035" s="235">
        <v>5320</v>
      </c>
      <c r="B4035" s="236" t="s">
        <v>5953</v>
      </c>
      <c r="C4035" s="235" t="s">
        <v>2377</v>
      </c>
      <c r="D4035" s="235" t="s">
        <v>2313</v>
      </c>
      <c r="E4035" s="237">
        <v>36.08</v>
      </c>
    </row>
    <row r="4036" spans="1:5" ht="12.75">
      <c r="A4036" s="235">
        <v>7353</v>
      </c>
      <c r="B4036" s="236" t="s">
        <v>5954</v>
      </c>
      <c r="C4036" s="235" t="s">
        <v>2377</v>
      </c>
      <c r="D4036" s="235" t="s">
        <v>2313</v>
      </c>
      <c r="E4036" s="237">
        <v>23.82</v>
      </c>
    </row>
    <row r="4037" spans="1:5" ht="12.75">
      <c r="A4037" s="235">
        <v>36144</v>
      </c>
      <c r="B4037" s="236" t="s">
        <v>5955</v>
      </c>
      <c r="C4037" s="235" t="s">
        <v>2312</v>
      </c>
      <c r="D4037" s="235" t="s">
        <v>2313</v>
      </c>
      <c r="E4037" s="237">
        <v>1.42</v>
      </c>
    </row>
    <row r="4038" spans="1:5" ht="12.75">
      <c r="A4038" s="235">
        <v>10518</v>
      </c>
      <c r="B4038" s="236" t="s">
        <v>5956</v>
      </c>
      <c r="C4038" s="235" t="s">
        <v>2312</v>
      </c>
      <c r="D4038" s="235" t="s">
        <v>2316</v>
      </c>
      <c r="E4038" s="237">
        <v>70.08</v>
      </c>
    </row>
    <row r="4039" spans="1:5" ht="12.75">
      <c r="A4039" s="235">
        <v>36530</v>
      </c>
      <c r="B4039" s="236" t="s">
        <v>5957</v>
      </c>
      <c r="C4039" s="235" t="s">
        <v>2312</v>
      </c>
      <c r="D4039" s="235" t="s">
        <v>2313</v>
      </c>
      <c r="E4039" s="237">
        <v>292719.5</v>
      </c>
    </row>
    <row r="4040" spans="1:5" ht="12.75">
      <c r="A4040" s="235">
        <v>6046</v>
      </c>
      <c r="B4040" s="236" t="s">
        <v>5958</v>
      </c>
      <c r="C4040" s="235" t="s">
        <v>2312</v>
      </c>
      <c r="D4040" s="235" t="s">
        <v>2320</v>
      </c>
      <c r="E4040" s="237">
        <v>317500</v>
      </c>
    </row>
    <row r="4041" spans="1:5" ht="12.75">
      <c r="A4041" s="235">
        <v>36531</v>
      </c>
      <c r="B4041" s="236" t="s">
        <v>5959</v>
      </c>
      <c r="C4041" s="235" t="s">
        <v>2312</v>
      </c>
      <c r="D4041" s="235" t="s">
        <v>2313</v>
      </c>
      <c r="E4041" s="237">
        <v>329115.83</v>
      </c>
    </row>
    <row r="4042" spans="1:5" ht="12.75">
      <c r="A4042" s="235">
        <v>34684</v>
      </c>
      <c r="B4042" s="236" t="s">
        <v>5960</v>
      </c>
      <c r="C4042" s="235" t="s">
        <v>2315</v>
      </c>
      <c r="D4042" s="235" t="s">
        <v>2316</v>
      </c>
      <c r="E4042" s="237">
        <v>196.31</v>
      </c>
    </row>
    <row r="4043" spans="1:5" ht="12.75">
      <c r="A4043" s="235">
        <v>34683</v>
      </c>
      <c r="B4043" s="236" t="s">
        <v>5961</v>
      </c>
      <c r="C4043" s="235" t="s">
        <v>2315</v>
      </c>
      <c r="D4043" s="235" t="s">
        <v>2316</v>
      </c>
      <c r="E4043" s="237">
        <v>122.69</v>
      </c>
    </row>
    <row r="4044" spans="1:5" ht="12.75">
      <c r="A4044" s="235">
        <v>533</v>
      </c>
      <c r="B4044" s="236" t="s">
        <v>5962</v>
      </c>
      <c r="C4044" s="235" t="s">
        <v>2315</v>
      </c>
      <c r="D4044" s="235" t="s">
        <v>2313</v>
      </c>
      <c r="E4044" s="237">
        <v>15.34</v>
      </c>
    </row>
    <row r="4045" spans="1:5" ht="12.75">
      <c r="A4045" s="235">
        <v>10515</v>
      </c>
      <c r="B4045" s="236" t="s">
        <v>5963</v>
      </c>
      <c r="C4045" s="235" t="s">
        <v>2315</v>
      </c>
      <c r="D4045" s="235" t="s">
        <v>2313</v>
      </c>
      <c r="E4045" s="237">
        <v>39.57</v>
      </c>
    </row>
    <row r="4046" spans="1:5" ht="12.75">
      <c r="A4046" s="235">
        <v>536</v>
      </c>
      <c r="B4046" s="236" t="s">
        <v>5964</v>
      </c>
      <c r="C4046" s="235" t="s">
        <v>2315</v>
      </c>
      <c r="D4046" s="235" t="s">
        <v>2320</v>
      </c>
      <c r="E4046" s="237">
        <v>26</v>
      </c>
    </row>
    <row r="4047" spans="1:5" ht="12.75">
      <c r="A4047" s="235">
        <v>153</v>
      </c>
      <c r="B4047" s="236" t="s">
        <v>5965</v>
      </c>
      <c r="C4047" s="235" t="s">
        <v>2377</v>
      </c>
      <c r="D4047" s="235" t="s">
        <v>2313</v>
      </c>
      <c r="E4047" s="237">
        <v>73.239999999999995</v>
      </c>
    </row>
    <row r="4048" spans="1:5" ht="12.75">
      <c r="A4048" s="235">
        <v>34682</v>
      </c>
      <c r="B4048" s="236" t="s">
        <v>5966</v>
      </c>
      <c r="C4048" s="235" t="s">
        <v>2315</v>
      </c>
      <c r="D4048" s="235" t="s">
        <v>2316</v>
      </c>
      <c r="E4048" s="237">
        <v>93.82</v>
      </c>
    </row>
    <row r="4049" spans="1:5" ht="12.75">
      <c r="A4049" s="235">
        <v>20205</v>
      </c>
      <c r="B4049" s="236" t="s">
        <v>26461</v>
      </c>
      <c r="C4049" s="235" t="s">
        <v>2324</v>
      </c>
      <c r="D4049" s="235" t="s">
        <v>2313</v>
      </c>
      <c r="E4049" s="237">
        <v>3.36</v>
      </c>
    </row>
    <row r="4050" spans="1:5" ht="12.75">
      <c r="A4050" s="235">
        <v>4412</v>
      </c>
      <c r="B4050" s="236" t="s">
        <v>26462</v>
      </c>
      <c r="C4050" s="235" t="s">
        <v>2324</v>
      </c>
      <c r="D4050" s="235" t="s">
        <v>2313</v>
      </c>
      <c r="E4050" s="237">
        <v>2.0099999999999998</v>
      </c>
    </row>
    <row r="4051" spans="1:5" ht="12.75">
      <c r="A4051" s="235">
        <v>4408</v>
      </c>
      <c r="B4051" s="236" t="s">
        <v>26463</v>
      </c>
      <c r="C4051" s="235" t="s">
        <v>2324</v>
      </c>
      <c r="D4051" s="235" t="s">
        <v>2313</v>
      </c>
      <c r="E4051" s="237">
        <v>2.5099999999999998</v>
      </c>
    </row>
    <row r="4052" spans="1:5" ht="12.75">
      <c r="A4052" s="235">
        <v>10559</v>
      </c>
      <c r="B4052" s="236" t="s">
        <v>5967</v>
      </c>
      <c r="C4052" s="235" t="s">
        <v>2312</v>
      </c>
      <c r="D4052" s="235" t="s">
        <v>2320</v>
      </c>
      <c r="E4052" s="237">
        <v>2187</v>
      </c>
    </row>
    <row r="4053" spans="1:5" ht="12.75">
      <c r="A4053" s="235">
        <v>10664</v>
      </c>
      <c r="B4053" s="236" t="s">
        <v>5968</v>
      </c>
      <c r="C4053" s="235" t="s">
        <v>2312</v>
      </c>
      <c r="D4053" s="235" t="s">
        <v>2313</v>
      </c>
      <c r="E4053" s="237">
        <v>5943.79</v>
      </c>
    </row>
    <row r="4054" spans="1:5" ht="12.75">
      <c r="A4054" s="235">
        <v>36250</v>
      </c>
      <c r="B4054" s="236" t="s">
        <v>5969</v>
      </c>
      <c r="C4054" s="235" t="s">
        <v>2324</v>
      </c>
      <c r="D4054" s="235" t="s">
        <v>2313</v>
      </c>
      <c r="E4054" s="237">
        <v>5.39</v>
      </c>
    </row>
    <row r="4055" spans="1:5" ht="12.75">
      <c r="A4055" s="235">
        <v>10857</v>
      </c>
      <c r="B4055" s="236" t="s">
        <v>5970</v>
      </c>
      <c r="C4055" s="235" t="s">
        <v>2324</v>
      </c>
      <c r="D4055" s="235" t="s">
        <v>2313</v>
      </c>
      <c r="E4055" s="237">
        <v>10.72</v>
      </c>
    </row>
    <row r="4056" spans="1:5" ht="12.75">
      <c r="A4056" s="235">
        <v>4803</v>
      </c>
      <c r="B4056" s="236" t="s">
        <v>5971</v>
      </c>
      <c r="C4056" s="235" t="s">
        <v>2324</v>
      </c>
      <c r="D4056" s="235" t="s">
        <v>2313</v>
      </c>
      <c r="E4056" s="237">
        <v>25.59</v>
      </c>
    </row>
    <row r="4057" spans="1:5" ht="12.75">
      <c r="A4057" s="235">
        <v>6186</v>
      </c>
      <c r="B4057" s="236" t="s">
        <v>5972</v>
      </c>
      <c r="C4057" s="235" t="s">
        <v>2324</v>
      </c>
      <c r="D4057" s="235" t="s">
        <v>2313</v>
      </c>
      <c r="E4057" s="237">
        <v>8.33</v>
      </c>
    </row>
    <row r="4058" spans="1:5" ht="12.75">
      <c r="A4058" s="235">
        <v>4829</v>
      </c>
      <c r="B4058" s="236" t="s">
        <v>5973</v>
      </c>
      <c r="C4058" s="235" t="s">
        <v>2324</v>
      </c>
      <c r="D4058" s="235" t="s">
        <v>2313</v>
      </c>
      <c r="E4058" s="237">
        <v>38.69</v>
      </c>
    </row>
    <row r="4059" spans="1:5" ht="12.75">
      <c r="A4059" s="235">
        <v>39829</v>
      </c>
      <c r="B4059" s="236" t="s">
        <v>5974</v>
      </c>
      <c r="C4059" s="235" t="s">
        <v>2324</v>
      </c>
      <c r="D4059" s="235" t="s">
        <v>2316</v>
      </c>
      <c r="E4059" s="237">
        <v>24.12</v>
      </c>
    </row>
    <row r="4060" spans="1:5" ht="12.75">
      <c r="A4060" s="235">
        <v>20231</v>
      </c>
      <c r="B4060" s="236" t="s">
        <v>5975</v>
      </c>
      <c r="C4060" s="235" t="s">
        <v>2324</v>
      </c>
      <c r="D4060" s="235" t="s">
        <v>2313</v>
      </c>
      <c r="E4060" s="237">
        <v>21.21</v>
      </c>
    </row>
    <row r="4061" spans="1:5" ht="12.75">
      <c r="A4061" s="235">
        <v>4804</v>
      </c>
      <c r="B4061" s="236" t="s">
        <v>5976</v>
      </c>
      <c r="C4061" s="235" t="s">
        <v>2324</v>
      </c>
      <c r="D4061" s="235" t="s">
        <v>2313</v>
      </c>
      <c r="E4061" s="237">
        <v>19.64</v>
      </c>
    </row>
    <row r="4062" spans="1:5" ht="12.75">
      <c r="A4062" s="235">
        <v>34680</v>
      </c>
      <c r="B4062" s="236" t="s">
        <v>5977</v>
      </c>
      <c r="C4062" s="235" t="s">
        <v>2324</v>
      </c>
      <c r="D4062" s="235" t="s">
        <v>2316</v>
      </c>
      <c r="E4062" s="237">
        <v>28.86</v>
      </c>
    </row>
    <row r="4063" spans="1:5" ht="12.75">
      <c r="A4063" s="235">
        <v>11573</v>
      </c>
      <c r="B4063" s="236" t="s">
        <v>26464</v>
      </c>
      <c r="C4063" s="235" t="s">
        <v>2312</v>
      </c>
      <c r="D4063" s="235" t="s">
        <v>2313</v>
      </c>
      <c r="E4063" s="237">
        <v>4.3499999999999996</v>
      </c>
    </row>
    <row r="4064" spans="1:5" ht="12.75">
      <c r="A4064" s="235">
        <v>38401</v>
      </c>
      <c r="B4064" s="236" t="s">
        <v>5978</v>
      </c>
      <c r="C4064" s="235" t="s">
        <v>2312</v>
      </c>
      <c r="D4064" s="235" t="s">
        <v>2313</v>
      </c>
      <c r="E4064" s="237">
        <v>8.06</v>
      </c>
    </row>
    <row r="4065" spans="1:5" ht="12.75">
      <c r="A4065" s="235">
        <v>11575</v>
      </c>
      <c r="B4065" s="236" t="s">
        <v>26465</v>
      </c>
      <c r="C4065" s="235" t="s">
        <v>2312</v>
      </c>
      <c r="D4065" s="235" t="s">
        <v>2313</v>
      </c>
      <c r="E4065" s="237">
        <v>42.01</v>
      </c>
    </row>
    <row r="4066" spans="1:5" ht="12.75">
      <c r="A4066" s="235">
        <v>38179</v>
      </c>
      <c r="B4066" s="236" t="s">
        <v>26466</v>
      </c>
      <c r="C4066" s="235" t="s">
        <v>2312</v>
      </c>
      <c r="D4066" s="235" t="s">
        <v>2313</v>
      </c>
      <c r="E4066" s="237">
        <v>34.74</v>
      </c>
    </row>
    <row r="4067" spans="1:5" ht="12.75">
      <c r="A4067" s="235">
        <v>20256</v>
      </c>
      <c r="B4067" s="236" t="s">
        <v>5979</v>
      </c>
      <c r="C4067" s="235" t="s">
        <v>2312</v>
      </c>
      <c r="D4067" s="235" t="s">
        <v>2313</v>
      </c>
      <c r="E4067" s="237">
        <v>0.32</v>
      </c>
    </row>
    <row r="4068" spans="1:5" ht="12.75">
      <c r="A4068" s="235">
        <v>14511</v>
      </c>
      <c r="B4068" s="236" t="s">
        <v>5980</v>
      </c>
      <c r="C4068" s="235" t="s">
        <v>2312</v>
      </c>
      <c r="D4068" s="235" t="s">
        <v>2316</v>
      </c>
      <c r="E4068" s="237">
        <v>562815.99</v>
      </c>
    </row>
    <row r="4069" spans="1:5" ht="12.75">
      <c r="A4069" s="235">
        <v>10642</v>
      </c>
      <c r="B4069" s="236" t="s">
        <v>5981</v>
      </c>
      <c r="C4069" s="235" t="s">
        <v>2312</v>
      </c>
      <c r="D4069" s="235" t="s">
        <v>2316</v>
      </c>
      <c r="E4069" s="237">
        <v>530200</v>
      </c>
    </row>
    <row r="4070" spans="1:5" ht="12.75">
      <c r="A4070" s="235">
        <v>14489</v>
      </c>
      <c r="B4070" s="236" t="s">
        <v>5982</v>
      </c>
      <c r="C4070" s="235" t="s">
        <v>2312</v>
      </c>
      <c r="D4070" s="235" t="s">
        <v>2316</v>
      </c>
      <c r="E4070" s="237">
        <v>470277.53</v>
      </c>
    </row>
    <row r="4071" spans="1:5" ht="12.75">
      <c r="A4071" s="235">
        <v>14513</v>
      </c>
      <c r="B4071" s="236" t="s">
        <v>5983</v>
      </c>
      <c r="C4071" s="235" t="s">
        <v>2312</v>
      </c>
      <c r="D4071" s="235" t="s">
        <v>2316</v>
      </c>
      <c r="E4071" s="237">
        <v>352719.31</v>
      </c>
    </row>
    <row r="4072" spans="1:5" ht="12.75">
      <c r="A4072" s="235">
        <v>13600</v>
      </c>
      <c r="B4072" s="236" t="s">
        <v>5984</v>
      </c>
      <c r="C4072" s="235" t="s">
        <v>2312</v>
      </c>
      <c r="D4072" s="235" t="s">
        <v>2316</v>
      </c>
      <c r="E4072" s="237">
        <v>455107.24</v>
      </c>
    </row>
    <row r="4073" spans="1:5" ht="12.75">
      <c r="A4073" s="235">
        <v>10646</v>
      </c>
      <c r="B4073" s="236" t="s">
        <v>5985</v>
      </c>
      <c r="C4073" s="235" t="s">
        <v>2312</v>
      </c>
      <c r="D4073" s="235" t="s">
        <v>2316</v>
      </c>
      <c r="E4073" s="237">
        <v>339252.12</v>
      </c>
    </row>
    <row r="4074" spans="1:5" ht="12.75">
      <c r="A4074" s="235">
        <v>6070</v>
      </c>
      <c r="B4074" s="236" t="s">
        <v>5986</v>
      </c>
      <c r="C4074" s="235" t="s">
        <v>2312</v>
      </c>
      <c r="D4074" s="235" t="s">
        <v>2316</v>
      </c>
      <c r="E4074" s="237">
        <v>463546.27</v>
      </c>
    </row>
    <row r="4075" spans="1:5" ht="12.75">
      <c r="A4075" s="235">
        <v>6069</v>
      </c>
      <c r="B4075" s="236" t="s">
        <v>5987</v>
      </c>
      <c r="C4075" s="235" t="s">
        <v>2312</v>
      </c>
      <c r="D4075" s="235" t="s">
        <v>2316</v>
      </c>
      <c r="E4075" s="237">
        <v>102404.36</v>
      </c>
    </row>
    <row r="4076" spans="1:5" ht="12.75">
      <c r="A4076" s="235">
        <v>14626</v>
      </c>
      <c r="B4076" s="236" t="s">
        <v>5988</v>
      </c>
      <c r="C4076" s="235" t="s">
        <v>2312</v>
      </c>
      <c r="D4076" s="235" t="s">
        <v>2316</v>
      </c>
      <c r="E4076" s="237">
        <v>507477.16</v>
      </c>
    </row>
    <row r="4077" spans="1:5" ht="12.75">
      <c r="A4077" s="235">
        <v>6067</v>
      </c>
      <c r="B4077" s="236" t="s">
        <v>5989</v>
      </c>
      <c r="C4077" s="235" t="s">
        <v>2312</v>
      </c>
      <c r="D4077" s="235" t="s">
        <v>2316</v>
      </c>
      <c r="E4077" s="237">
        <v>416585.72</v>
      </c>
    </row>
    <row r="4078" spans="1:5" ht="12.75">
      <c r="A4078" s="235">
        <v>38393</v>
      </c>
      <c r="B4078" s="236" t="s">
        <v>5990</v>
      </c>
      <c r="C4078" s="235" t="s">
        <v>2312</v>
      </c>
      <c r="D4078" s="235" t="s">
        <v>2320</v>
      </c>
      <c r="E4078" s="237">
        <v>12.5</v>
      </c>
    </row>
    <row r="4079" spans="1:5" ht="12.75">
      <c r="A4079" s="235">
        <v>38390</v>
      </c>
      <c r="B4079" s="236" t="s">
        <v>5991</v>
      </c>
      <c r="C4079" s="235" t="s">
        <v>2312</v>
      </c>
      <c r="D4079" s="235" t="s">
        <v>2313</v>
      </c>
      <c r="E4079" s="237">
        <v>27.72</v>
      </c>
    </row>
    <row r="4080" spans="1:5" ht="12.75">
      <c r="A4080" s="235">
        <v>36532</v>
      </c>
      <c r="B4080" s="236" t="s">
        <v>5992</v>
      </c>
      <c r="C4080" s="235" t="s">
        <v>2312</v>
      </c>
      <c r="D4080" s="235" t="s">
        <v>2313</v>
      </c>
      <c r="E4080" s="237">
        <v>16369.7</v>
      </c>
    </row>
    <row r="4081" spans="1:5" ht="12.75">
      <c r="A4081" s="235">
        <v>11578</v>
      </c>
      <c r="B4081" s="236" t="s">
        <v>5993</v>
      </c>
      <c r="C4081" s="235" t="s">
        <v>2312</v>
      </c>
      <c r="D4081" s="235" t="s">
        <v>2313</v>
      </c>
      <c r="E4081" s="237">
        <v>9.07</v>
      </c>
    </row>
    <row r="4082" spans="1:5" ht="12.75">
      <c r="A4082" s="235">
        <v>11577</v>
      </c>
      <c r="B4082" s="236" t="s">
        <v>5994</v>
      </c>
      <c r="C4082" s="235" t="s">
        <v>2312</v>
      </c>
      <c r="D4082" s="235" t="s">
        <v>2313</v>
      </c>
      <c r="E4082" s="237">
        <v>8.66</v>
      </c>
    </row>
    <row r="4083" spans="1:5" ht="12.75">
      <c r="A4083" s="235">
        <v>42432</v>
      </c>
      <c r="B4083" s="236" t="s">
        <v>5995</v>
      </c>
      <c r="C4083" s="235" t="s">
        <v>2312</v>
      </c>
      <c r="D4083" s="235" t="s">
        <v>2316</v>
      </c>
      <c r="E4083" s="237">
        <v>2028.54</v>
      </c>
    </row>
    <row r="4084" spans="1:5" ht="12.75">
      <c r="A4084" s="235">
        <v>42437</v>
      </c>
      <c r="B4084" s="236" t="s">
        <v>5996</v>
      </c>
      <c r="C4084" s="235" t="s">
        <v>2312</v>
      </c>
      <c r="D4084" s="235" t="s">
        <v>2316</v>
      </c>
      <c r="E4084" s="237">
        <v>1542.23</v>
      </c>
    </row>
    <row r="4085" spans="1:5" ht="12.75">
      <c r="A4085" s="235">
        <v>1116</v>
      </c>
      <c r="B4085" s="236" t="s">
        <v>5997</v>
      </c>
      <c r="C4085" s="235" t="s">
        <v>2324</v>
      </c>
      <c r="D4085" s="235" t="s">
        <v>2313</v>
      </c>
      <c r="E4085" s="237">
        <v>26.44</v>
      </c>
    </row>
    <row r="4086" spans="1:5" ht="12.75">
      <c r="A4086" s="235">
        <v>1115</v>
      </c>
      <c r="B4086" s="236" t="s">
        <v>5998</v>
      </c>
      <c r="C4086" s="235" t="s">
        <v>2324</v>
      </c>
      <c r="D4086" s="235" t="s">
        <v>2313</v>
      </c>
      <c r="E4086" s="237">
        <v>31.68</v>
      </c>
    </row>
    <row r="4087" spans="1:5" ht="12.75">
      <c r="A4087" s="235">
        <v>1113</v>
      </c>
      <c r="B4087" s="236" t="s">
        <v>5999</v>
      </c>
      <c r="C4087" s="235" t="s">
        <v>2324</v>
      </c>
      <c r="D4087" s="235" t="s">
        <v>2313</v>
      </c>
      <c r="E4087" s="237">
        <v>37.04</v>
      </c>
    </row>
    <row r="4088" spans="1:5" ht="12.75">
      <c r="A4088" s="235">
        <v>1114</v>
      </c>
      <c r="B4088" s="236" t="s">
        <v>6000</v>
      </c>
      <c r="C4088" s="235" t="s">
        <v>2324</v>
      </c>
      <c r="D4088" s="235" t="s">
        <v>2313</v>
      </c>
      <c r="E4088" s="237">
        <v>44.12</v>
      </c>
    </row>
    <row r="4089" spans="1:5" ht="12.75">
      <c r="A4089" s="235">
        <v>40873</v>
      </c>
      <c r="B4089" s="236" t="s">
        <v>6001</v>
      </c>
      <c r="C4089" s="235" t="s">
        <v>2324</v>
      </c>
      <c r="D4089" s="235" t="s">
        <v>2313</v>
      </c>
      <c r="E4089" s="237">
        <v>34.53</v>
      </c>
    </row>
    <row r="4090" spans="1:5" ht="12.75">
      <c r="A4090" s="235">
        <v>20214</v>
      </c>
      <c r="B4090" s="236" t="s">
        <v>6002</v>
      </c>
      <c r="C4090" s="235" t="s">
        <v>2312</v>
      </c>
      <c r="D4090" s="235" t="s">
        <v>2313</v>
      </c>
      <c r="E4090" s="237">
        <v>37.19</v>
      </c>
    </row>
    <row r="4091" spans="1:5" ht="12.75">
      <c r="A4091" s="235">
        <v>11064</v>
      </c>
      <c r="B4091" s="236" t="s">
        <v>6003</v>
      </c>
      <c r="C4091" s="235" t="s">
        <v>2312</v>
      </c>
      <c r="D4091" s="235" t="s">
        <v>2313</v>
      </c>
      <c r="E4091" s="237">
        <v>15.77</v>
      </c>
    </row>
    <row r="4092" spans="1:5" ht="12.75">
      <c r="A4092" s="235">
        <v>7237</v>
      </c>
      <c r="B4092" s="236" t="s">
        <v>6004</v>
      </c>
      <c r="C4092" s="235" t="s">
        <v>2312</v>
      </c>
      <c r="D4092" s="235" t="s">
        <v>2313</v>
      </c>
      <c r="E4092" s="237">
        <v>21.51</v>
      </c>
    </row>
    <row r="4093" spans="1:5" ht="12.75">
      <c r="A4093" s="235">
        <v>11757</v>
      </c>
      <c r="B4093" s="236" t="s">
        <v>6005</v>
      </c>
      <c r="C4093" s="235" t="s">
        <v>2312</v>
      </c>
      <c r="D4093" s="235" t="s">
        <v>2320</v>
      </c>
      <c r="E4093" s="237">
        <v>23</v>
      </c>
    </row>
    <row r="4094" spans="1:5" ht="12.75">
      <c r="A4094" s="235">
        <v>11758</v>
      </c>
      <c r="B4094" s="236" t="s">
        <v>6006</v>
      </c>
      <c r="C4094" s="235" t="s">
        <v>2312</v>
      </c>
      <c r="D4094" s="235" t="s">
        <v>2320</v>
      </c>
      <c r="E4094" s="237">
        <v>58.95</v>
      </c>
    </row>
    <row r="4095" spans="1:5" ht="12.75">
      <c r="A4095" s="235">
        <v>37526</v>
      </c>
      <c r="B4095" s="236" t="s">
        <v>6007</v>
      </c>
      <c r="C4095" s="235" t="s">
        <v>2312</v>
      </c>
      <c r="D4095" s="235" t="s">
        <v>2316</v>
      </c>
      <c r="E4095" s="237">
        <v>3.11</v>
      </c>
    </row>
    <row r="4096" spans="1:5" ht="12.75">
      <c r="A4096" s="235">
        <v>6076</v>
      </c>
      <c r="B4096" s="236" t="s">
        <v>6008</v>
      </c>
      <c r="C4096" s="235" t="s">
        <v>2482</v>
      </c>
      <c r="D4096" s="235" t="s">
        <v>2320</v>
      </c>
      <c r="E4096" s="237">
        <v>56.28</v>
      </c>
    </row>
    <row r="4097" spans="1:5" ht="12.75">
      <c r="A4097" s="235">
        <v>13109</v>
      </c>
      <c r="B4097" s="236" t="s">
        <v>6009</v>
      </c>
      <c r="C4097" s="235" t="s">
        <v>2312</v>
      </c>
      <c r="D4097" s="235" t="s">
        <v>2316</v>
      </c>
      <c r="E4097" s="237">
        <v>238.38</v>
      </c>
    </row>
    <row r="4098" spans="1:5" ht="12.75">
      <c r="A4098" s="235">
        <v>13110</v>
      </c>
      <c r="B4098" s="236" t="s">
        <v>6010</v>
      </c>
      <c r="C4098" s="235" t="s">
        <v>2312</v>
      </c>
      <c r="D4098" s="235" t="s">
        <v>2316</v>
      </c>
      <c r="E4098" s="237">
        <v>313.72000000000003</v>
      </c>
    </row>
    <row r="4099" spans="1:5" ht="12.75">
      <c r="A4099" s="235">
        <v>7581</v>
      </c>
      <c r="B4099" s="236" t="s">
        <v>6011</v>
      </c>
      <c r="C4099" s="235" t="s">
        <v>2312</v>
      </c>
      <c r="D4099" s="235" t="s">
        <v>2313</v>
      </c>
      <c r="E4099" s="237">
        <v>2.81</v>
      </c>
    </row>
    <row r="4100" spans="1:5" ht="12.75">
      <c r="A4100" s="235">
        <v>4509</v>
      </c>
      <c r="B4100" s="236" t="s">
        <v>25510</v>
      </c>
      <c r="C4100" s="235" t="s">
        <v>2324</v>
      </c>
      <c r="D4100" s="235" t="s">
        <v>2313</v>
      </c>
      <c r="E4100" s="237">
        <v>3.06</v>
      </c>
    </row>
    <row r="4101" spans="1:5" ht="12.75">
      <c r="A4101" s="235">
        <v>4512</v>
      </c>
      <c r="B4101" s="236" t="s">
        <v>25511</v>
      </c>
      <c r="C4101" s="235" t="s">
        <v>2324</v>
      </c>
      <c r="D4101" s="235" t="s">
        <v>2313</v>
      </c>
      <c r="E4101" s="237">
        <v>1.46</v>
      </c>
    </row>
    <row r="4102" spans="1:5" ht="12.75">
      <c r="A4102" s="235">
        <v>4517</v>
      </c>
      <c r="B4102" s="236" t="s">
        <v>25512</v>
      </c>
      <c r="C4102" s="235" t="s">
        <v>2324</v>
      </c>
      <c r="D4102" s="235" t="s">
        <v>2313</v>
      </c>
      <c r="E4102" s="237">
        <v>2.11</v>
      </c>
    </row>
    <row r="4103" spans="1:5" ht="12.75">
      <c r="A4103" s="235">
        <v>20206</v>
      </c>
      <c r="B4103" s="236" t="s">
        <v>26467</v>
      </c>
      <c r="C4103" s="235" t="s">
        <v>2324</v>
      </c>
      <c r="D4103" s="235" t="s">
        <v>2313</v>
      </c>
      <c r="E4103" s="237">
        <v>9.07</v>
      </c>
    </row>
    <row r="4104" spans="1:5" ht="12.75">
      <c r="A4104" s="235">
        <v>4460</v>
      </c>
      <c r="B4104" s="236" t="s">
        <v>26468</v>
      </c>
      <c r="C4104" s="235" t="s">
        <v>2324</v>
      </c>
      <c r="D4104" s="235" t="s">
        <v>2313</v>
      </c>
      <c r="E4104" s="237">
        <v>9.31</v>
      </c>
    </row>
    <row r="4105" spans="1:5" ht="12.75">
      <c r="A4105" s="235">
        <v>4417</v>
      </c>
      <c r="B4105" s="236" t="s">
        <v>26469</v>
      </c>
      <c r="C4105" s="235" t="s">
        <v>2324</v>
      </c>
      <c r="D4105" s="235" t="s">
        <v>2313</v>
      </c>
      <c r="E4105" s="237">
        <v>7.18</v>
      </c>
    </row>
    <row r="4106" spans="1:5" ht="12.75">
      <c r="A4106" s="235">
        <v>4415</v>
      </c>
      <c r="B4106" s="236" t="s">
        <v>26470</v>
      </c>
      <c r="C4106" s="235" t="s">
        <v>2324</v>
      </c>
      <c r="D4106" s="235" t="s">
        <v>2313</v>
      </c>
      <c r="E4106" s="237">
        <v>4.99</v>
      </c>
    </row>
    <row r="4107" spans="1:5" ht="12.75">
      <c r="A4107" s="235">
        <v>37373</v>
      </c>
      <c r="B4107" s="236" t="s">
        <v>6012</v>
      </c>
      <c r="C4107" s="235" t="s">
        <v>2317</v>
      </c>
      <c r="D4107" s="235" t="s">
        <v>2320</v>
      </c>
      <c r="E4107" s="237">
        <v>0.06</v>
      </c>
    </row>
    <row r="4108" spans="1:5" ht="12.75">
      <c r="A4108" s="235">
        <v>40864</v>
      </c>
      <c r="B4108" s="236" t="s">
        <v>6013</v>
      </c>
      <c r="C4108" s="235" t="s">
        <v>2485</v>
      </c>
      <c r="D4108" s="235" t="s">
        <v>2320</v>
      </c>
      <c r="E4108" s="237">
        <v>11.13</v>
      </c>
    </row>
    <row r="4109" spans="1:5" ht="12.75">
      <c r="A4109" s="235">
        <v>4734</v>
      </c>
      <c r="B4109" s="236" t="s">
        <v>6014</v>
      </c>
      <c r="C4109" s="235" t="s">
        <v>2482</v>
      </c>
      <c r="D4109" s="235" t="s">
        <v>2313</v>
      </c>
      <c r="E4109" s="237">
        <v>90.18</v>
      </c>
    </row>
    <row r="4110" spans="1:5" ht="12.75">
      <c r="A4110" s="235">
        <v>6085</v>
      </c>
      <c r="B4110" s="236" t="s">
        <v>6015</v>
      </c>
      <c r="C4110" s="235" t="s">
        <v>2377</v>
      </c>
      <c r="D4110" s="235" t="s">
        <v>2320</v>
      </c>
      <c r="E4110" s="237">
        <v>8.9</v>
      </c>
    </row>
    <row r="4111" spans="1:5" ht="12.75">
      <c r="A4111" s="235">
        <v>38396</v>
      </c>
      <c r="B4111" s="236" t="s">
        <v>6016</v>
      </c>
      <c r="C4111" s="235" t="s">
        <v>2312</v>
      </c>
      <c r="D4111" s="235" t="s">
        <v>2313</v>
      </c>
      <c r="E4111" s="237">
        <v>414.71</v>
      </c>
    </row>
    <row r="4112" spans="1:5" ht="12.75">
      <c r="A4112" s="235">
        <v>6090</v>
      </c>
      <c r="B4112" s="236" t="s">
        <v>6017</v>
      </c>
      <c r="C4112" s="235" t="s">
        <v>2377</v>
      </c>
      <c r="D4112" s="235" t="s">
        <v>2313</v>
      </c>
      <c r="E4112" s="237">
        <v>16.91</v>
      </c>
    </row>
    <row r="4113" spans="1:5" ht="12.75">
      <c r="A4113" s="235">
        <v>11622</v>
      </c>
      <c r="B4113" s="236" t="s">
        <v>6018</v>
      </c>
      <c r="C4113" s="235" t="s">
        <v>2328</v>
      </c>
      <c r="D4113" s="235" t="s">
        <v>2313</v>
      </c>
      <c r="E4113" s="237">
        <v>55.19</v>
      </c>
    </row>
    <row r="4114" spans="1:5" ht="12.75">
      <c r="A4114" s="235">
        <v>6094</v>
      </c>
      <c r="B4114" s="236" t="s">
        <v>6019</v>
      </c>
      <c r="C4114" s="235" t="s">
        <v>2328</v>
      </c>
      <c r="D4114" s="235" t="s">
        <v>2313</v>
      </c>
      <c r="E4114" s="237">
        <v>28.59</v>
      </c>
    </row>
    <row r="4115" spans="1:5" ht="12.75">
      <c r="A4115" s="235">
        <v>43143</v>
      </c>
      <c r="B4115" s="236" t="s">
        <v>6020</v>
      </c>
      <c r="C4115" s="235" t="s">
        <v>2377</v>
      </c>
      <c r="D4115" s="235" t="s">
        <v>2313</v>
      </c>
      <c r="E4115" s="237">
        <v>20.84</v>
      </c>
    </row>
    <row r="4116" spans="1:5" ht="12.75">
      <c r="A4116" s="235">
        <v>7317</v>
      </c>
      <c r="B4116" s="236" t="s">
        <v>6021</v>
      </c>
      <c r="C4116" s="235" t="s">
        <v>2328</v>
      </c>
      <c r="D4116" s="235" t="s">
        <v>2313</v>
      </c>
      <c r="E4116" s="237">
        <v>25.25</v>
      </c>
    </row>
    <row r="4117" spans="1:5" ht="12.75">
      <c r="A4117" s="235">
        <v>142</v>
      </c>
      <c r="B4117" s="236" t="s">
        <v>6022</v>
      </c>
      <c r="C4117" s="235" t="s">
        <v>6023</v>
      </c>
      <c r="D4117" s="235" t="s">
        <v>2313</v>
      </c>
      <c r="E4117" s="237">
        <v>26.04</v>
      </c>
    </row>
    <row r="4118" spans="1:5" ht="12.75">
      <c r="A4118" s="235">
        <v>43142</v>
      </c>
      <c r="B4118" s="236" t="s">
        <v>6024</v>
      </c>
      <c r="C4118" s="235" t="s">
        <v>2377</v>
      </c>
      <c r="D4118" s="235" t="s">
        <v>2313</v>
      </c>
      <c r="E4118" s="237">
        <v>118.29</v>
      </c>
    </row>
    <row r="4119" spans="1:5" ht="12.75">
      <c r="A4119" s="235">
        <v>38123</v>
      </c>
      <c r="B4119" s="236" t="s">
        <v>6025</v>
      </c>
      <c r="C4119" s="235" t="s">
        <v>2328</v>
      </c>
      <c r="D4119" s="235" t="s">
        <v>2320</v>
      </c>
      <c r="E4119" s="237">
        <v>62.75</v>
      </c>
    </row>
    <row r="4120" spans="1:5" ht="12.75">
      <c r="A4120" s="235">
        <v>42701</v>
      </c>
      <c r="B4120" s="236" t="s">
        <v>6026</v>
      </c>
      <c r="C4120" s="235" t="s">
        <v>2312</v>
      </c>
      <c r="D4120" s="235" t="s">
        <v>2316</v>
      </c>
      <c r="E4120" s="237">
        <v>45.44</v>
      </c>
    </row>
    <row r="4121" spans="1:5" ht="12.75">
      <c r="A4121" s="235">
        <v>42702</v>
      </c>
      <c r="B4121" s="236" t="s">
        <v>6027</v>
      </c>
      <c r="C4121" s="235" t="s">
        <v>2312</v>
      </c>
      <c r="D4121" s="235" t="s">
        <v>2316</v>
      </c>
      <c r="E4121" s="237">
        <v>80.75</v>
      </c>
    </row>
    <row r="4122" spans="1:5" ht="12.75">
      <c r="A4122" s="235">
        <v>37955</v>
      </c>
      <c r="B4122" s="236" t="s">
        <v>6028</v>
      </c>
      <c r="C4122" s="235" t="s">
        <v>2312</v>
      </c>
      <c r="D4122" s="235" t="s">
        <v>2316</v>
      </c>
      <c r="E4122" s="237">
        <v>104.65</v>
      </c>
    </row>
    <row r="4123" spans="1:5" ht="12.75">
      <c r="A4123" s="235">
        <v>42699</v>
      </c>
      <c r="B4123" s="236" t="s">
        <v>6029</v>
      </c>
      <c r="C4123" s="235" t="s">
        <v>2312</v>
      </c>
      <c r="D4123" s="235" t="s">
        <v>2316</v>
      </c>
      <c r="E4123" s="237">
        <v>27.76</v>
      </c>
    </row>
    <row r="4124" spans="1:5" ht="12.75">
      <c r="A4124" s="235">
        <v>42700</v>
      </c>
      <c r="B4124" s="236" t="s">
        <v>6030</v>
      </c>
      <c r="C4124" s="235" t="s">
        <v>2312</v>
      </c>
      <c r="D4124" s="235" t="s">
        <v>2316</v>
      </c>
      <c r="E4124" s="237">
        <v>79.14</v>
      </c>
    </row>
    <row r="4125" spans="1:5" ht="12.75">
      <c r="A4125" s="235">
        <v>37743</v>
      </c>
      <c r="B4125" s="236" t="s">
        <v>6031</v>
      </c>
      <c r="C4125" s="235" t="s">
        <v>2312</v>
      </c>
      <c r="D4125" s="235" t="s">
        <v>2313</v>
      </c>
      <c r="E4125" s="237">
        <v>112405.59</v>
      </c>
    </row>
    <row r="4126" spans="1:5" ht="12.75">
      <c r="A4126" s="235">
        <v>37744</v>
      </c>
      <c r="B4126" s="236" t="s">
        <v>6032</v>
      </c>
      <c r="C4126" s="235" t="s">
        <v>2312</v>
      </c>
      <c r="D4126" s="235" t="s">
        <v>2313</v>
      </c>
      <c r="E4126" s="237">
        <v>132167.82999999999</v>
      </c>
    </row>
    <row r="4127" spans="1:5" ht="12.75">
      <c r="A4127" s="235">
        <v>37741</v>
      </c>
      <c r="B4127" s="236" t="s">
        <v>6033</v>
      </c>
      <c r="C4127" s="235" t="s">
        <v>2312</v>
      </c>
      <c r="D4127" s="235" t="s">
        <v>2313</v>
      </c>
      <c r="E4127" s="237">
        <v>102209.79</v>
      </c>
    </row>
    <row r="4128" spans="1:5" ht="12.75">
      <c r="A4128" s="235">
        <v>39396</v>
      </c>
      <c r="B4128" s="236" t="s">
        <v>6034</v>
      </c>
      <c r="C4128" s="235" t="s">
        <v>2312</v>
      </c>
      <c r="D4128" s="235" t="s">
        <v>2316</v>
      </c>
      <c r="E4128" s="237">
        <v>47.91</v>
      </c>
    </row>
    <row r="4129" spans="1:5" ht="12.75">
      <c r="A4129" s="235">
        <v>39392</v>
      </c>
      <c r="B4129" s="236" t="s">
        <v>6035</v>
      </c>
      <c r="C4129" s="235" t="s">
        <v>2312</v>
      </c>
      <c r="D4129" s="235" t="s">
        <v>2316</v>
      </c>
      <c r="E4129" s="237">
        <v>54.05</v>
      </c>
    </row>
    <row r="4130" spans="1:5" ht="12.75">
      <c r="A4130" s="235">
        <v>39393</v>
      </c>
      <c r="B4130" s="236" t="s">
        <v>6036</v>
      </c>
      <c r="C4130" s="235" t="s">
        <v>2312</v>
      </c>
      <c r="D4130" s="235" t="s">
        <v>2316</v>
      </c>
      <c r="E4130" s="237">
        <v>33.42</v>
      </c>
    </row>
    <row r="4131" spans="1:5" ht="12.75">
      <c r="A4131" s="235">
        <v>39394</v>
      </c>
      <c r="B4131" s="236" t="s">
        <v>6037</v>
      </c>
      <c r="C4131" s="235" t="s">
        <v>2312</v>
      </c>
      <c r="D4131" s="235" t="s">
        <v>2316</v>
      </c>
      <c r="E4131" s="237">
        <v>37.619999999999997</v>
      </c>
    </row>
    <row r="4132" spans="1:5" ht="12.75">
      <c r="A4132" s="235">
        <v>39395</v>
      </c>
      <c r="B4132" s="236" t="s">
        <v>6038</v>
      </c>
      <c r="C4132" s="235" t="s">
        <v>2312</v>
      </c>
      <c r="D4132" s="235" t="s">
        <v>2316</v>
      </c>
      <c r="E4132" s="237">
        <v>34.979999999999997</v>
      </c>
    </row>
    <row r="4133" spans="1:5" ht="12.75">
      <c r="A4133" s="235">
        <v>14618</v>
      </c>
      <c r="B4133" s="236" t="s">
        <v>6039</v>
      </c>
      <c r="C4133" s="235" t="s">
        <v>2312</v>
      </c>
      <c r="D4133" s="235" t="s">
        <v>2313</v>
      </c>
      <c r="E4133" s="237">
        <v>1407.83</v>
      </c>
    </row>
    <row r="4134" spans="1:5" ht="12.75">
      <c r="A4134" s="235">
        <v>40269</v>
      </c>
      <c r="B4134" s="236" t="s">
        <v>6040</v>
      </c>
      <c r="C4134" s="235" t="s">
        <v>2312</v>
      </c>
      <c r="D4134" s="235" t="s">
        <v>2313</v>
      </c>
      <c r="E4134" s="237">
        <v>5672.07</v>
      </c>
    </row>
    <row r="4135" spans="1:5" ht="12.75">
      <c r="A4135" s="235">
        <v>6110</v>
      </c>
      <c r="B4135" s="236" t="s">
        <v>6041</v>
      </c>
      <c r="C4135" s="235" t="s">
        <v>2317</v>
      </c>
      <c r="D4135" s="235" t="s">
        <v>2313</v>
      </c>
      <c r="E4135" s="237">
        <v>17.68</v>
      </c>
    </row>
    <row r="4136" spans="1:5" ht="12.75">
      <c r="A4136" s="235">
        <v>40910</v>
      </c>
      <c r="B4136" s="236" t="s">
        <v>6042</v>
      </c>
      <c r="C4136" s="235" t="s">
        <v>2485</v>
      </c>
      <c r="D4136" s="235" t="s">
        <v>2313</v>
      </c>
      <c r="E4136" s="237">
        <v>3107.54</v>
      </c>
    </row>
    <row r="4137" spans="1:5" ht="12.75">
      <c r="A4137" s="235">
        <v>6111</v>
      </c>
      <c r="B4137" s="236" t="s">
        <v>6043</v>
      </c>
      <c r="C4137" s="235" t="s">
        <v>2317</v>
      </c>
      <c r="D4137" s="235" t="s">
        <v>2320</v>
      </c>
      <c r="E4137" s="237">
        <v>11.02</v>
      </c>
    </row>
    <row r="4138" spans="1:5" ht="12.75">
      <c r="A4138" s="235">
        <v>41084</v>
      </c>
      <c r="B4138" s="236" t="s">
        <v>6044</v>
      </c>
      <c r="C4138" s="235" t="s">
        <v>2485</v>
      </c>
      <c r="D4138" s="235" t="s">
        <v>2313</v>
      </c>
      <c r="E4138" s="237">
        <v>1937.46</v>
      </c>
    </row>
    <row r="4139" spans="1:5" ht="12.75">
      <c r="A4139" s="235">
        <v>25950</v>
      </c>
      <c r="B4139" s="236" t="s">
        <v>6045</v>
      </c>
      <c r="C4139" s="235" t="s">
        <v>2482</v>
      </c>
      <c r="D4139" s="235" t="s">
        <v>2313</v>
      </c>
      <c r="E4139" s="237">
        <v>33.799999999999997</v>
      </c>
    </row>
    <row r="4140" spans="1:5" ht="12.75">
      <c r="A4140" s="235">
        <v>38637</v>
      </c>
      <c r="B4140" s="236" t="s">
        <v>6046</v>
      </c>
      <c r="C4140" s="235" t="s">
        <v>2312</v>
      </c>
      <c r="D4140" s="235" t="s">
        <v>2313</v>
      </c>
      <c r="E4140" s="237">
        <v>162.13</v>
      </c>
    </row>
    <row r="4141" spans="1:5" ht="12.75">
      <c r="A4141" s="235">
        <v>6150</v>
      </c>
      <c r="B4141" s="236" t="s">
        <v>6047</v>
      </c>
      <c r="C4141" s="235" t="s">
        <v>2312</v>
      </c>
      <c r="D4141" s="235" t="s">
        <v>2313</v>
      </c>
      <c r="E4141" s="237">
        <v>164.11</v>
      </c>
    </row>
    <row r="4142" spans="1:5" ht="12.75">
      <c r="A4142" s="235">
        <v>6136</v>
      </c>
      <c r="B4142" s="236" t="s">
        <v>6048</v>
      </c>
      <c r="C4142" s="235" t="s">
        <v>2312</v>
      </c>
      <c r="D4142" s="235" t="s">
        <v>2320</v>
      </c>
      <c r="E4142" s="237">
        <v>129</v>
      </c>
    </row>
    <row r="4143" spans="1:5" ht="12.75">
      <c r="A4143" s="235">
        <v>38638</v>
      </c>
      <c r="B4143" s="236" t="s">
        <v>6049</v>
      </c>
      <c r="C4143" s="235" t="s">
        <v>2312</v>
      </c>
      <c r="D4143" s="235" t="s">
        <v>2313</v>
      </c>
      <c r="E4143" s="237">
        <v>136.62</v>
      </c>
    </row>
    <row r="4144" spans="1:5" ht="12.75">
      <c r="A4144" s="235">
        <v>20262</v>
      </c>
      <c r="B4144" s="236" t="s">
        <v>6050</v>
      </c>
      <c r="C4144" s="235" t="s">
        <v>2312</v>
      </c>
      <c r="D4144" s="235" t="s">
        <v>2313</v>
      </c>
      <c r="E4144" s="237">
        <v>13.38</v>
      </c>
    </row>
    <row r="4145" spans="1:5" ht="12.75">
      <c r="A4145" s="235">
        <v>6148</v>
      </c>
      <c r="B4145" s="236" t="s">
        <v>6051</v>
      </c>
      <c r="C4145" s="235" t="s">
        <v>2312</v>
      </c>
      <c r="D4145" s="235" t="s">
        <v>2320</v>
      </c>
      <c r="E4145" s="237">
        <v>7.37</v>
      </c>
    </row>
    <row r="4146" spans="1:5" ht="12.75">
      <c r="A4146" s="235">
        <v>6145</v>
      </c>
      <c r="B4146" s="236" t="s">
        <v>6052</v>
      </c>
      <c r="C4146" s="235" t="s">
        <v>2312</v>
      </c>
      <c r="D4146" s="235" t="s">
        <v>2313</v>
      </c>
      <c r="E4146" s="237">
        <v>13.24</v>
      </c>
    </row>
    <row r="4147" spans="1:5" ht="12.75">
      <c r="A4147" s="235">
        <v>6149</v>
      </c>
      <c r="B4147" s="236" t="s">
        <v>6053</v>
      </c>
      <c r="C4147" s="235" t="s">
        <v>2312</v>
      </c>
      <c r="D4147" s="235" t="s">
        <v>2313</v>
      </c>
      <c r="E4147" s="237">
        <v>12.48</v>
      </c>
    </row>
    <row r="4148" spans="1:5" ht="12.75">
      <c r="A4148" s="235">
        <v>6146</v>
      </c>
      <c r="B4148" s="236" t="s">
        <v>6054</v>
      </c>
      <c r="C4148" s="235" t="s">
        <v>2312</v>
      </c>
      <c r="D4148" s="235" t="s">
        <v>2313</v>
      </c>
      <c r="E4148" s="237">
        <v>13.25</v>
      </c>
    </row>
    <row r="4149" spans="1:5" ht="12.75">
      <c r="A4149" s="235">
        <v>26026</v>
      </c>
      <c r="B4149" s="236" t="s">
        <v>6055</v>
      </c>
      <c r="C4149" s="235" t="s">
        <v>2328</v>
      </c>
      <c r="D4149" s="235" t="s">
        <v>2313</v>
      </c>
      <c r="E4149" s="237">
        <v>2.19</v>
      </c>
    </row>
    <row r="4150" spans="1:5" ht="12.75">
      <c r="A4150" s="235">
        <v>39961</v>
      </c>
      <c r="B4150" s="236" t="s">
        <v>6056</v>
      </c>
      <c r="C4150" s="235" t="s">
        <v>2312</v>
      </c>
      <c r="D4150" s="235" t="s">
        <v>2313</v>
      </c>
      <c r="E4150" s="237">
        <v>17.2</v>
      </c>
    </row>
    <row r="4151" spans="1:5" ht="12.75">
      <c r="A4151" s="235">
        <v>42433</v>
      </c>
      <c r="B4151" s="236" t="s">
        <v>6057</v>
      </c>
      <c r="C4151" s="235" t="s">
        <v>2312</v>
      </c>
      <c r="D4151" s="235" t="s">
        <v>2316</v>
      </c>
      <c r="E4151" s="237">
        <v>4006.8</v>
      </c>
    </row>
    <row r="4152" spans="1:5" ht="12.75">
      <c r="A4152" s="235">
        <v>42434</v>
      </c>
      <c r="B4152" s="236" t="s">
        <v>6058</v>
      </c>
      <c r="C4152" s="235" t="s">
        <v>2312</v>
      </c>
      <c r="D4152" s="235" t="s">
        <v>2316</v>
      </c>
      <c r="E4152" s="237">
        <v>4329.93</v>
      </c>
    </row>
    <row r="4153" spans="1:5" ht="12.75">
      <c r="A4153" s="235">
        <v>42435</v>
      </c>
      <c r="B4153" s="236" t="s">
        <v>6059</v>
      </c>
      <c r="C4153" s="235" t="s">
        <v>2312</v>
      </c>
      <c r="D4153" s="235" t="s">
        <v>2316</v>
      </c>
      <c r="E4153" s="237">
        <v>2159.17</v>
      </c>
    </row>
    <row r="4154" spans="1:5" ht="12.75">
      <c r="A4154" s="235">
        <v>38061</v>
      </c>
      <c r="B4154" s="236" t="s">
        <v>6060</v>
      </c>
      <c r="C4154" s="235" t="s">
        <v>2312</v>
      </c>
      <c r="D4154" s="235" t="s">
        <v>2313</v>
      </c>
      <c r="E4154" s="237">
        <v>35.11</v>
      </c>
    </row>
    <row r="4155" spans="1:5" ht="12.75">
      <c r="A4155" s="235">
        <v>20250</v>
      </c>
      <c r="B4155" s="236" t="s">
        <v>6061</v>
      </c>
      <c r="C4155" s="235" t="s">
        <v>2328</v>
      </c>
      <c r="D4155" s="235" t="s">
        <v>2316</v>
      </c>
      <c r="E4155" s="237">
        <v>14</v>
      </c>
    </row>
    <row r="4156" spans="1:5" ht="12.75">
      <c r="A4156" s="235">
        <v>39965</v>
      </c>
      <c r="B4156" s="236" t="s">
        <v>6062</v>
      </c>
      <c r="C4156" s="235" t="s">
        <v>2315</v>
      </c>
      <c r="D4156" s="235" t="s">
        <v>2316</v>
      </c>
      <c r="E4156" s="237">
        <v>1771.67</v>
      </c>
    </row>
    <row r="4157" spans="1:5" ht="12.75">
      <c r="A4157" s="235">
        <v>39964</v>
      </c>
      <c r="B4157" s="236" t="s">
        <v>6063</v>
      </c>
      <c r="C4157" s="235" t="s">
        <v>2315</v>
      </c>
      <c r="D4157" s="235" t="s">
        <v>2316</v>
      </c>
      <c r="E4157" s="237">
        <v>1427.31</v>
      </c>
    </row>
    <row r="4158" spans="1:5" ht="12.75">
      <c r="A4158" s="235">
        <v>13388</v>
      </c>
      <c r="B4158" s="236" t="s">
        <v>6064</v>
      </c>
      <c r="C4158" s="235" t="s">
        <v>2328</v>
      </c>
      <c r="D4158" s="235" t="s">
        <v>2313</v>
      </c>
      <c r="E4158" s="237">
        <v>111.24</v>
      </c>
    </row>
    <row r="4159" spans="1:5" ht="12.75">
      <c r="A4159" s="235">
        <v>39914</v>
      </c>
      <c r="B4159" s="236" t="s">
        <v>6065</v>
      </c>
      <c r="C4159" s="235" t="s">
        <v>2328</v>
      </c>
      <c r="D4159" s="235" t="s">
        <v>2316</v>
      </c>
      <c r="E4159" s="237">
        <v>180.1</v>
      </c>
    </row>
    <row r="4160" spans="1:5" ht="12.75">
      <c r="A4160" s="235">
        <v>12732</v>
      </c>
      <c r="B4160" s="236" t="s">
        <v>6066</v>
      </c>
      <c r="C4160" s="235" t="s">
        <v>2312</v>
      </c>
      <c r="D4160" s="235" t="s">
        <v>2316</v>
      </c>
      <c r="E4160" s="237">
        <v>207.81</v>
      </c>
    </row>
    <row r="4161" spans="1:5" ht="12.75">
      <c r="A4161" s="235">
        <v>6160</v>
      </c>
      <c r="B4161" s="236" t="s">
        <v>6067</v>
      </c>
      <c r="C4161" s="235" t="s">
        <v>2317</v>
      </c>
      <c r="D4161" s="235" t="s">
        <v>2320</v>
      </c>
      <c r="E4161" s="237">
        <v>18.93</v>
      </c>
    </row>
    <row r="4162" spans="1:5" ht="12.75">
      <c r="A4162" s="235">
        <v>41087</v>
      </c>
      <c r="B4162" s="236" t="s">
        <v>6068</v>
      </c>
      <c r="C4162" s="235" t="s">
        <v>2485</v>
      </c>
      <c r="D4162" s="235" t="s">
        <v>2313</v>
      </c>
      <c r="E4162" s="237">
        <v>3327.88</v>
      </c>
    </row>
    <row r="4163" spans="1:5" ht="12.75">
      <c r="A4163" s="235">
        <v>6166</v>
      </c>
      <c r="B4163" s="236" t="s">
        <v>6069</v>
      </c>
      <c r="C4163" s="235" t="s">
        <v>2317</v>
      </c>
      <c r="D4163" s="235" t="s">
        <v>2313</v>
      </c>
      <c r="E4163" s="237">
        <v>20.62</v>
      </c>
    </row>
    <row r="4164" spans="1:5" ht="12.75">
      <c r="A4164" s="235">
        <v>41088</v>
      </c>
      <c r="B4164" s="236" t="s">
        <v>6070</v>
      </c>
      <c r="C4164" s="235" t="s">
        <v>2485</v>
      </c>
      <c r="D4164" s="235" t="s">
        <v>2313</v>
      </c>
      <c r="E4164" s="237">
        <v>3624.98</v>
      </c>
    </row>
    <row r="4165" spans="1:5" ht="12.75">
      <c r="A4165" s="235">
        <v>20232</v>
      </c>
      <c r="B4165" s="236" t="s">
        <v>6071</v>
      </c>
      <c r="C4165" s="235" t="s">
        <v>2324</v>
      </c>
      <c r="D4165" s="235" t="s">
        <v>2313</v>
      </c>
      <c r="E4165" s="237">
        <v>30.02</v>
      </c>
    </row>
    <row r="4166" spans="1:5" ht="12.75">
      <c r="A4166" s="235">
        <v>10856</v>
      </c>
      <c r="B4166" s="236" t="s">
        <v>6072</v>
      </c>
      <c r="C4166" s="235" t="s">
        <v>2324</v>
      </c>
      <c r="D4166" s="235" t="s">
        <v>2316</v>
      </c>
      <c r="E4166" s="237">
        <v>79.39</v>
      </c>
    </row>
    <row r="4167" spans="1:5" ht="12.75">
      <c r="A4167" s="235">
        <v>4828</v>
      </c>
      <c r="B4167" s="236" t="s">
        <v>6073</v>
      </c>
      <c r="C4167" s="235" t="s">
        <v>2324</v>
      </c>
      <c r="D4167" s="235" t="s">
        <v>2313</v>
      </c>
      <c r="E4167" s="237">
        <v>57.75</v>
      </c>
    </row>
    <row r="4168" spans="1:5" ht="12.75">
      <c r="A4168" s="235">
        <v>20249</v>
      </c>
      <c r="B4168" s="236" t="s">
        <v>6074</v>
      </c>
      <c r="C4168" s="235" t="s">
        <v>2324</v>
      </c>
      <c r="D4168" s="235" t="s">
        <v>2313</v>
      </c>
      <c r="E4168" s="237">
        <v>31.62</v>
      </c>
    </row>
    <row r="4169" spans="1:5" ht="12.75">
      <c r="A4169" s="235">
        <v>11609</v>
      </c>
      <c r="B4169" s="236" t="s">
        <v>6075</v>
      </c>
      <c r="C4169" s="235" t="s">
        <v>2377</v>
      </c>
      <c r="D4169" s="235" t="s">
        <v>2313</v>
      </c>
      <c r="E4169" s="237">
        <v>9.17</v>
      </c>
    </row>
    <row r="4170" spans="1:5" ht="12.75">
      <c r="A4170" s="235">
        <v>20083</v>
      </c>
      <c r="B4170" s="236" t="s">
        <v>6076</v>
      </c>
      <c r="C4170" s="235" t="s">
        <v>2312</v>
      </c>
      <c r="D4170" s="235" t="s">
        <v>2313</v>
      </c>
      <c r="E4170" s="237">
        <v>59.62</v>
      </c>
    </row>
    <row r="4171" spans="1:5" ht="12.75">
      <c r="A4171" s="235">
        <v>20082</v>
      </c>
      <c r="B4171" s="236" t="s">
        <v>6077</v>
      </c>
      <c r="C4171" s="235" t="s">
        <v>2312</v>
      </c>
      <c r="D4171" s="235" t="s">
        <v>2313</v>
      </c>
      <c r="E4171" s="237">
        <v>23.22</v>
      </c>
    </row>
    <row r="4172" spans="1:5" ht="12.75">
      <c r="A4172" s="235">
        <v>5318</v>
      </c>
      <c r="B4172" s="236" t="s">
        <v>6078</v>
      </c>
      <c r="C4172" s="235" t="s">
        <v>2377</v>
      </c>
      <c r="D4172" s="235" t="s">
        <v>2320</v>
      </c>
      <c r="E4172" s="237">
        <v>13.42</v>
      </c>
    </row>
    <row r="4173" spans="1:5" ht="12.75">
      <c r="A4173" s="235">
        <v>10691</v>
      </c>
      <c r="B4173" s="236" t="s">
        <v>6079</v>
      </c>
      <c r="C4173" s="235" t="s">
        <v>2377</v>
      </c>
      <c r="D4173" s="235" t="s">
        <v>2313</v>
      </c>
      <c r="E4173" s="237">
        <v>47.15</v>
      </c>
    </row>
    <row r="4174" spans="1:5" ht="12.75">
      <c r="A4174" s="235">
        <v>12295</v>
      </c>
      <c r="B4174" s="236" t="s">
        <v>6080</v>
      </c>
      <c r="C4174" s="235" t="s">
        <v>2312</v>
      </c>
      <c r="D4174" s="235" t="s">
        <v>2313</v>
      </c>
      <c r="E4174" s="237">
        <v>2.76</v>
      </c>
    </row>
    <row r="4175" spans="1:5" ht="12.75">
      <c r="A4175" s="235">
        <v>12296</v>
      </c>
      <c r="B4175" s="236" t="s">
        <v>6081</v>
      </c>
      <c r="C4175" s="235" t="s">
        <v>2312</v>
      </c>
      <c r="D4175" s="235" t="s">
        <v>2313</v>
      </c>
      <c r="E4175" s="237">
        <v>3.58</v>
      </c>
    </row>
    <row r="4176" spans="1:5" ht="12.75">
      <c r="A4176" s="235">
        <v>12294</v>
      </c>
      <c r="B4176" s="236" t="s">
        <v>6082</v>
      </c>
      <c r="C4176" s="235" t="s">
        <v>2312</v>
      </c>
      <c r="D4176" s="235" t="s">
        <v>2313</v>
      </c>
      <c r="E4176" s="237">
        <v>8.59</v>
      </c>
    </row>
    <row r="4177" spans="1:5" ht="12.75">
      <c r="A4177" s="235">
        <v>14543</v>
      </c>
      <c r="B4177" s="236" t="s">
        <v>6083</v>
      </c>
      <c r="C4177" s="235" t="s">
        <v>2312</v>
      </c>
      <c r="D4177" s="235" t="s">
        <v>2313</v>
      </c>
      <c r="E4177" s="237">
        <v>6.13</v>
      </c>
    </row>
    <row r="4178" spans="1:5" ht="12.75">
      <c r="A4178" s="235">
        <v>13329</v>
      </c>
      <c r="B4178" s="236" t="s">
        <v>6084</v>
      </c>
      <c r="C4178" s="235" t="s">
        <v>2312</v>
      </c>
      <c r="D4178" s="235" t="s">
        <v>2320</v>
      </c>
      <c r="E4178" s="237">
        <v>3.6</v>
      </c>
    </row>
    <row r="4179" spans="1:5" ht="12.75">
      <c r="A4179" s="235">
        <v>21044</v>
      </c>
      <c r="B4179" s="236" t="s">
        <v>6085</v>
      </c>
      <c r="C4179" s="235" t="s">
        <v>2312</v>
      </c>
      <c r="D4179" s="235" t="s">
        <v>2313</v>
      </c>
      <c r="E4179" s="237">
        <v>30.66</v>
      </c>
    </row>
    <row r="4180" spans="1:5" ht="12.75">
      <c r="A4180" s="235">
        <v>21045</v>
      </c>
      <c r="B4180" s="236" t="s">
        <v>6086</v>
      </c>
      <c r="C4180" s="235" t="s">
        <v>2312</v>
      </c>
      <c r="D4180" s="235" t="s">
        <v>2313</v>
      </c>
      <c r="E4180" s="237">
        <v>41.99</v>
      </c>
    </row>
    <row r="4181" spans="1:5" ht="12.75">
      <c r="A4181" s="235">
        <v>21040</v>
      </c>
      <c r="B4181" s="236" t="s">
        <v>6087</v>
      </c>
      <c r="C4181" s="235" t="s">
        <v>2312</v>
      </c>
      <c r="D4181" s="235" t="s">
        <v>2320</v>
      </c>
      <c r="E4181" s="237">
        <v>30</v>
      </c>
    </row>
    <row r="4182" spans="1:5" ht="12.75">
      <c r="A4182" s="235">
        <v>21041</v>
      </c>
      <c r="B4182" s="236" t="s">
        <v>6088</v>
      </c>
      <c r="C4182" s="235" t="s">
        <v>2312</v>
      </c>
      <c r="D4182" s="235" t="s">
        <v>2313</v>
      </c>
      <c r="E4182" s="237">
        <v>36.21</v>
      </c>
    </row>
    <row r="4183" spans="1:5" ht="12.75">
      <c r="A4183" s="235">
        <v>21047</v>
      </c>
      <c r="B4183" s="236" t="s">
        <v>6089</v>
      </c>
      <c r="C4183" s="235" t="s">
        <v>2312</v>
      </c>
      <c r="D4183" s="235" t="s">
        <v>2313</v>
      </c>
      <c r="E4183" s="237">
        <v>45.2</v>
      </c>
    </row>
    <row r="4184" spans="1:5" ht="12.75">
      <c r="A4184" s="235">
        <v>21043</v>
      </c>
      <c r="B4184" s="236" t="s">
        <v>6090</v>
      </c>
      <c r="C4184" s="235" t="s">
        <v>2312</v>
      </c>
      <c r="D4184" s="235" t="s">
        <v>2313</v>
      </c>
      <c r="E4184" s="237">
        <v>44</v>
      </c>
    </row>
    <row r="4185" spans="1:5" ht="12.75">
      <c r="A4185" s="235">
        <v>21042</v>
      </c>
      <c r="B4185" s="236" t="s">
        <v>6091</v>
      </c>
      <c r="C4185" s="235" t="s">
        <v>2312</v>
      </c>
      <c r="D4185" s="235" t="s">
        <v>2313</v>
      </c>
      <c r="E4185" s="237">
        <v>34.840000000000003</v>
      </c>
    </row>
    <row r="4186" spans="1:5" ht="12.75">
      <c r="A4186" s="235">
        <v>14149</v>
      </c>
      <c r="B4186" s="236" t="s">
        <v>6092</v>
      </c>
      <c r="C4186" s="235" t="s">
        <v>4347</v>
      </c>
      <c r="D4186" s="235" t="s">
        <v>2316</v>
      </c>
      <c r="E4186" s="237">
        <v>181.2</v>
      </c>
    </row>
    <row r="4187" spans="1:5" ht="12.75">
      <c r="A4187" s="235">
        <v>38099</v>
      </c>
      <c r="B4187" s="236" t="s">
        <v>6093</v>
      </c>
      <c r="C4187" s="235" t="s">
        <v>2312</v>
      </c>
      <c r="D4187" s="235" t="s">
        <v>2313</v>
      </c>
      <c r="E4187" s="237">
        <v>1.72</v>
      </c>
    </row>
    <row r="4188" spans="1:5" ht="12.75">
      <c r="A4188" s="235">
        <v>38100</v>
      </c>
      <c r="B4188" s="236" t="s">
        <v>6094</v>
      </c>
      <c r="C4188" s="235" t="s">
        <v>2312</v>
      </c>
      <c r="D4188" s="235" t="s">
        <v>2313</v>
      </c>
      <c r="E4188" s="237">
        <v>2.81</v>
      </c>
    </row>
    <row r="4189" spans="1:5" ht="12.75">
      <c r="A4189" s="235">
        <v>20061</v>
      </c>
      <c r="B4189" s="236" t="s">
        <v>6095</v>
      </c>
      <c r="C4189" s="235" t="s">
        <v>2312</v>
      </c>
      <c r="D4189" s="235" t="s">
        <v>2316</v>
      </c>
      <c r="E4189" s="237">
        <v>3.17</v>
      </c>
    </row>
    <row r="4190" spans="1:5" ht="12.75">
      <c r="A4190" s="235">
        <v>7576</v>
      </c>
      <c r="B4190" s="236" t="s">
        <v>6096</v>
      </c>
      <c r="C4190" s="235" t="s">
        <v>2312</v>
      </c>
      <c r="D4190" s="235" t="s">
        <v>2313</v>
      </c>
      <c r="E4190" s="237">
        <v>115.72</v>
      </c>
    </row>
    <row r="4191" spans="1:5" ht="12.75">
      <c r="A4191" s="235">
        <v>3384</v>
      </c>
      <c r="B4191" s="236" t="s">
        <v>6097</v>
      </c>
      <c r="C4191" s="235" t="s">
        <v>2312</v>
      </c>
      <c r="D4191" s="235" t="s">
        <v>2313</v>
      </c>
      <c r="E4191" s="237">
        <v>5.33</v>
      </c>
    </row>
    <row r="4192" spans="1:5" ht="12.75">
      <c r="A4192" s="235">
        <v>7572</v>
      </c>
      <c r="B4192" s="236" t="s">
        <v>6098</v>
      </c>
      <c r="C4192" s="235" t="s">
        <v>2312</v>
      </c>
      <c r="D4192" s="235" t="s">
        <v>2313</v>
      </c>
      <c r="E4192" s="237">
        <v>5.61</v>
      </c>
    </row>
    <row r="4193" spans="1:5" ht="12.75">
      <c r="A4193" s="235">
        <v>3396</v>
      </c>
      <c r="B4193" s="236" t="s">
        <v>6099</v>
      </c>
      <c r="C4193" s="235" t="s">
        <v>2312</v>
      </c>
      <c r="D4193" s="235" t="s">
        <v>2313</v>
      </c>
      <c r="E4193" s="237">
        <v>3.97</v>
      </c>
    </row>
    <row r="4194" spans="1:5" ht="12.75">
      <c r="A4194" s="235">
        <v>37590</v>
      </c>
      <c r="B4194" s="236" t="s">
        <v>6100</v>
      </c>
      <c r="C4194" s="235" t="s">
        <v>2312</v>
      </c>
      <c r="D4194" s="235" t="s">
        <v>2313</v>
      </c>
      <c r="E4194" s="237">
        <v>22.76</v>
      </c>
    </row>
    <row r="4195" spans="1:5" ht="12.75">
      <c r="A4195" s="235">
        <v>37591</v>
      </c>
      <c r="B4195" s="236" t="s">
        <v>6101</v>
      </c>
      <c r="C4195" s="235" t="s">
        <v>2312</v>
      </c>
      <c r="D4195" s="235" t="s">
        <v>2313</v>
      </c>
      <c r="E4195" s="237">
        <v>27.36</v>
      </c>
    </row>
    <row r="4196" spans="1:5" ht="12.75">
      <c r="A4196" s="235">
        <v>12626</v>
      </c>
      <c r="B4196" s="236" t="s">
        <v>6102</v>
      </c>
      <c r="C4196" s="235" t="s">
        <v>2312</v>
      </c>
      <c r="D4196" s="235" t="s">
        <v>2316</v>
      </c>
      <c r="E4196" s="237">
        <v>15.21</v>
      </c>
    </row>
    <row r="4197" spans="1:5" ht="12.75">
      <c r="A4197" s="235">
        <v>11033</v>
      </c>
      <c r="B4197" s="236" t="s">
        <v>6103</v>
      </c>
      <c r="C4197" s="235" t="s">
        <v>2312</v>
      </c>
      <c r="D4197" s="235" t="s">
        <v>2313</v>
      </c>
      <c r="E4197" s="237">
        <v>6.18</v>
      </c>
    </row>
    <row r="4198" spans="1:5" ht="12.75">
      <c r="A4198" s="235">
        <v>390</v>
      </c>
      <c r="B4198" s="236" t="s">
        <v>6104</v>
      </c>
      <c r="C4198" s="235" t="s">
        <v>2312</v>
      </c>
      <c r="D4198" s="235" t="s">
        <v>2313</v>
      </c>
      <c r="E4198" s="237">
        <v>7.99</v>
      </c>
    </row>
    <row r="4199" spans="1:5" ht="12.75">
      <c r="A4199" s="235">
        <v>42436</v>
      </c>
      <c r="B4199" s="236" t="s">
        <v>6105</v>
      </c>
      <c r="C4199" s="235" t="s">
        <v>2312</v>
      </c>
      <c r="D4199" s="235" t="s">
        <v>2316</v>
      </c>
      <c r="E4199" s="237">
        <v>2260.04</v>
      </c>
    </row>
    <row r="4200" spans="1:5" ht="12.75">
      <c r="A4200" s="235">
        <v>6193</v>
      </c>
      <c r="B4200" s="236" t="s">
        <v>26471</v>
      </c>
      <c r="C4200" s="235" t="s">
        <v>2324</v>
      </c>
      <c r="D4200" s="235" t="s">
        <v>2313</v>
      </c>
      <c r="E4200" s="237">
        <v>18.649999999999999</v>
      </c>
    </row>
    <row r="4201" spans="1:5" ht="12.75">
      <c r="A4201" s="235">
        <v>6194</v>
      </c>
      <c r="B4201" s="236" t="s">
        <v>25513</v>
      </c>
      <c r="C4201" s="235" t="s">
        <v>2324</v>
      </c>
      <c r="D4201" s="235" t="s">
        <v>2313</v>
      </c>
      <c r="E4201" s="237">
        <v>4.3</v>
      </c>
    </row>
    <row r="4202" spans="1:5" ht="12.75">
      <c r="A4202" s="235">
        <v>10567</v>
      </c>
      <c r="B4202" s="236" t="s">
        <v>25514</v>
      </c>
      <c r="C4202" s="235" t="s">
        <v>2324</v>
      </c>
      <c r="D4202" s="235" t="s">
        <v>2313</v>
      </c>
      <c r="E4202" s="237">
        <v>6.81</v>
      </c>
    </row>
    <row r="4203" spans="1:5" ht="12.75">
      <c r="A4203" s="235">
        <v>6212</v>
      </c>
      <c r="B4203" s="236" t="s">
        <v>25515</v>
      </c>
      <c r="C4203" s="235" t="s">
        <v>2324</v>
      </c>
      <c r="D4203" s="235" t="s">
        <v>2320</v>
      </c>
      <c r="E4203" s="237">
        <v>10</v>
      </c>
    </row>
    <row r="4204" spans="1:5" ht="12.75">
      <c r="A4204" s="235">
        <v>3993</v>
      </c>
      <c r="B4204" s="236" t="s">
        <v>26472</v>
      </c>
      <c r="C4204" s="235" t="s">
        <v>2315</v>
      </c>
      <c r="D4204" s="235" t="s">
        <v>2313</v>
      </c>
      <c r="E4204" s="237">
        <v>18.079999999999998</v>
      </c>
    </row>
    <row r="4205" spans="1:5" ht="12.75">
      <c r="A4205" s="235">
        <v>3990</v>
      </c>
      <c r="B4205" s="236" t="s">
        <v>26473</v>
      </c>
      <c r="C4205" s="235" t="s">
        <v>2324</v>
      </c>
      <c r="D4205" s="235" t="s">
        <v>2313</v>
      </c>
      <c r="E4205" s="237">
        <v>22.68</v>
      </c>
    </row>
    <row r="4206" spans="1:5" ht="12.75">
      <c r="A4206" s="235">
        <v>3992</v>
      </c>
      <c r="B4206" s="236" t="s">
        <v>26474</v>
      </c>
      <c r="C4206" s="235" t="s">
        <v>2324</v>
      </c>
      <c r="D4206" s="235" t="s">
        <v>2313</v>
      </c>
      <c r="E4206" s="237">
        <v>30.63</v>
      </c>
    </row>
    <row r="4207" spans="1:5" ht="12.75">
      <c r="A4207" s="235">
        <v>6178</v>
      </c>
      <c r="B4207" s="236" t="s">
        <v>6106</v>
      </c>
      <c r="C4207" s="235" t="s">
        <v>2315</v>
      </c>
      <c r="D4207" s="235" t="s">
        <v>2313</v>
      </c>
      <c r="E4207" s="237">
        <v>138.97999999999999</v>
      </c>
    </row>
    <row r="4208" spans="1:5" ht="12.75">
      <c r="A4208" s="235">
        <v>6180</v>
      </c>
      <c r="B4208" s="236" t="s">
        <v>6107</v>
      </c>
      <c r="C4208" s="235" t="s">
        <v>2315</v>
      </c>
      <c r="D4208" s="235" t="s">
        <v>2320</v>
      </c>
      <c r="E4208" s="237">
        <v>150</v>
      </c>
    </row>
    <row r="4209" spans="1:5" ht="12.75">
      <c r="A4209" s="235">
        <v>6182</v>
      </c>
      <c r="B4209" s="236" t="s">
        <v>6108</v>
      </c>
      <c r="C4209" s="235" t="s">
        <v>2315</v>
      </c>
      <c r="D4209" s="235" t="s">
        <v>2313</v>
      </c>
      <c r="E4209" s="237">
        <v>186.18</v>
      </c>
    </row>
    <row r="4210" spans="1:5" ht="12.75">
      <c r="A4210" s="235">
        <v>43614</v>
      </c>
      <c r="B4210" s="236" t="s">
        <v>26475</v>
      </c>
      <c r="C4210" s="235" t="s">
        <v>2324</v>
      </c>
      <c r="D4210" s="235" t="s">
        <v>2313</v>
      </c>
      <c r="E4210" s="237">
        <v>15.32</v>
      </c>
    </row>
    <row r="4211" spans="1:5" ht="12.75">
      <c r="A4211" s="235">
        <v>6189</v>
      </c>
      <c r="B4211" s="236" t="s">
        <v>26476</v>
      </c>
      <c r="C4211" s="235" t="s">
        <v>2324</v>
      </c>
      <c r="D4211" s="235" t="s">
        <v>2313</v>
      </c>
      <c r="E4211" s="237">
        <v>27.22</v>
      </c>
    </row>
    <row r="4212" spans="1:5" ht="12.75">
      <c r="A4212" s="235">
        <v>6214</v>
      </c>
      <c r="B4212" s="236" t="s">
        <v>6109</v>
      </c>
      <c r="C4212" s="235" t="s">
        <v>2315</v>
      </c>
      <c r="D4212" s="235" t="s">
        <v>2313</v>
      </c>
      <c r="E4212" s="237">
        <v>87.06</v>
      </c>
    </row>
    <row r="4213" spans="1:5" ht="12.75">
      <c r="A4213" s="235">
        <v>36153</v>
      </c>
      <c r="B4213" s="236" t="s">
        <v>6110</v>
      </c>
      <c r="C4213" s="235" t="s">
        <v>2312</v>
      </c>
      <c r="D4213" s="235" t="s">
        <v>2313</v>
      </c>
      <c r="E4213" s="237">
        <v>169.86</v>
      </c>
    </row>
    <row r="4214" spans="1:5" ht="12.75">
      <c r="A4214" s="235">
        <v>10740</v>
      </c>
      <c r="B4214" s="236" t="s">
        <v>6111</v>
      </c>
      <c r="C4214" s="235" t="s">
        <v>2312</v>
      </c>
      <c r="D4214" s="235" t="s">
        <v>2316</v>
      </c>
      <c r="E4214" s="237">
        <v>10631.87</v>
      </c>
    </row>
    <row r="4215" spans="1:5" ht="12.75">
      <c r="A4215" s="235">
        <v>13914</v>
      </c>
      <c r="B4215" s="236" t="s">
        <v>6112</v>
      </c>
      <c r="C4215" s="235" t="s">
        <v>2312</v>
      </c>
      <c r="D4215" s="235" t="s">
        <v>2316</v>
      </c>
      <c r="E4215" s="237">
        <v>769.25</v>
      </c>
    </row>
    <row r="4216" spans="1:5" ht="12.75">
      <c r="A4216" s="235">
        <v>10742</v>
      </c>
      <c r="B4216" s="236" t="s">
        <v>6113</v>
      </c>
      <c r="C4216" s="235" t="s">
        <v>2312</v>
      </c>
      <c r="D4216" s="235" t="s">
        <v>2316</v>
      </c>
      <c r="E4216" s="237">
        <v>1121.97</v>
      </c>
    </row>
    <row r="4217" spans="1:5" ht="12.75">
      <c r="A4217" s="235">
        <v>38465</v>
      </c>
      <c r="B4217" s="236" t="s">
        <v>6114</v>
      </c>
      <c r="C4217" s="235" t="s">
        <v>2312</v>
      </c>
      <c r="D4217" s="235" t="s">
        <v>2313</v>
      </c>
      <c r="E4217" s="237">
        <v>25.04</v>
      </c>
    </row>
    <row r="4218" spans="1:5" ht="12.75">
      <c r="A4218" s="235">
        <v>7543</v>
      </c>
      <c r="B4218" s="236" t="s">
        <v>6115</v>
      </c>
      <c r="C4218" s="235" t="s">
        <v>2312</v>
      </c>
      <c r="D4218" s="235" t="s">
        <v>2313</v>
      </c>
      <c r="E4218" s="237">
        <v>3.88</v>
      </c>
    </row>
    <row r="4219" spans="1:5" ht="12.75">
      <c r="A4219" s="235">
        <v>43427</v>
      </c>
      <c r="B4219" s="236" t="s">
        <v>24711</v>
      </c>
      <c r="C4219" s="235" t="s">
        <v>2312</v>
      </c>
      <c r="D4219" s="235" t="s">
        <v>2313</v>
      </c>
      <c r="E4219" s="237">
        <v>972.6</v>
      </c>
    </row>
    <row r="4220" spans="1:5" ht="12.75">
      <c r="A4220" s="235">
        <v>41613</v>
      </c>
      <c r="B4220" s="236" t="s">
        <v>24712</v>
      </c>
      <c r="C4220" s="235" t="s">
        <v>2312</v>
      </c>
      <c r="D4220" s="235" t="s">
        <v>2313</v>
      </c>
      <c r="E4220" s="237">
        <v>62.52</v>
      </c>
    </row>
    <row r="4221" spans="1:5" ht="12.75">
      <c r="A4221" s="235">
        <v>41614</v>
      </c>
      <c r="B4221" s="236" t="s">
        <v>24713</v>
      </c>
      <c r="C4221" s="235" t="s">
        <v>2312</v>
      </c>
      <c r="D4221" s="235" t="s">
        <v>2313</v>
      </c>
      <c r="E4221" s="237">
        <v>79.66</v>
      </c>
    </row>
    <row r="4222" spans="1:5" ht="12.75">
      <c r="A4222" s="235">
        <v>41615</v>
      </c>
      <c r="B4222" s="236" t="s">
        <v>24714</v>
      </c>
      <c r="C4222" s="235" t="s">
        <v>2312</v>
      </c>
      <c r="D4222" s="235" t="s">
        <v>2313</v>
      </c>
      <c r="E4222" s="237">
        <v>123.12</v>
      </c>
    </row>
    <row r="4223" spans="1:5" ht="12.75">
      <c r="A4223" s="235">
        <v>41616</v>
      </c>
      <c r="B4223" s="236" t="s">
        <v>24715</v>
      </c>
      <c r="C4223" s="235" t="s">
        <v>2312</v>
      </c>
      <c r="D4223" s="235" t="s">
        <v>2313</v>
      </c>
      <c r="E4223" s="237">
        <v>183.96</v>
      </c>
    </row>
    <row r="4224" spans="1:5" ht="12.75">
      <c r="A4224" s="235">
        <v>41617</v>
      </c>
      <c r="B4224" s="236" t="s">
        <v>24716</v>
      </c>
      <c r="C4224" s="235" t="s">
        <v>2312</v>
      </c>
      <c r="D4224" s="235" t="s">
        <v>2313</v>
      </c>
      <c r="E4224" s="237">
        <v>365.79</v>
      </c>
    </row>
    <row r="4225" spans="1:5" ht="12.75">
      <c r="A4225" s="235">
        <v>41618</v>
      </c>
      <c r="B4225" s="236" t="s">
        <v>24717</v>
      </c>
      <c r="C4225" s="235" t="s">
        <v>2312</v>
      </c>
      <c r="D4225" s="235" t="s">
        <v>2313</v>
      </c>
      <c r="E4225" s="237">
        <v>673.41</v>
      </c>
    </row>
    <row r="4226" spans="1:5" ht="12.75">
      <c r="A4226" s="235">
        <v>43428</v>
      </c>
      <c r="B4226" s="236" t="s">
        <v>24718</v>
      </c>
      <c r="C4226" s="235" t="s">
        <v>2312</v>
      </c>
      <c r="D4226" s="235" t="s">
        <v>2313</v>
      </c>
      <c r="E4226" s="237">
        <v>1182.8499999999999</v>
      </c>
    </row>
    <row r="4227" spans="1:5" ht="12.75">
      <c r="A4227" s="235">
        <v>41619</v>
      </c>
      <c r="B4227" s="236" t="s">
        <v>24719</v>
      </c>
      <c r="C4227" s="235" t="s">
        <v>2312</v>
      </c>
      <c r="D4227" s="235" t="s">
        <v>2313</v>
      </c>
      <c r="E4227" s="237">
        <v>76.63</v>
      </c>
    </row>
    <row r="4228" spans="1:5" ht="12.75">
      <c r="A4228" s="235">
        <v>41620</v>
      </c>
      <c r="B4228" s="236" t="s">
        <v>24720</v>
      </c>
      <c r="C4228" s="235" t="s">
        <v>2312</v>
      </c>
      <c r="D4228" s="235" t="s">
        <v>2313</v>
      </c>
      <c r="E4228" s="237">
        <v>96.8</v>
      </c>
    </row>
    <row r="4229" spans="1:5" ht="12.75">
      <c r="A4229" s="235">
        <v>41622</v>
      </c>
      <c r="B4229" s="236" t="s">
        <v>24721</v>
      </c>
      <c r="C4229" s="235" t="s">
        <v>2312</v>
      </c>
      <c r="D4229" s="235" t="s">
        <v>2313</v>
      </c>
      <c r="E4229" s="237">
        <v>167.89</v>
      </c>
    </row>
    <row r="4230" spans="1:5" ht="12.75">
      <c r="A4230" s="235">
        <v>41623</v>
      </c>
      <c r="B4230" s="236" t="s">
        <v>24722</v>
      </c>
      <c r="C4230" s="235" t="s">
        <v>2312</v>
      </c>
      <c r="D4230" s="235" t="s">
        <v>2313</v>
      </c>
      <c r="E4230" s="237">
        <v>258.14999999999998</v>
      </c>
    </row>
    <row r="4231" spans="1:5" ht="12.75">
      <c r="A4231" s="235">
        <v>41624</v>
      </c>
      <c r="B4231" s="236" t="s">
        <v>24723</v>
      </c>
      <c r="C4231" s="235" t="s">
        <v>2312</v>
      </c>
      <c r="D4231" s="235" t="s">
        <v>2313</v>
      </c>
      <c r="E4231" s="237">
        <v>484.03</v>
      </c>
    </row>
    <row r="4232" spans="1:5" ht="12.75">
      <c r="A4232" s="235">
        <v>41625</v>
      </c>
      <c r="B4232" s="236" t="s">
        <v>24724</v>
      </c>
      <c r="C4232" s="235" t="s">
        <v>2312</v>
      </c>
      <c r="D4232" s="235" t="s">
        <v>2313</v>
      </c>
      <c r="E4232" s="237">
        <v>744.7</v>
      </c>
    </row>
    <row r="4233" spans="1:5" ht="12.75">
      <c r="A4233" s="235">
        <v>13255</v>
      </c>
      <c r="B4233" s="236" t="s">
        <v>6116</v>
      </c>
      <c r="C4233" s="235" t="s">
        <v>2312</v>
      </c>
      <c r="D4233" s="235" t="s">
        <v>2313</v>
      </c>
      <c r="E4233" s="237">
        <v>49.44</v>
      </c>
    </row>
    <row r="4234" spans="1:5" ht="12.75">
      <c r="A4234" s="235">
        <v>39352</v>
      </c>
      <c r="B4234" s="236" t="s">
        <v>6117</v>
      </c>
      <c r="C4234" s="235" t="s">
        <v>2312</v>
      </c>
      <c r="D4234" s="235" t="s">
        <v>2313</v>
      </c>
      <c r="E4234" s="237">
        <v>2.39</v>
      </c>
    </row>
    <row r="4235" spans="1:5" ht="12.75">
      <c r="A4235" s="235">
        <v>39346</v>
      </c>
      <c r="B4235" s="236" t="s">
        <v>6118</v>
      </c>
      <c r="C4235" s="235" t="s">
        <v>2312</v>
      </c>
      <c r="D4235" s="235" t="s">
        <v>2313</v>
      </c>
      <c r="E4235" s="237">
        <v>2.39</v>
      </c>
    </row>
    <row r="4236" spans="1:5" ht="12.75">
      <c r="A4236" s="235">
        <v>39350</v>
      </c>
      <c r="B4236" s="236" t="s">
        <v>6119</v>
      </c>
      <c r="C4236" s="235" t="s">
        <v>2312</v>
      </c>
      <c r="D4236" s="235" t="s">
        <v>2313</v>
      </c>
      <c r="E4236" s="237">
        <v>2.58</v>
      </c>
    </row>
    <row r="4237" spans="1:5" ht="12.75">
      <c r="A4237" s="235">
        <v>39351</v>
      </c>
      <c r="B4237" s="236" t="s">
        <v>6120</v>
      </c>
      <c r="C4237" s="235" t="s">
        <v>2312</v>
      </c>
      <c r="D4237" s="235" t="s">
        <v>2313</v>
      </c>
      <c r="E4237" s="237">
        <v>2.98</v>
      </c>
    </row>
    <row r="4238" spans="1:5" ht="12.75">
      <c r="A4238" s="235">
        <v>38952</v>
      </c>
      <c r="B4238" s="236" t="s">
        <v>6121</v>
      </c>
      <c r="C4238" s="235" t="s">
        <v>2312</v>
      </c>
      <c r="D4238" s="235" t="s">
        <v>2316</v>
      </c>
      <c r="E4238" s="237">
        <v>3.71</v>
      </c>
    </row>
    <row r="4239" spans="1:5" ht="12.75">
      <c r="A4239" s="235">
        <v>38953</v>
      </c>
      <c r="B4239" s="236" t="s">
        <v>6122</v>
      </c>
      <c r="C4239" s="235" t="s">
        <v>2312</v>
      </c>
      <c r="D4239" s="235" t="s">
        <v>2316</v>
      </c>
      <c r="E4239" s="237">
        <v>5.85</v>
      </c>
    </row>
    <row r="4240" spans="1:5" ht="12.75">
      <c r="A4240" s="235">
        <v>38835</v>
      </c>
      <c r="B4240" s="236" t="s">
        <v>6123</v>
      </c>
      <c r="C4240" s="235" t="s">
        <v>2312</v>
      </c>
      <c r="D4240" s="235" t="s">
        <v>2316</v>
      </c>
      <c r="E4240" s="237">
        <v>5.25</v>
      </c>
    </row>
    <row r="4241" spans="1:5" ht="12.75">
      <c r="A4241" s="235">
        <v>38837</v>
      </c>
      <c r="B4241" s="236" t="s">
        <v>6124</v>
      </c>
      <c r="C4241" s="235" t="s">
        <v>2312</v>
      </c>
      <c r="D4241" s="235" t="s">
        <v>2316</v>
      </c>
      <c r="E4241" s="237">
        <v>13.67</v>
      </c>
    </row>
    <row r="4242" spans="1:5" ht="12.75">
      <c r="A4242" s="235">
        <v>38836</v>
      </c>
      <c r="B4242" s="236" t="s">
        <v>6125</v>
      </c>
      <c r="C4242" s="235" t="s">
        <v>2312</v>
      </c>
      <c r="D4242" s="235" t="s">
        <v>2316</v>
      </c>
      <c r="E4242" s="237">
        <v>7.56</v>
      </c>
    </row>
    <row r="4243" spans="1:5" ht="12.75">
      <c r="A4243" s="235">
        <v>2666</v>
      </c>
      <c r="B4243" s="236" t="s">
        <v>6126</v>
      </c>
      <c r="C4243" s="235" t="s">
        <v>2312</v>
      </c>
      <c r="D4243" s="235" t="s">
        <v>2313</v>
      </c>
      <c r="E4243" s="237">
        <v>5.94</v>
      </c>
    </row>
    <row r="4244" spans="1:5" ht="12.75">
      <c r="A4244" s="235">
        <v>2668</v>
      </c>
      <c r="B4244" s="236" t="s">
        <v>6127</v>
      </c>
      <c r="C4244" s="235" t="s">
        <v>2312</v>
      </c>
      <c r="D4244" s="235" t="s">
        <v>2313</v>
      </c>
      <c r="E4244" s="237">
        <v>6.79</v>
      </c>
    </row>
    <row r="4245" spans="1:5" ht="12.75">
      <c r="A4245" s="235">
        <v>2664</v>
      </c>
      <c r="B4245" s="236" t="s">
        <v>6128</v>
      </c>
      <c r="C4245" s="235" t="s">
        <v>2312</v>
      </c>
      <c r="D4245" s="235" t="s">
        <v>2313</v>
      </c>
      <c r="E4245" s="237">
        <v>10.01</v>
      </c>
    </row>
    <row r="4246" spans="1:5" ht="12.75">
      <c r="A4246" s="235">
        <v>2662</v>
      </c>
      <c r="B4246" s="236" t="s">
        <v>6129</v>
      </c>
      <c r="C4246" s="235" t="s">
        <v>2312</v>
      </c>
      <c r="D4246" s="235" t="s">
        <v>2313</v>
      </c>
      <c r="E4246" s="237">
        <v>12.28</v>
      </c>
    </row>
    <row r="4247" spans="1:5" ht="12.75">
      <c r="A4247" s="235">
        <v>20964</v>
      </c>
      <c r="B4247" s="236" t="s">
        <v>6130</v>
      </c>
      <c r="C4247" s="235" t="s">
        <v>2312</v>
      </c>
      <c r="D4247" s="235" t="s">
        <v>2313</v>
      </c>
      <c r="E4247" s="237">
        <v>54.66</v>
      </c>
    </row>
    <row r="4248" spans="1:5" ht="12.75">
      <c r="A4248" s="235">
        <v>10905</v>
      </c>
      <c r="B4248" s="236" t="s">
        <v>6131</v>
      </c>
      <c r="C4248" s="235" t="s">
        <v>2312</v>
      </c>
      <c r="D4248" s="235" t="s">
        <v>2313</v>
      </c>
      <c r="E4248" s="237">
        <v>73.33</v>
      </c>
    </row>
    <row r="4249" spans="1:5" ht="12.75">
      <c r="A4249" s="235">
        <v>42703</v>
      </c>
      <c r="B4249" s="236" t="s">
        <v>6132</v>
      </c>
      <c r="C4249" s="235" t="s">
        <v>2312</v>
      </c>
      <c r="D4249" s="235" t="s">
        <v>2316</v>
      </c>
      <c r="E4249" s="237">
        <v>88.92</v>
      </c>
    </row>
    <row r="4250" spans="1:5" ht="12.75">
      <c r="A4250" s="235">
        <v>42704</v>
      </c>
      <c r="B4250" s="236" t="s">
        <v>6133</v>
      </c>
      <c r="C4250" s="235" t="s">
        <v>2312</v>
      </c>
      <c r="D4250" s="235" t="s">
        <v>2316</v>
      </c>
      <c r="E4250" s="237">
        <v>136.52000000000001</v>
      </c>
    </row>
    <row r="4251" spans="1:5" ht="12.75">
      <c r="A4251" s="235">
        <v>42705</v>
      </c>
      <c r="B4251" s="236" t="s">
        <v>6134</v>
      </c>
      <c r="C4251" s="235" t="s">
        <v>2312</v>
      </c>
      <c r="D4251" s="235" t="s">
        <v>2316</v>
      </c>
      <c r="E4251" s="237">
        <v>174.18</v>
      </c>
    </row>
    <row r="4252" spans="1:5" ht="12.75">
      <c r="A4252" s="235">
        <v>42706</v>
      </c>
      <c r="B4252" s="236" t="s">
        <v>6135</v>
      </c>
      <c r="C4252" s="235" t="s">
        <v>2312</v>
      </c>
      <c r="D4252" s="235" t="s">
        <v>2316</v>
      </c>
      <c r="E4252" s="237">
        <v>215.71</v>
      </c>
    </row>
    <row r="4253" spans="1:5" ht="12.75">
      <c r="A4253" s="235">
        <v>11289</v>
      </c>
      <c r="B4253" s="236" t="s">
        <v>6136</v>
      </c>
      <c r="C4253" s="235" t="s">
        <v>2312</v>
      </c>
      <c r="D4253" s="235" t="s">
        <v>2316</v>
      </c>
      <c r="E4253" s="237">
        <v>78.13</v>
      </c>
    </row>
    <row r="4254" spans="1:5" ht="12.75">
      <c r="A4254" s="235">
        <v>11241</v>
      </c>
      <c r="B4254" s="236" t="s">
        <v>6137</v>
      </c>
      <c r="C4254" s="235" t="s">
        <v>2312</v>
      </c>
      <c r="D4254" s="235" t="s">
        <v>2316</v>
      </c>
      <c r="E4254" s="237">
        <v>195.34</v>
      </c>
    </row>
    <row r="4255" spans="1:5" ht="12.75">
      <c r="A4255" s="235">
        <v>11301</v>
      </c>
      <c r="B4255" s="236" t="s">
        <v>6138</v>
      </c>
      <c r="C4255" s="235" t="s">
        <v>2312</v>
      </c>
      <c r="D4255" s="235" t="s">
        <v>2316</v>
      </c>
      <c r="E4255" s="237">
        <v>495.34</v>
      </c>
    </row>
    <row r="4256" spans="1:5" ht="12.75">
      <c r="A4256" s="235">
        <v>21090</v>
      </c>
      <c r="B4256" s="236" t="s">
        <v>6139</v>
      </c>
      <c r="C4256" s="235" t="s">
        <v>2312</v>
      </c>
      <c r="D4256" s="235" t="s">
        <v>2316</v>
      </c>
      <c r="E4256" s="237">
        <v>606.97</v>
      </c>
    </row>
    <row r="4257" spans="1:5" ht="12.75">
      <c r="A4257" s="235">
        <v>14112</v>
      </c>
      <c r="B4257" s="236" t="s">
        <v>6140</v>
      </c>
      <c r="C4257" s="235" t="s">
        <v>2312</v>
      </c>
      <c r="D4257" s="235" t="s">
        <v>2316</v>
      </c>
      <c r="E4257" s="237">
        <v>253.25</v>
      </c>
    </row>
    <row r="4258" spans="1:5" ht="12.75">
      <c r="A4258" s="235">
        <v>11315</v>
      </c>
      <c r="B4258" s="236" t="s">
        <v>6141</v>
      </c>
      <c r="C4258" s="235" t="s">
        <v>2312</v>
      </c>
      <c r="D4258" s="235" t="s">
        <v>2316</v>
      </c>
      <c r="E4258" s="237">
        <v>118.6</v>
      </c>
    </row>
    <row r="4259" spans="1:5" ht="12.75">
      <c r="A4259" s="235">
        <v>11292</v>
      </c>
      <c r="B4259" s="236" t="s">
        <v>6142</v>
      </c>
      <c r="C4259" s="235" t="s">
        <v>2312</v>
      </c>
      <c r="D4259" s="235" t="s">
        <v>2316</v>
      </c>
      <c r="E4259" s="237">
        <v>277.67</v>
      </c>
    </row>
    <row r="4260" spans="1:5" ht="12.75">
      <c r="A4260" s="235">
        <v>21071</v>
      </c>
      <c r="B4260" s="236" t="s">
        <v>6143</v>
      </c>
      <c r="C4260" s="235" t="s">
        <v>2312</v>
      </c>
      <c r="D4260" s="235" t="s">
        <v>2316</v>
      </c>
      <c r="E4260" s="237">
        <v>181.39</v>
      </c>
    </row>
    <row r="4261" spans="1:5" ht="12.75">
      <c r="A4261" s="235">
        <v>11293</v>
      </c>
      <c r="B4261" s="236" t="s">
        <v>6144</v>
      </c>
      <c r="C4261" s="235" t="s">
        <v>2312</v>
      </c>
      <c r="D4261" s="235" t="s">
        <v>2316</v>
      </c>
      <c r="E4261" s="237">
        <v>306.97000000000003</v>
      </c>
    </row>
    <row r="4262" spans="1:5" ht="12.75">
      <c r="A4262" s="235">
        <v>11316</v>
      </c>
      <c r="B4262" s="236" t="s">
        <v>6145</v>
      </c>
      <c r="C4262" s="235" t="s">
        <v>2312</v>
      </c>
      <c r="D4262" s="235" t="s">
        <v>2316</v>
      </c>
      <c r="E4262" s="237">
        <v>390.69</v>
      </c>
    </row>
    <row r="4263" spans="1:5" ht="12.75">
      <c r="A4263" s="235">
        <v>6243</v>
      </c>
      <c r="B4263" s="236" t="s">
        <v>6146</v>
      </c>
      <c r="C4263" s="235" t="s">
        <v>2312</v>
      </c>
      <c r="D4263" s="235" t="s">
        <v>2316</v>
      </c>
      <c r="E4263" s="237">
        <v>450</v>
      </c>
    </row>
    <row r="4264" spans="1:5" ht="12.75">
      <c r="A4264" s="235">
        <v>21079</v>
      </c>
      <c r="B4264" s="236" t="s">
        <v>6147</v>
      </c>
      <c r="C4264" s="235" t="s">
        <v>2312</v>
      </c>
      <c r="D4264" s="235" t="s">
        <v>2316</v>
      </c>
      <c r="E4264" s="237">
        <v>536.51</v>
      </c>
    </row>
    <row r="4265" spans="1:5" ht="12.75">
      <c r="A4265" s="235">
        <v>6240</v>
      </c>
      <c r="B4265" s="236" t="s">
        <v>6148</v>
      </c>
      <c r="C4265" s="235" t="s">
        <v>2312</v>
      </c>
      <c r="D4265" s="235" t="s">
        <v>2316</v>
      </c>
      <c r="E4265" s="237">
        <v>595.80999999999995</v>
      </c>
    </row>
    <row r="4266" spans="1:5" ht="12.75">
      <c r="A4266" s="235">
        <v>11296</v>
      </c>
      <c r="B4266" s="236" t="s">
        <v>6149</v>
      </c>
      <c r="C4266" s="235" t="s">
        <v>2312</v>
      </c>
      <c r="D4266" s="235" t="s">
        <v>2316</v>
      </c>
      <c r="E4266" s="237">
        <v>1898.37</v>
      </c>
    </row>
    <row r="4267" spans="1:5" ht="12.75">
      <c r="A4267" s="235">
        <v>11299</v>
      </c>
      <c r="B4267" s="236" t="s">
        <v>6150</v>
      </c>
      <c r="C4267" s="235" t="s">
        <v>2312</v>
      </c>
      <c r="D4267" s="235" t="s">
        <v>2316</v>
      </c>
      <c r="E4267" s="237">
        <v>642.54999999999995</v>
      </c>
    </row>
    <row r="4268" spans="1:5" ht="12.75">
      <c r="A4268" s="235">
        <v>11066</v>
      </c>
      <c r="B4268" s="236" t="s">
        <v>6151</v>
      </c>
      <c r="C4268" s="235" t="s">
        <v>2312</v>
      </c>
      <c r="D4268" s="235" t="s">
        <v>2313</v>
      </c>
      <c r="E4268" s="237">
        <v>13.09</v>
      </c>
    </row>
    <row r="4269" spans="1:5" ht="12.75">
      <c r="A4269" s="235">
        <v>11065</v>
      </c>
      <c r="B4269" s="236" t="s">
        <v>6152</v>
      </c>
      <c r="C4269" s="235" t="s">
        <v>2312</v>
      </c>
      <c r="D4269" s="235" t="s">
        <v>2313</v>
      </c>
      <c r="E4269" s="237">
        <v>15</v>
      </c>
    </row>
    <row r="4270" spans="1:5" ht="12.75">
      <c r="A4270" s="235">
        <v>11688</v>
      </c>
      <c r="B4270" s="236" t="s">
        <v>6153</v>
      </c>
      <c r="C4270" s="235" t="s">
        <v>2312</v>
      </c>
      <c r="D4270" s="235" t="s">
        <v>2313</v>
      </c>
      <c r="E4270" s="237">
        <v>438.89</v>
      </c>
    </row>
    <row r="4271" spans="1:5" ht="12.75">
      <c r="A4271" s="235">
        <v>37736</v>
      </c>
      <c r="B4271" s="236" t="s">
        <v>6154</v>
      </c>
      <c r="C4271" s="235" t="s">
        <v>2312</v>
      </c>
      <c r="D4271" s="235" t="s">
        <v>2316</v>
      </c>
      <c r="E4271" s="237">
        <v>60150</v>
      </c>
    </row>
    <row r="4272" spans="1:5" ht="12.75">
      <c r="A4272" s="235">
        <v>37739</v>
      </c>
      <c r="B4272" s="236" t="s">
        <v>6155</v>
      </c>
      <c r="C4272" s="235" t="s">
        <v>2312</v>
      </c>
      <c r="D4272" s="235" t="s">
        <v>2316</v>
      </c>
      <c r="E4272" s="237">
        <v>74030.759999999995</v>
      </c>
    </row>
    <row r="4273" spans="1:5" ht="12.75">
      <c r="A4273" s="235">
        <v>37740</v>
      </c>
      <c r="B4273" s="236" t="s">
        <v>6156</v>
      </c>
      <c r="C4273" s="235" t="s">
        <v>2312</v>
      </c>
      <c r="D4273" s="235" t="s">
        <v>2316</v>
      </c>
      <c r="E4273" s="237">
        <v>42245.81</v>
      </c>
    </row>
    <row r="4274" spans="1:5" ht="12.75">
      <c r="A4274" s="235">
        <v>37738</v>
      </c>
      <c r="B4274" s="236" t="s">
        <v>6157</v>
      </c>
      <c r="C4274" s="235" t="s">
        <v>2312</v>
      </c>
      <c r="D4274" s="235" t="s">
        <v>2316</v>
      </c>
      <c r="E4274" s="237">
        <v>50192.05</v>
      </c>
    </row>
    <row r="4275" spans="1:5" ht="12.75">
      <c r="A4275" s="235">
        <v>37737</v>
      </c>
      <c r="B4275" s="236" t="s">
        <v>6158</v>
      </c>
      <c r="C4275" s="235" t="s">
        <v>2312</v>
      </c>
      <c r="D4275" s="235" t="s">
        <v>2316</v>
      </c>
      <c r="E4275" s="237">
        <v>39932.35</v>
      </c>
    </row>
    <row r="4276" spans="1:5" ht="12.75">
      <c r="A4276" s="235">
        <v>25014</v>
      </c>
      <c r="B4276" s="236" t="s">
        <v>6159</v>
      </c>
      <c r="C4276" s="235" t="s">
        <v>2312</v>
      </c>
      <c r="D4276" s="235" t="s">
        <v>2316</v>
      </c>
      <c r="E4276" s="237">
        <v>83636.66</v>
      </c>
    </row>
    <row r="4277" spans="1:5" ht="12.75">
      <c r="A4277" s="235">
        <v>25013</v>
      </c>
      <c r="B4277" s="236" t="s">
        <v>6160</v>
      </c>
      <c r="C4277" s="235" t="s">
        <v>2312</v>
      </c>
      <c r="D4277" s="235" t="s">
        <v>2316</v>
      </c>
      <c r="E4277" s="237">
        <v>87660.07</v>
      </c>
    </row>
    <row r="4278" spans="1:5" ht="12.75">
      <c r="A4278" s="235">
        <v>14405</v>
      </c>
      <c r="B4278" s="236" t="s">
        <v>6161</v>
      </c>
      <c r="C4278" s="235" t="s">
        <v>2312</v>
      </c>
      <c r="D4278" s="235" t="s">
        <v>2316</v>
      </c>
      <c r="E4278" s="237">
        <v>102898.74</v>
      </c>
    </row>
    <row r="4279" spans="1:5" ht="12.75">
      <c r="A4279" s="235">
        <v>36790</v>
      </c>
      <c r="B4279" s="236" t="s">
        <v>6162</v>
      </c>
      <c r="C4279" s="235" t="s">
        <v>2312</v>
      </c>
      <c r="D4279" s="235" t="s">
        <v>2313</v>
      </c>
      <c r="E4279" s="237">
        <v>166.97</v>
      </c>
    </row>
    <row r="4280" spans="1:5" ht="12.75">
      <c r="A4280" s="235">
        <v>20271</v>
      </c>
      <c r="B4280" s="236" t="s">
        <v>6163</v>
      </c>
      <c r="C4280" s="235" t="s">
        <v>2312</v>
      </c>
      <c r="D4280" s="235" t="s">
        <v>2313</v>
      </c>
      <c r="E4280" s="237">
        <v>522.89</v>
      </c>
    </row>
    <row r="4281" spans="1:5" ht="12.75">
      <c r="A4281" s="235">
        <v>10423</v>
      </c>
      <c r="B4281" s="236" t="s">
        <v>6164</v>
      </c>
      <c r="C4281" s="235" t="s">
        <v>2312</v>
      </c>
      <c r="D4281" s="235" t="s">
        <v>2313</v>
      </c>
      <c r="E4281" s="237">
        <v>324.31</v>
      </c>
    </row>
    <row r="4282" spans="1:5" ht="12.75">
      <c r="A4282" s="235">
        <v>37589</v>
      </c>
      <c r="B4282" s="236" t="s">
        <v>6165</v>
      </c>
      <c r="C4282" s="235" t="s">
        <v>2312</v>
      </c>
      <c r="D4282" s="235" t="s">
        <v>2313</v>
      </c>
      <c r="E4282" s="237">
        <v>204.58</v>
      </c>
    </row>
    <row r="4283" spans="1:5" ht="12.75">
      <c r="A4283" s="235">
        <v>11690</v>
      </c>
      <c r="B4283" s="236" t="s">
        <v>6166</v>
      </c>
      <c r="C4283" s="235" t="s">
        <v>2312</v>
      </c>
      <c r="D4283" s="235" t="s">
        <v>2313</v>
      </c>
      <c r="E4283" s="237">
        <v>108.68</v>
      </c>
    </row>
    <row r="4284" spans="1:5" ht="12.75">
      <c r="A4284" s="235">
        <v>20234</v>
      </c>
      <c r="B4284" s="236" t="s">
        <v>6167</v>
      </c>
      <c r="C4284" s="235" t="s">
        <v>2312</v>
      </c>
      <c r="D4284" s="235" t="s">
        <v>2313</v>
      </c>
      <c r="E4284" s="237">
        <v>137.53</v>
      </c>
    </row>
    <row r="4285" spans="1:5" ht="12.75">
      <c r="A4285" s="235">
        <v>4763</v>
      </c>
      <c r="B4285" s="236" t="s">
        <v>6168</v>
      </c>
      <c r="C4285" s="235" t="s">
        <v>2317</v>
      </c>
      <c r="D4285" s="235" t="s">
        <v>2313</v>
      </c>
      <c r="E4285" s="237">
        <v>21.67</v>
      </c>
    </row>
    <row r="4286" spans="1:5" ht="12.75">
      <c r="A4286" s="235">
        <v>41070</v>
      </c>
      <c r="B4286" s="236" t="s">
        <v>6169</v>
      </c>
      <c r="C4286" s="235" t="s">
        <v>2485</v>
      </c>
      <c r="D4286" s="235" t="s">
        <v>2313</v>
      </c>
      <c r="E4286" s="237">
        <v>3813.39</v>
      </c>
    </row>
    <row r="4287" spans="1:5" ht="12.75">
      <c r="A4287" s="235">
        <v>14583</v>
      </c>
      <c r="B4287" s="236" t="s">
        <v>6170</v>
      </c>
      <c r="C4287" s="235" t="s">
        <v>2482</v>
      </c>
      <c r="D4287" s="235" t="s">
        <v>2313</v>
      </c>
      <c r="E4287" s="237">
        <v>15.7</v>
      </c>
    </row>
    <row r="4288" spans="1:5" ht="12.75">
      <c r="A4288" s="235">
        <v>11457</v>
      </c>
      <c r="B4288" s="236" t="s">
        <v>26477</v>
      </c>
      <c r="C4288" s="235" t="s">
        <v>2312</v>
      </c>
      <c r="D4288" s="235" t="s">
        <v>2313</v>
      </c>
      <c r="E4288" s="237">
        <v>34.340000000000003</v>
      </c>
    </row>
    <row r="4289" spans="1:5" ht="12.75">
      <c r="A4289" s="235">
        <v>21121</v>
      </c>
      <c r="B4289" s="236" t="s">
        <v>6171</v>
      </c>
      <c r="C4289" s="235" t="s">
        <v>2312</v>
      </c>
      <c r="D4289" s="235" t="s">
        <v>2313</v>
      </c>
      <c r="E4289" s="237">
        <v>3.4</v>
      </c>
    </row>
    <row r="4290" spans="1:5" ht="12.75">
      <c r="A4290" s="235">
        <v>38010</v>
      </c>
      <c r="B4290" s="236" t="s">
        <v>6172</v>
      </c>
      <c r="C4290" s="235" t="s">
        <v>2312</v>
      </c>
      <c r="D4290" s="235" t="s">
        <v>2313</v>
      </c>
      <c r="E4290" s="237">
        <v>5.56</v>
      </c>
    </row>
    <row r="4291" spans="1:5" ht="12.75">
      <c r="A4291" s="235">
        <v>38011</v>
      </c>
      <c r="B4291" s="236" t="s">
        <v>6173</v>
      </c>
      <c r="C4291" s="235" t="s">
        <v>2312</v>
      </c>
      <c r="D4291" s="235" t="s">
        <v>2313</v>
      </c>
      <c r="E4291" s="237">
        <v>10.27</v>
      </c>
    </row>
    <row r="4292" spans="1:5" ht="12.75">
      <c r="A4292" s="235">
        <v>38012</v>
      </c>
      <c r="B4292" s="236" t="s">
        <v>6174</v>
      </c>
      <c r="C4292" s="235" t="s">
        <v>2312</v>
      </c>
      <c r="D4292" s="235" t="s">
        <v>2313</v>
      </c>
      <c r="E4292" s="237">
        <v>35.08</v>
      </c>
    </row>
    <row r="4293" spans="1:5" ht="12.75">
      <c r="A4293" s="235">
        <v>38013</v>
      </c>
      <c r="B4293" s="236" t="s">
        <v>6175</v>
      </c>
      <c r="C4293" s="235" t="s">
        <v>2312</v>
      </c>
      <c r="D4293" s="235" t="s">
        <v>2313</v>
      </c>
      <c r="E4293" s="237">
        <v>45.54</v>
      </c>
    </row>
    <row r="4294" spans="1:5" ht="12.75">
      <c r="A4294" s="235">
        <v>38014</v>
      </c>
      <c r="B4294" s="236" t="s">
        <v>6176</v>
      </c>
      <c r="C4294" s="235" t="s">
        <v>2312</v>
      </c>
      <c r="D4294" s="235" t="s">
        <v>2313</v>
      </c>
      <c r="E4294" s="237">
        <v>74.099999999999994</v>
      </c>
    </row>
    <row r="4295" spans="1:5" ht="12.75">
      <c r="A4295" s="235">
        <v>38015</v>
      </c>
      <c r="B4295" s="236" t="s">
        <v>6177</v>
      </c>
      <c r="C4295" s="235" t="s">
        <v>2312</v>
      </c>
      <c r="D4295" s="235" t="s">
        <v>2313</v>
      </c>
      <c r="E4295" s="237">
        <v>178.94</v>
      </c>
    </row>
    <row r="4296" spans="1:5" ht="12.75">
      <c r="A4296" s="235">
        <v>38016</v>
      </c>
      <c r="B4296" s="236" t="s">
        <v>6178</v>
      </c>
      <c r="C4296" s="235" t="s">
        <v>2312</v>
      </c>
      <c r="D4296" s="235" t="s">
        <v>2313</v>
      </c>
      <c r="E4296" s="237">
        <v>217.72</v>
      </c>
    </row>
    <row r="4297" spans="1:5" ht="12.75">
      <c r="A4297" s="235">
        <v>12741</v>
      </c>
      <c r="B4297" s="236" t="s">
        <v>6179</v>
      </c>
      <c r="C4297" s="235" t="s">
        <v>2312</v>
      </c>
      <c r="D4297" s="235" t="s">
        <v>2316</v>
      </c>
      <c r="E4297" s="237">
        <v>997.86</v>
      </c>
    </row>
    <row r="4298" spans="1:5" ht="12.75">
      <c r="A4298" s="235">
        <v>12733</v>
      </c>
      <c r="B4298" s="236" t="s">
        <v>6180</v>
      </c>
      <c r="C4298" s="235" t="s">
        <v>2312</v>
      </c>
      <c r="D4298" s="235" t="s">
        <v>2316</v>
      </c>
      <c r="E4298" s="237">
        <v>5.0199999999999996</v>
      </c>
    </row>
    <row r="4299" spans="1:5" ht="12.75">
      <c r="A4299" s="235">
        <v>12734</v>
      </c>
      <c r="B4299" s="236" t="s">
        <v>6181</v>
      </c>
      <c r="C4299" s="235" t="s">
        <v>2312</v>
      </c>
      <c r="D4299" s="235" t="s">
        <v>2316</v>
      </c>
      <c r="E4299" s="237">
        <v>10.7</v>
      </c>
    </row>
    <row r="4300" spans="1:5" ht="12.75">
      <c r="A4300" s="235">
        <v>12735</v>
      </c>
      <c r="B4300" s="236" t="s">
        <v>6182</v>
      </c>
      <c r="C4300" s="235" t="s">
        <v>2312</v>
      </c>
      <c r="D4300" s="235" t="s">
        <v>2316</v>
      </c>
      <c r="E4300" s="237">
        <v>17.600000000000001</v>
      </c>
    </row>
    <row r="4301" spans="1:5" ht="12.75">
      <c r="A4301" s="235">
        <v>12736</v>
      </c>
      <c r="B4301" s="236" t="s">
        <v>6183</v>
      </c>
      <c r="C4301" s="235" t="s">
        <v>2312</v>
      </c>
      <c r="D4301" s="235" t="s">
        <v>2316</v>
      </c>
      <c r="E4301" s="237">
        <v>40.24</v>
      </c>
    </row>
    <row r="4302" spans="1:5" ht="12.75">
      <c r="A4302" s="235">
        <v>12737</v>
      </c>
      <c r="B4302" s="236" t="s">
        <v>6184</v>
      </c>
      <c r="C4302" s="235" t="s">
        <v>2312</v>
      </c>
      <c r="D4302" s="235" t="s">
        <v>2316</v>
      </c>
      <c r="E4302" s="237">
        <v>51.85</v>
      </c>
    </row>
    <row r="4303" spans="1:5" ht="12.75">
      <c r="A4303" s="235">
        <v>12738</v>
      </c>
      <c r="B4303" s="236" t="s">
        <v>6185</v>
      </c>
      <c r="C4303" s="235" t="s">
        <v>2312</v>
      </c>
      <c r="D4303" s="235" t="s">
        <v>2316</v>
      </c>
      <c r="E4303" s="237">
        <v>102.47</v>
      </c>
    </row>
    <row r="4304" spans="1:5" ht="12.75">
      <c r="A4304" s="235">
        <v>12739</v>
      </c>
      <c r="B4304" s="236" t="s">
        <v>6186</v>
      </c>
      <c r="C4304" s="235" t="s">
        <v>2312</v>
      </c>
      <c r="D4304" s="235" t="s">
        <v>2316</v>
      </c>
      <c r="E4304" s="237">
        <v>291.7</v>
      </c>
    </row>
    <row r="4305" spans="1:5" ht="12.75">
      <c r="A4305" s="235">
        <v>12740</v>
      </c>
      <c r="B4305" s="236" t="s">
        <v>6187</v>
      </c>
      <c r="C4305" s="235" t="s">
        <v>2312</v>
      </c>
      <c r="D4305" s="235" t="s">
        <v>2316</v>
      </c>
      <c r="E4305" s="237">
        <v>456.38</v>
      </c>
    </row>
    <row r="4306" spans="1:5" ht="12.75">
      <c r="A4306" s="235">
        <v>6297</v>
      </c>
      <c r="B4306" s="236" t="s">
        <v>6188</v>
      </c>
      <c r="C4306" s="235" t="s">
        <v>2312</v>
      </c>
      <c r="D4306" s="235" t="s">
        <v>2313</v>
      </c>
      <c r="E4306" s="237">
        <v>32.020000000000003</v>
      </c>
    </row>
    <row r="4307" spans="1:5" ht="12.75">
      <c r="A4307" s="235">
        <v>6296</v>
      </c>
      <c r="B4307" s="236" t="s">
        <v>6189</v>
      </c>
      <c r="C4307" s="235" t="s">
        <v>2312</v>
      </c>
      <c r="D4307" s="235" t="s">
        <v>2313</v>
      </c>
      <c r="E4307" s="237">
        <v>25.27</v>
      </c>
    </row>
    <row r="4308" spans="1:5" ht="12.75">
      <c r="A4308" s="235">
        <v>6294</v>
      </c>
      <c r="B4308" s="236" t="s">
        <v>6190</v>
      </c>
      <c r="C4308" s="235" t="s">
        <v>2312</v>
      </c>
      <c r="D4308" s="235" t="s">
        <v>2313</v>
      </c>
      <c r="E4308" s="237">
        <v>7.2</v>
      </c>
    </row>
    <row r="4309" spans="1:5" ht="12.75">
      <c r="A4309" s="235">
        <v>6323</v>
      </c>
      <c r="B4309" s="236" t="s">
        <v>6191</v>
      </c>
      <c r="C4309" s="235" t="s">
        <v>2312</v>
      </c>
      <c r="D4309" s="235" t="s">
        <v>2313</v>
      </c>
      <c r="E4309" s="237">
        <v>16.510000000000002</v>
      </c>
    </row>
    <row r="4310" spans="1:5" ht="12.75">
      <c r="A4310" s="235">
        <v>6299</v>
      </c>
      <c r="B4310" s="236" t="s">
        <v>6192</v>
      </c>
      <c r="C4310" s="235" t="s">
        <v>2312</v>
      </c>
      <c r="D4310" s="235" t="s">
        <v>2313</v>
      </c>
      <c r="E4310" s="237">
        <v>96.3</v>
      </c>
    </row>
    <row r="4311" spans="1:5" ht="12.75">
      <c r="A4311" s="235">
        <v>6298</v>
      </c>
      <c r="B4311" s="236" t="s">
        <v>6193</v>
      </c>
      <c r="C4311" s="235" t="s">
        <v>2312</v>
      </c>
      <c r="D4311" s="235" t="s">
        <v>2313</v>
      </c>
      <c r="E4311" s="237">
        <v>50.72</v>
      </c>
    </row>
    <row r="4312" spans="1:5" ht="12.75">
      <c r="A4312" s="235">
        <v>6295</v>
      </c>
      <c r="B4312" s="236" t="s">
        <v>6194</v>
      </c>
      <c r="C4312" s="235" t="s">
        <v>2312</v>
      </c>
      <c r="D4312" s="235" t="s">
        <v>2313</v>
      </c>
      <c r="E4312" s="237">
        <v>10.26</v>
      </c>
    </row>
    <row r="4313" spans="1:5" ht="12.75">
      <c r="A4313" s="235">
        <v>6322</v>
      </c>
      <c r="B4313" s="236" t="s">
        <v>6195</v>
      </c>
      <c r="C4313" s="235" t="s">
        <v>2312</v>
      </c>
      <c r="D4313" s="235" t="s">
        <v>2313</v>
      </c>
      <c r="E4313" s="237">
        <v>128.97999999999999</v>
      </c>
    </row>
    <row r="4314" spans="1:5" ht="12.75">
      <c r="A4314" s="235">
        <v>6300</v>
      </c>
      <c r="B4314" s="236" t="s">
        <v>6196</v>
      </c>
      <c r="C4314" s="235" t="s">
        <v>2312</v>
      </c>
      <c r="D4314" s="235" t="s">
        <v>2313</v>
      </c>
      <c r="E4314" s="237">
        <v>237.8</v>
      </c>
    </row>
    <row r="4315" spans="1:5" ht="12.75">
      <c r="A4315" s="235">
        <v>6321</v>
      </c>
      <c r="B4315" s="236" t="s">
        <v>6197</v>
      </c>
      <c r="C4315" s="235" t="s">
        <v>2312</v>
      </c>
      <c r="D4315" s="235" t="s">
        <v>2313</v>
      </c>
      <c r="E4315" s="237">
        <v>339.69</v>
      </c>
    </row>
    <row r="4316" spans="1:5" ht="12.75">
      <c r="A4316" s="235">
        <v>6301</v>
      </c>
      <c r="B4316" s="236" t="s">
        <v>6198</v>
      </c>
      <c r="C4316" s="235" t="s">
        <v>2312</v>
      </c>
      <c r="D4316" s="235" t="s">
        <v>2313</v>
      </c>
      <c r="E4316" s="237">
        <v>796.19</v>
      </c>
    </row>
    <row r="4317" spans="1:5" ht="12.75">
      <c r="A4317" s="235">
        <v>7105</v>
      </c>
      <c r="B4317" s="236" t="s">
        <v>6199</v>
      </c>
      <c r="C4317" s="235" t="s">
        <v>2312</v>
      </c>
      <c r="D4317" s="235" t="s">
        <v>2313</v>
      </c>
      <c r="E4317" s="237">
        <v>44.65</v>
      </c>
    </row>
    <row r="4318" spans="1:5" ht="12.75">
      <c r="A4318" s="235">
        <v>20183</v>
      </c>
      <c r="B4318" s="236" t="s">
        <v>26478</v>
      </c>
      <c r="C4318" s="235" t="s">
        <v>2312</v>
      </c>
      <c r="D4318" s="235" t="s">
        <v>2313</v>
      </c>
      <c r="E4318" s="237">
        <v>58.78</v>
      </c>
    </row>
    <row r="4319" spans="1:5" ht="12.75">
      <c r="A4319" s="235">
        <v>38448</v>
      </c>
      <c r="B4319" s="236" t="s">
        <v>26479</v>
      </c>
      <c r="C4319" s="235" t="s">
        <v>2312</v>
      </c>
      <c r="D4319" s="235" t="s">
        <v>2313</v>
      </c>
      <c r="E4319" s="237">
        <v>276.20999999999998</v>
      </c>
    </row>
    <row r="4320" spans="1:5" ht="12.75">
      <c r="A4320" s="235">
        <v>20182</v>
      </c>
      <c r="B4320" s="236" t="s">
        <v>26480</v>
      </c>
      <c r="C4320" s="235" t="s">
        <v>2312</v>
      </c>
      <c r="D4320" s="235" t="s">
        <v>2313</v>
      </c>
      <c r="E4320" s="237">
        <v>33.56</v>
      </c>
    </row>
    <row r="4321" spans="1:5" ht="12.75">
      <c r="A4321" s="235">
        <v>7119</v>
      </c>
      <c r="B4321" s="236" t="s">
        <v>6200</v>
      </c>
      <c r="C4321" s="235" t="s">
        <v>2312</v>
      </c>
      <c r="D4321" s="235" t="s">
        <v>2313</v>
      </c>
      <c r="E4321" s="237">
        <v>12.04</v>
      </c>
    </row>
    <row r="4322" spans="1:5" ht="12.75">
      <c r="A4322" s="235">
        <v>7120</v>
      </c>
      <c r="B4322" s="236" t="s">
        <v>6201</v>
      </c>
      <c r="C4322" s="235" t="s">
        <v>2312</v>
      </c>
      <c r="D4322" s="235" t="s">
        <v>2313</v>
      </c>
      <c r="E4322" s="237">
        <v>8.26</v>
      </c>
    </row>
    <row r="4323" spans="1:5" ht="12.75">
      <c r="A4323" s="235">
        <v>6319</v>
      </c>
      <c r="B4323" s="236" t="s">
        <v>6202</v>
      </c>
      <c r="C4323" s="235" t="s">
        <v>2312</v>
      </c>
      <c r="D4323" s="235" t="s">
        <v>2313</v>
      </c>
      <c r="E4323" s="237">
        <v>37.619999999999997</v>
      </c>
    </row>
    <row r="4324" spans="1:5" ht="12.75">
      <c r="A4324" s="235">
        <v>6304</v>
      </c>
      <c r="B4324" s="236" t="s">
        <v>6203</v>
      </c>
      <c r="C4324" s="235" t="s">
        <v>2312</v>
      </c>
      <c r="D4324" s="235" t="s">
        <v>2313</v>
      </c>
      <c r="E4324" s="237">
        <v>37.619999999999997</v>
      </c>
    </row>
    <row r="4325" spans="1:5" ht="12.75">
      <c r="A4325" s="235">
        <v>21116</v>
      </c>
      <c r="B4325" s="236" t="s">
        <v>6204</v>
      </c>
      <c r="C4325" s="235" t="s">
        <v>2312</v>
      </c>
      <c r="D4325" s="235" t="s">
        <v>2313</v>
      </c>
      <c r="E4325" s="237">
        <v>28.48</v>
      </c>
    </row>
    <row r="4326" spans="1:5" ht="12.75">
      <c r="A4326" s="235">
        <v>6320</v>
      </c>
      <c r="B4326" s="236" t="s">
        <v>6205</v>
      </c>
      <c r="C4326" s="235" t="s">
        <v>2312</v>
      </c>
      <c r="D4326" s="235" t="s">
        <v>2313</v>
      </c>
      <c r="E4326" s="237">
        <v>19.37</v>
      </c>
    </row>
    <row r="4327" spans="1:5" ht="12.75">
      <c r="A4327" s="235">
        <v>6303</v>
      </c>
      <c r="B4327" s="236" t="s">
        <v>6206</v>
      </c>
      <c r="C4327" s="235" t="s">
        <v>2312</v>
      </c>
      <c r="D4327" s="235" t="s">
        <v>2313</v>
      </c>
      <c r="E4327" s="237">
        <v>19.37</v>
      </c>
    </row>
    <row r="4328" spans="1:5" ht="12.75">
      <c r="A4328" s="235">
        <v>6308</v>
      </c>
      <c r="B4328" s="236" t="s">
        <v>6207</v>
      </c>
      <c r="C4328" s="235" t="s">
        <v>2312</v>
      </c>
      <c r="D4328" s="235" t="s">
        <v>2313</v>
      </c>
      <c r="E4328" s="237">
        <v>104.09</v>
      </c>
    </row>
    <row r="4329" spans="1:5" ht="12.75">
      <c r="A4329" s="235">
        <v>6317</v>
      </c>
      <c r="B4329" s="236" t="s">
        <v>6208</v>
      </c>
      <c r="C4329" s="235" t="s">
        <v>2312</v>
      </c>
      <c r="D4329" s="235" t="s">
        <v>2313</v>
      </c>
      <c r="E4329" s="237">
        <v>104.09</v>
      </c>
    </row>
    <row r="4330" spans="1:5" ht="12.75">
      <c r="A4330" s="235">
        <v>6307</v>
      </c>
      <c r="B4330" s="236" t="s">
        <v>6209</v>
      </c>
      <c r="C4330" s="235" t="s">
        <v>2312</v>
      </c>
      <c r="D4330" s="235" t="s">
        <v>2313</v>
      </c>
      <c r="E4330" s="237">
        <v>104.09</v>
      </c>
    </row>
    <row r="4331" spans="1:5" ht="12.75">
      <c r="A4331" s="235">
        <v>6309</v>
      </c>
      <c r="B4331" s="236" t="s">
        <v>6210</v>
      </c>
      <c r="C4331" s="235" t="s">
        <v>2312</v>
      </c>
      <c r="D4331" s="235" t="s">
        <v>2313</v>
      </c>
      <c r="E4331" s="237">
        <v>107.11</v>
      </c>
    </row>
    <row r="4332" spans="1:5" ht="12.75">
      <c r="A4332" s="235">
        <v>6318</v>
      </c>
      <c r="B4332" s="236" t="s">
        <v>6211</v>
      </c>
      <c r="C4332" s="235" t="s">
        <v>2312</v>
      </c>
      <c r="D4332" s="235" t="s">
        <v>2313</v>
      </c>
      <c r="E4332" s="237">
        <v>56.15</v>
      </c>
    </row>
    <row r="4333" spans="1:5" ht="12.75">
      <c r="A4333" s="235">
        <v>6306</v>
      </c>
      <c r="B4333" s="236" t="s">
        <v>6212</v>
      </c>
      <c r="C4333" s="235" t="s">
        <v>2312</v>
      </c>
      <c r="D4333" s="235" t="s">
        <v>2313</v>
      </c>
      <c r="E4333" s="237">
        <v>56.15</v>
      </c>
    </row>
    <row r="4334" spans="1:5" ht="12.75">
      <c r="A4334" s="235">
        <v>6305</v>
      </c>
      <c r="B4334" s="236" t="s">
        <v>6213</v>
      </c>
      <c r="C4334" s="235" t="s">
        <v>2312</v>
      </c>
      <c r="D4334" s="235" t="s">
        <v>2313</v>
      </c>
      <c r="E4334" s="237">
        <v>56.15</v>
      </c>
    </row>
    <row r="4335" spans="1:5" ht="12.75">
      <c r="A4335" s="235">
        <v>6302</v>
      </c>
      <c r="B4335" s="236" t="s">
        <v>6214</v>
      </c>
      <c r="C4335" s="235" t="s">
        <v>2312</v>
      </c>
      <c r="D4335" s="235" t="s">
        <v>2313</v>
      </c>
      <c r="E4335" s="237">
        <v>11.91</v>
      </c>
    </row>
    <row r="4336" spans="1:5" ht="12.75">
      <c r="A4336" s="235">
        <v>6312</v>
      </c>
      <c r="B4336" s="236" t="s">
        <v>6215</v>
      </c>
      <c r="C4336" s="235" t="s">
        <v>2312</v>
      </c>
      <c r="D4336" s="235" t="s">
        <v>2313</v>
      </c>
      <c r="E4336" s="237">
        <v>149.72</v>
      </c>
    </row>
    <row r="4337" spans="1:5" ht="12.75">
      <c r="A4337" s="235">
        <v>6311</v>
      </c>
      <c r="B4337" s="236" t="s">
        <v>6216</v>
      </c>
      <c r="C4337" s="235" t="s">
        <v>2312</v>
      </c>
      <c r="D4337" s="235" t="s">
        <v>2313</v>
      </c>
      <c r="E4337" s="237">
        <v>149.72</v>
      </c>
    </row>
    <row r="4338" spans="1:5" ht="12.75">
      <c r="A4338" s="235">
        <v>6310</v>
      </c>
      <c r="B4338" s="236" t="s">
        <v>6217</v>
      </c>
      <c r="C4338" s="235" t="s">
        <v>2312</v>
      </c>
      <c r="D4338" s="235" t="s">
        <v>2313</v>
      </c>
      <c r="E4338" s="237">
        <v>149.72</v>
      </c>
    </row>
    <row r="4339" spans="1:5" ht="12.75">
      <c r="A4339" s="235">
        <v>6314</v>
      </c>
      <c r="B4339" s="236" t="s">
        <v>6218</v>
      </c>
      <c r="C4339" s="235" t="s">
        <v>2312</v>
      </c>
      <c r="D4339" s="235" t="s">
        <v>2313</v>
      </c>
      <c r="E4339" s="237">
        <v>149.72</v>
      </c>
    </row>
    <row r="4340" spans="1:5" ht="12.75">
      <c r="A4340" s="235">
        <v>6313</v>
      </c>
      <c r="B4340" s="236" t="s">
        <v>6219</v>
      </c>
      <c r="C4340" s="235" t="s">
        <v>2312</v>
      </c>
      <c r="D4340" s="235" t="s">
        <v>2313</v>
      </c>
      <c r="E4340" s="237">
        <v>149.72</v>
      </c>
    </row>
    <row r="4341" spans="1:5" ht="12.75">
      <c r="A4341" s="235">
        <v>6315</v>
      </c>
      <c r="B4341" s="236" t="s">
        <v>6220</v>
      </c>
      <c r="C4341" s="235" t="s">
        <v>2312</v>
      </c>
      <c r="D4341" s="235" t="s">
        <v>2313</v>
      </c>
      <c r="E4341" s="237">
        <v>283.5</v>
      </c>
    </row>
    <row r="4342" spans="1:5" ht="12.75">
      <c r="A4342" s="235">
        <v>6316</v>
      </c>
      <c r="B4342" s="236" t="s">
        <v>6221</v>
      </c>
      <c r="C4342" s="235" t="s">
        <v>2312</v>
      </c>
      <c r="D4342" s="235" t="s">
        <v>2313</v>
      </c>
      <c r="E4342" s="237">
        <v>283.5</v>
      </c>
    </row>
    <row r="4343" spans="1:5" ht="12.75">
      <c r="A4343" s="235">
        <v>38878</v>
      </c>
      <c r="B4343" s="236" t="s">
        <v>6222</v>
      </c>
      <c r="C4343" s="235" t="s">
        <v>2312</v>
      </c>
      <c r="D4343" s="235" t="s">
        <v>2316</v>
      </c>
      <c r="E4343" s="237">
        <v>19.23</v>
      </c>
    </row>
    <row r="4344" spans="1:5" ht="12.75">
      <c r="A4344" s="235">
        <v>38879</v>
      </c>
      <c r="B4344" s="236" t="s">
        <v>6223</v>
      </c>
      <c r="C4344" s="235" t="s">
        <v>2312</v>
      </c>
      <c r="D4344" s="235" t="s">
        <v>2316</v>
      </c>
      <c r="E4344" s="237">
        <v>36.04</v>
      </c>
    </row>
    <row r="4345" spans="1:5" ht="12.75">
      <c r="A4345" s="235">
        <v>38881</v>
      </c>
      <c r="B4345" s="236" t="s">
        <v>6224</v>
      </c>
      <c r="C4345" s="235" t="s">
        <v>2312</v>
      </c>
      <c r="D4345" s="235" t="s">
        <v>2316</v>
      </c>
      <c r="E4345" s="237">
        <v>18.86</v>
      </c>
    </row>
    <row r="4346" spans="1:5" ht="12.75">
      <c r="A4346" s="235">
        <v>38880</v>
      </c>
      <c r="B4346" s="236" t="s">
        <v>6225</v>
      </c>
      <c r="C4346" s="235" t="s">
        <v>2312</v>
      </c>
      <c r="D4346" s="235" t="s">
        <v>2316</v>
      </c>
      <c r="E4346" s="237">
        <v>19.760000000000002</v>
      </c>
    </row>
    <row r="4347" spans="1:5" ht="12.75">
      <c r="A4347" s="235">
        <v>38882</v>
      </c>
      <c r="B4347" s="236" t="s">
        <v>6226</v>
      </c>
      <c r="C4347" s="235" t="s">
        <v>2312</v>
      </c>
      <c r="D4347" s="235" t="s">
        <v>2316</v>
      </c>
      <c r="E4347" s="237">
        <v>20.47</v>
      </c>
    </row>
    <row r="4348" spans="1:5" ht="12.75">
      <c r="A4348" s="235">
        <v>38883</v>
      </c>
      <c r="B4348" s="236" t="s">
        <v>6227</v>
      </c>
      <c r="C4348" s="235" t="s">
        <v>2312</v>
      </c>
      <c r="D4348" s="235" t="s">
        <v>2316</v>
      </c>
      <c r="E4348" s="237">
        <v>30.27</v>
      </c>
    </row>
    <row r="4349" spans="1:5" ht="12.75">
      <c r="A4349" s="235">
        <v>38884</v>
      </c>
      <c r="B4349" s="236" t="s">
        <v>6228</v>
      </c>
      <c r="C4349" s="235" t="s">
        <v>2312</v>
      </c>
      <c r="D4349" s="235" t="s">
        <v>2316</v>
      </c>
      <c r="E4349" s="237">
        <v>32.86</v>
      </c>
    </row>
    <row r="4350" spans="1:5" ht="12.75">
      <c r="A4350" s="235">
        <v>38885</v>
      </c>
      <c r="B4350" s="236" t="s">
        <v>6229</v>
      </c>
      <c r="C4350" s="235" t="s">
        <v>2312</v>
      </c>
      <c r="D4350" s="235" t="s">
        <v>2316</v>
      </c>
      <c r="E4350" s="237">
        <v>31.79</v>
      </c>
    </row>
    <row r="4351" spans="1:5" ht="12.75">
      <c r="A4351" s="235">
        <v>38886</v>
      </c>
      <c r="B4351" s="236" t="s">
        <v>6230</v>
      </c>
      <c r="C4351" s="235" t="s">
        <v>2312</v>
      </c>
      <c r="D4351" s="235" t="s">
        <v>2316</v>
      </c>
      <c r="E4351" s="237">
        <v>34.31</v>
      </c>
    </row>
    <row r="4352" spans="1:5" ht="12.75">
      <c r="A4352" s="235">
        <v>38887</v>
      </c>
      <c r="B4352" s="236" t="s">
        <v>6231</v>
      </c>
      <c r="C4352" s="235" t="s">
        <v>2312</v>
      </c>
      <c r="D4352" s="235" t="s">
        <v>2316</v>
      </c>
      <c r="E4352" s="237">
        <v>30.82</v>
      </c>
    </row>
    <row r="4353" spans="1:5" ht="12.75">
      <c r="A4353" s="235">
        <v>38888</v>
      </c>
      <c r="B4353" s="236" t="s">
        <v>6232</v>
      </c>
      <c r="C4353" s="235" t="s">
        <v>2312</v>
      </c>
      <c r="D4353" s="235" t="s">
        <v>2316</v>
      </c>
      <c r="E4353" s="237">
        <v>36.630000000000003</v>
      </c>
    </row>
    <row r="4354" spans="1:5" ht="12.75">
      <c r="A4354" s="235">
        <v>38890</v>
      </c>
      <c r="B4354" s="236" t="s">
        <v>6233</v>
      </c>
      <c r="C4354" s="235" t="s">
        <v>2312</v>
      </c>
      <c r="D4354" s="235" t="s">
        <v>2316</v>
      </c>
      <c r="E4354" s="237">
        <v>54.45</v>
      </c>
    </row>
    <row r="4355" spans="1:5" ht="12.75">
      <c r="A4355" s="235">
        <v>38893</v>
      </c>
      <c r="B4355" s="236" t="s">
        <v>6234</v>
      </c>
      <c r="C4355" s="235" t="s">
        <v>2312</v>
      </c>
      <c r="D4355" s="235" t="s">
        <v>2316</v>
      </c>
      <c r="E4355" s="237">
        <v>43.79</v>
      </c>
    </row>
    <row r="4356" spans="1:5" ht="12.75">
      <c r="A4356" s="235">
        <v>38894</v>
      </c>
      <c r="B4356" s="236" t="s">
        <v>6235</v>
      </c>
      <c r="C4356" s="235" t="s">
        <v>2312</v>
      </c>
      <c r="D4356" s="235" t="s">
        <v>2316</v>
      </c>
      <c r="E4356" s="237">
        <v>55.61</v>
      </c>
    </row>
    <row r="4357" spans="1:5" ht="12.75">
      <c r="A4357" s="235">
        <v>38896</v>
      </c>
      <c r="B4357" s="236" t="s">
        <v>6236</v>
      </c>
      <c r="C4357" s="235" t="s">
        <v>2312</v>
      </c>
      <c r="D4357" s="235" t="s">
        <v>2316</v>
      </c>
      <c r="E4357" s="237">
        <v>56.71</v>
      </c>
    </row>
    <row r="4358" spans="1:5" ht="12.75">
      <c r="A4358" s="235">
        <v>39324</v>
      </c>
      <c r="B4358" s="236" t="s">
        <v>6237</v>
      </c>
      <c r="C4358" s="235" t="s">
        <v>2312</v>
      </c>
      <c r="D4358" s="235" t="s">
        <v>2313</v>
      </c>
      <c r="E4358" s="237">
        <v>7.54</v>
      </c>
    </row>
    <row r="4359" spans="1:5" ht="12.75">
      <c r="A4359" s="235">
        <v>39325</v>
      </c>
      <c r="B4359" s="236" t="s">
        <v>6238</v>
      </c>
      <c r="C4359" s="235" t="s">
        <v>2312</v>
      </c>
      <c r="D4359" s="235" t="s">
        <v>2313</v>
      </c>
      <c r="E4359" s="237">
        <v>11.41</v>
      </c>
    </row>
    <row r="4360" spans="1:5" ht="12.75">
      <c r="A4360" s="235">
        <v>39326</v>
      </c>
      <c r="B4360" s="236" t="s">
        <v>6239</v>
      </c>
      <c r="C4360" s="235" t="s">
        <v>2312</v>
      </c>
      <c r="D4360" s="235" t="s">
        <v>2313</v>
      </c>
      <c r="E4360" s="237">
        <v>29.39</v>
      </c>
    </row>
    <row r="4361" spans="1:5" ht="12.75">
      <c r="A4361" s="235">
        <v>39327</v>
      </c>
      <c r="B4361" s="236" t="s">
        <v>6240</v>
      </c>
      <c r="C4361" s="235" t="s">
        <v>2312</v>
      </c>
      <c r="D4361" s="235" t="s">
        <v>2313</v>
      </c>
      <c r="E4361" s="237">
        <v>44.52</v>
      </c>
    </row>
    <row r="4362" spans="1:5" ht="12.75">
      <c r="A4362" s="235">
        <v>20176</v>
      </c>
      <c r="B4362" s="236" t="s">
        <v>6241</v>
      </c>
      <c r="C4362" s="235" t="s">
        <v>2312</v>
      </c>
      <c r="D4362" s="235" t="s">
        <v>2313</v>
      </c>
      <c r="E4362" s="237">
        <v>50.66</v>
      </c>
    </row>
    <row r="4363" spans="1:5" ht="12.75">
      <c r="A4363" s="235">
        <v>11378</v>
      </c>
      <c r="B4363" s="236" t="s">
        <v>6242</v>
      </c>
      <c r="C4363" s="235" t="s">
        <v>2312</v>
      </c>
      <c r="D4363" s="235" t="s">
        <v>2316</v>
      </c>
      <c r="E4363" s="237">
        <v>91.07</v>
      </c>
    </row>
    <row r="4364" spans="1:5" ht="12.75">
      <c r="A4364" s="235">
        <v>11379</v>
      </c>
      <c r="B4364" s="236" t="s">
        <v>6243</v>
      </c>
      <c r="C4364" s="235" t="s">
        <v>2312</v>
      </c>
      <c r="D4364" s="235" t="s">
        <v>2316</v>
      </c>
      <c r="E4364" s="237">
        <v>76.95</v>
      </c>
    </row>
    <row r="4365" spans="1:5" ht="12.75">
      <c r="A4365" s="235">
        <v>11493</v>
      </c>
      <c r="B4365" s="236" t="s">
        <v>6244</v>
      </c>
      <c r="C4365" s="235" t="s">
        <v>2312</v>
      </c>
      <c r="D4365" s="235" t="s">
        <v>2316</v>
      </c>
      <c r="E4365" s="237">
        <v>44.38</v>
      </c>
    </row>
    <row r="4366" spans="1:5" ht="12.75">
      <c r="A4366" s="235">
        <v>42717</v>
      </c>
      <c r="B4366" s="236" t="s">
        <v>6245</v>
      </c>
      <c r="C4366" s="235" t="s">
        <v>2312</v>
      </c>
      <c r="D4366" s="235" t="s">
        <v>2316</v>
      </c>
      <c r="E4366" s="237">
        <v>529.22</v>
      </c>
    </row>
    <row r="4367" spans="1:5" ht="12.75">
      <c r="A4367" s="235">
        <v>42718</v>
      </c>
      <c r="B4367" s="236" t="s">
        <v>6246</v>
      </c>
      <c r="C4367" s="235" t="s">
        <v>2312</v>
      </c>
      <c r="D4367" s="235" t="s">
        <v>2316</v>
      </c>
      <c r="E4367" s="237">
        <v>587.54</v>
      </c>
    </row>
    <row r="4368" spans="1:5" ht="12.75">
      <c r="A4368" s="235">
        <v>7106</v>
      </c>
      <c r="B4368" s="236" t="s">
        <v>6247</v>
      </c>
      <c r="C4368" s="235" t="s">
        <v>2312</v>
      </c>
      <c r="D4368" s="235" t="s">
        <v>2313</v>
      </c>
      <c r="E4368" s="237">
        <v>195.89</v>
      </c>
    </row>
    <row r="4369" spans="1:5" ht="12.75">
      <c r="A4369" s="235">
        <v>7104</v>
      </c>
      <c r="B4369" s="236" t="s">
        <v>6248</v>
      </c>
      <c r="C4369" s="235" t="s">
        <v>2312</v>
      </c>
      <c r="D4369" s="235" t="s">
        <v>2313</v>
      </c>
      <c r="E4369" s="237">
        <v>4.08</v>
      </c>
    </row>
    <row r="4370" spans="1:5" ht="12.75">
      <c r="A4370" s="235">
        <v>7136</v>
      </c>
      <c r="B4370" s="236" t="s">
        <v>6249</v>
      </c>
      <c r="C4370" s="235" t="s">
        <v>2312</v>
      </c>
      <c r="D4370" s="235" t="s">
        <v>2313</v>
      </c>
      <c r="E4370" s="237">
        <v>7.68</v>
      </c>
    </row>
    <row r="4371" spans="1:5" ht="12.75">
      <c r="A4371" s="235">
        <v>7128</v>
      </c>
      <c r="B4371" s="236" t="s">
        <v>6250</v>
      </c>
      <c r="C4371" s="235" t="s">
        <v>2312</v>
      </c>
      <c r="D4371" s="235" t="s">
        <v>2313</v>
      </c>
      <c r="E4371" s="237">
        <v>12.58</v>
      </c>
    </row>
    <row r="4372" spans="1:5" ht="12.75">
      <c r="A4372" s="235">
        <v>7108</v>
      </c>
      <c r="B4372" s="236" t="s">
        <v>6251</v>
      </c>
      <c r="C4372" s="235" t="s">
        <v>2312</v>
      </c>
      <c r="D4372" s="235" t="s">
        <v>2313</v>
      </c>
      <c r="E4372" s="237">
        <v>13.46</v>
      </c>
    </row>
    <row r="4373" spans="1:5" ht="12.75">
      <c r="A4373" s="235">
        <v>7129</v>
      </c>
      <c r="B4373" s="236" t="s">
        <v>6252</v>
      </c>
      <c r="C4373" s="235" t="s">
        <v>2312</v>
      </c>
      <c r="D4373" s="235" t="s">
        <v>2313</v>
      </c>
      <c r="E4373" s="237">
        <v>11.19</v>
      </c>
    </row>
    <row r="4374" spans="1:5" ht="12.75">
      <c r="A4374" s="235">
        <v>7130</v>
      </c>
      <c r="B4374" s="236" t="s">
        <v>6253</v>
      </c>
      <c r="C4374" s="235" t="s">
        <v>2312</v>
      </c>
      <c r="D4374" s="235" t="s">
        <v>2313</v>
      </c>
      <c r="E4374" s="237">
        <v>18.25</v>
      </c>
    </row>
    <row r="4375" spans="1:5" ht="12.75">
      <c r="A4375" s="235">
        <v>7131</v>
      </c>
      <c r="B4375" s="236" t="s">
        <v>6254</v>
      </c>
      <c r="C4375" s="235" t="s">
        <v>2312</v>
      </c>
      <c r="D4375" s="235" t="s">
        <v>2313</v>
      </c>
      <c r="E4375" s="237">
        <v>22.39</v>
      </c>
    </row>
    <row r="4376" spans="1:5" ht="12.75">
      <c r="A4376" s="235">
        <v>7132</v>
      </c>
      <c r="B4376" s="236" t="s">
        <v>6255</v>
      </c>
      <c r="C4376" s="235" t="s">
        <v>2312</v>
      </c>
      <c r="D4376" s="235" t="s">
        <v>2313</v>
      </c>
      <c r="E4376" s="237">
        <v>62.16</v>
      </c>
    </row>
    <row r="4377" spans="1:5" ht="12.75">
      <c r="A4377" s="235">
        <v>7133</v>
      </c>
      <c r="B4377" s="236" t="s">
        <v>6256</v>
      </c>
      <c r="C4377" s="235" t="s">
        <v>2312</v>
      </c>
      <c r="D4377" s="235" t="s">
        <v>2313</v>
      </c>
      <c r="E4377" s="237">
        <v>96.55</v>
      </c>
    </row>
    <row r="4378" spans="1:5" ht="12.75">
      <c r="A4378" s="235">
        <v>37420</v>
      </c>
      <c r="B4378" s="236" t="s">
        <v>6257</v>
      </c>
      <c r="C4378" s="235" t="s">
        <v>2312</v>
      </c>
      <c r="D4378" s="235" t="s">
        <v>2316</v>
      </c>
      <c r="E4378" s="237">
        <v>36.49</v>
      </c>
    </row>
    <row r="4379" spans="1:5" ht="12.75">
      <c r="A4379" s="235">
        <v>37421</v>
      </c>
      <c r="B4379" s="236" t="s">
        <v>6258</v>
      </c>
      <c r="C4379" s="235" t="s">
        <v>2312</v>
      </c>
      <c r="D4379" s="235" t="s">
        <v>2316</v>
      </c>
      <c r="E4379" s="237">
        <v>49.87</v>
      </c>
    </row>
    <row r="4380" spans="1:5" ht="12.75">
      <c r="A4380" s="235">
        <v>37422</v>
      </c>
      <c r="B4380" s="236" t="s">
        <v>6259</v>
      </c>
      <c r="C4380" s="235" t="s">
        <v>2312</v>
      </c>
      <c r="D4380" s="235" t="s">
        <v>2316</v>
      </c>
      <c r="E4380" s="237">
        <v>46.68</v>
      </c>
    </row>
    <row r="4381" spans="1:5" ht="12.75">
      <c r="A4381" s="235">
        <v>37443</v>
      </c>
      <c r="B4381" s="236" t="s">
        <v>6260</v>
      </c>
      <c r="C4381" s="235" t="s">
        <v>2312</v>
      </c>
      <c r="D4381" s="235" t="s">
        <v>2316</v>
      </c>
      <c r="E4381" s="237">
        <v>139.87</v>
      </c>
    </row>
    <row r="4382" spans="1:5" ht="12.75">
      <c r="A4382" s="235">
        <v>37444</v>
      </c>
      <c r="B4382" s="236" t="s">
        <v>6261</v>
      </c>
      <c r="C4382" s="235" t="s">
        <v>2312</v>
      </c>
      <c r="D4382" s="235" t="s">
        <v>2316</v>
      </c>
      <c r="E4382" s="237">
        <v>142.25</v>
      </c>
    </row>
    <row r="4383" spans="1:5" ht="12.75">
      <c r="A4383" s="235">
        <v>37445</v>
      </c>
      <c r="B4383" s="236" t="s">
        <v>6262</v>
      </c>
      <c r="C4383" s="235" t="s">
        <v>2312</v>
      </c>
      <c r="D4383" s="235" t="s">
        <v>2316</v>
      </c>
      <c r="E4383" s="237">
        <v>215.61</v>
      </c>
    </row>
    <row r="4384" spans="1:5" ht="12.75">
      <c r="A4384" s="235">
        <v>37446</v>
      </c>
      <c r="B4384" s="236" t="s">
        <v>6263</v>
      </c>
      <c r="C4384" s="235" t="s">
        <v>2312</v>
      </c>
      <c r="D4384" s="235" t="s">
        <v>2316</v>
      </c>
      <c r="E4384" s="237">
        <v>235.04</v>
      </c>
    </row>
    <row r="4385" spans="1:5" ht="12.75">
      <c r="A4385" s="235">
        <v>37447</v>
      </c>
      <c r="B4385" s="236" t="s">
        <v>6264</v>
      </c>
      <c r="C4385" s="235" t="s">
        <v>2312</v>
      </c>
      <c r="D4385" s="235" t="s">
        <v>2316</v>
      </c>
      <c r="E4385" s="237">
        <v>238.72</v>
      </c>
    </row>
    <row r="4386" spans="1:5" ht="12.75">
      <c r="A4386" s="235">
        <v>37448</v>
      </c>
      <c r="B4386" s="236" t="s">
        <v>6265</v>
      </c>
      <c r="C4386" s="235" t="s">
        <v>2312</v>
      </c>
      <c r="D4386" s="235" t="s">
        <v>2316</v>
      </c>
      <c r="E4386" s="237">
        <v>327.45</v>
      </c>
    </row>
    <row r="4387" spans="1:5" ht="12.75">
      <c r="A4387" s="235">
        <v>37440</v>
      </c>
      <c r="B4387" s="236" t="s">
        <v>6266</v>
      </c>
      <c r="C4387" s="235" t="s">
        <v>2312</v>
      </c>
      <c r="D4387" s="235" t="s">
        <v>2316</v>
      </c>
      <c r="E4387" s="237">
        <v>111.02</v>
      </c>
    </row>
    <row r="4388" spans="1:5" ht="12.75">
      <c r="A4388" s="235">
        <v>37441</v>
      </c>
      <c r="B4388" s="236" t="s">
        <v>6267</v>
      </c>
      <c r="C4388" s="235" t="s">
        <v>2312</v>
      </c>
      <c r="D4388" s="235" t="s">
        <v>2316</v>
      </c>
      <c r="E4388" s="237">
        <v>111.02</v>
      </c>
    </row>
    <row r="4389" spans="1:5" ht="12.75">
      <c r="A4389" s="235">
        <v>37442</v>
      </c>
      <c r="B4389" s="236" t="s">
        <v>6268</v>
      </c>
      <c r="C4389" s="235" t="s">
        <v>2312</v>
      </c>
      <c r="D4389" s="235" t="s">
        <v>2316</v>
      </c>
      <c r="E4389" s="237">
        <v>133.72</v>
      </c>
    </row>
    <row r="4390" spans="1:5" ht="12.75">
      <c r="A4390" s="235">
        <v>38017</v>
      </c>
      <c r="B4390" s="236" t="s">
        <v>6269</v>
      </c>
      <c r="C4390" s="235" t="s">
        <v>2312</v>
      </c>
      <c r="D4390" s="235" t="s">
        <v>2313</v>
      </c>
      <c r="E4390" s="237">
        <v>10.72</v>
      </c>
    </row>
    <row r="4391" spans="1:5" ht="12.75">
      <c r="A4391" s="235">
        <v>38018</v>
      </c>
      <c r="B4391" s="236" t="s">
        <v>6270</v>
      </c>
      <c r="C4391" s="235" t="s">
        <v>2312</v>
      </c>
      <c r="D4391" s="235" t="s">
        <v>2313</v>
      </c>
      <c r="E4391" s="237">
        <v>11.83</v>
      </c>
    </row>
    <row r="4392" spans="1:5" ht="12.75">
      <c r="A4392" s="235">
        <v>39895</v>
      </c>
      <c r="B4392" s="236" t="s">
        <v>6271</v>
      </c>
      <c r="C4392" s="235" t="s">
        <v>2312</v>
      </c>
      <c r="D4392" s="235" t="s">
        <v>2316</v>
      </c>
      <c r="E4392" s="237">
        <v>36.25</v>
      </c>
    </row>
    <row r="4393" spans="1:5" ht="12.75">
      <c r="A4393" s="235">
        <v>39896</v>
      </c>
      <c r="B4393" s="236" t="s">
        <v>6272</v>
      </c>
      <c r="C4393" s="235" t="s">
        <v>2312</v>
      </c>
      <c r="D4393" s="235" t="s">
        <v>2316</v>
      </c>
      <c r="E4393" s="237">
        <v>53.13</v>
      </c>
    </row>
    <row r="4394" spans="1:5" ht="12.75">
      <c r="A4394" s="235">
        <v>38873</v>
      </c>
      <c r="B4394" s="236" t="s">
        <v>6273</v>
      </c>
      <c r="C4394" s="235" t="s">
        <v>2312</v>
      </c>
      <c r="D4394" s="235" t="s">
        <v>2316</v>
      </c>
      <c r="E4394" s="237">
        <v>17.05</v>
      </c>
    </row>
    <row r="4395" spans="1:5" ht="12.75">
      <c r="A4395" s="235">
        <v>38874</v>
      </c>
      <c r="B4395" s="236" t="s">
        <v>6274</v>
      </c>
      <c r="C4395" s="235" t="s">
        <v>2312</v>
      </c>
      <c r="D4395" s="235" t="s">
        <v>2316</v>
      </c>
      <c r="E4395" s="237">
        <v>20.74</v>
      </c>
    </row>
    <row r="4396" spans="1:5" ht="12.75">
      <c r="A4396" s="235">
        <v>38875</v>
      </c>
      <c r="B4396" s="236" t="s">
        <v>6275</v>
      </c>
      <c r="C4396" s="235" t="s">
        <v>2312</v>
      </c>
      <c r="D4396" s="235" t="s">
        <v>2316</v>
      </c>
      <c r="E4396" s="237">
        <v>36.65</v>
      </c>
    </row>
    <row r="4397" spans="1:5" ht="12.75">
      <c r="A4397" s="235">
        <v>38876</v>
      </c>
      <c r="B4397" s="236" t="s">
        <v>6276</v>
      </c>
      <c r="C4397" s="235" t="s">
        <v>2312</v>
      </c>
      <c r="D4397" s="235" t="s">
        <v>2316</v>
      </c>
      <c r="E4397" s="237">
        <v>49.31</v>
      </c>
    </row>
    <row r="4398" spans="1:5" ht="12.75">
      <c r="A4398" s="235">
        <v>39000</v>
      </c>
      <c r="B4398" s="236" t="s">
        <v>6277</v>
      </c>
      <c r="C4398" s="235" t="s">
        <v>2312</v>
      </c>
      <c r="D4398" s="235" t="s">
        <v>2316</v>
      </c>
      <c r="E4398" s="237">
        <v>36.19</v>
      </c>
    </row>
    <row r="4399" spans="1:5" ht="12.75">
      <c r="A4399" s="235">
        <v>38674</v>
      </c>
      <c r="B4399" s="236" t="s">
        <v>6278</v>
      </c>
      <c r="C4399" s="235" t="s">
        <v>2312</v>
      </c>
      <c r="D4399" s="235" t="s">
        <v>2313</v>
      </c>
      <c r="E4399" s="237">
        <v>37.29</v>
      </c>
    </row>
    <row r="4400" spans="1:5" ht="12.75">
      <c r="A4400" s="235">
        <v>38911</v>
      </c>
      <c r="B4400" s="236" t="s">
        <v>6279</v>
      </c>
      <c r="C4400" s="235" t="s">
        <v>2312</v>
      </c>
      <c r="D4400" s="235" t="s">
        <v>2316</v>
      </c>
      <c r="E4400" s="237">
        <v>61.16</v>
      </c>
    </row>
    <row r="4401" spans="1:5" ht="12.75">
      <c r="A4401" s="235">
        <v>38912</v>
      </c>
      <c r="B4401" s="236" t="s">
        <v>6280</v>
      </c>
      <c r="C4401" s="235" t="s">
        <v>2312</v>
      </c>
      <c r="D4401" s="235" t="s">
        <v>2316</v>
      </c>
      <c r="E4401" s="237">
        <v>77.72</v>
      </c>
    </row>
    <row r="4402" spans="1:5" ht="12.75">
      <c r="A4402" s="235">
        <v>38019</v>
      </c>
      <c r="B4402" s="236" t="s">
        <v>6281</v>
      </c>
      <c r="C4402" s="235" t="s">
        <v>2312</v>
      </c>
      <c r="D4402" s="235" t="s">
        <v>2313</v>
      </c>
      <c r="E4402" s="237">
        <v>9.35</v>
      </c>
    </row>
    <row r="4403" spans="1:5" ht="12.75">
      <c r="A4403" s="235">
        <v>38020</v>
      </c>
      <c r="B4403" s="236" t="s">
        <v>6282</v>
      </c>
      <c r="C4403" s="235" t="s">
        <v>2312</v>
      </c>
      <c r="D4403" s="235" t="s">
        <v>2313</v>
      </c>
      <c r="E4403" s="237">
        <v>11.83</v>
      </c>
    </row>
    <row r="4404" spans="1:5" ht="12.75">
      <c r="A4404" s="235">
        <v>38454</v>
      </c>
      <c r="B4404" s="236" t="s">
        <v>6283</v>
      </c>
      <c r="C4404" s="235" t="s">
        <v>2312</v>
      </c>
      <c r="D4404" s="235" t="s">
        <v>2316</v>
      </c>
      <c r="E4404" s="237">
        <v>6.6</v>
      </c>
    </row>
    <row r="4405" spans="1:5" ht="12.75">
      <c r="A4405" s="235">
        <v>38455</v>
      </c>
      <c r="B4405" s="236" t="s">
        <v>6284</v>
      </c>
      <c r="C4405" s="235" t="s">
        <v>2312</v>
      </c>
      <c r="D4405" s="235" t="s">
        <v>2316</v>
      </c>
      <c r="E4405" s="237">
        <v>6.04</v>
      </c>
    </row>
    <row r="4406" spans="1:5" ht="12.75">
      <c r="A4406" s="235">
        <v>38462</v>
      </c>
      <c r="B4406" s="236" t="s">
        <v>6285</v>
      </c>
      <c r="C4406" s="235" t="s">
        <v>2312</v>
      </c>
      <c r="D4406" s="235" t="s">
        <v>2316</v>
      </c>
      <c r="E4406" s="237">
        <v>170.65</v>
      </c>
    </row>
    <row r="4407" spans="1:5" ht="12.75">
      <c r="A4407" s="235">
        <v>36362</v>
      </c>
      <c r="B4407" s="236" t="s">
        <v>6286</v>
      </c>
      <c r="C4407" s="235" t="s">
        <v>2312</v>
      </c>
      <c r="D4407" s="235" t="s">
        <v>2316</v>
      </c>
      <c r="E4407" s="237">
        <v>2.6</v>
      </c>
    </row>
    <row r="4408" spans="1:5" ht="12.75">
      <c r="A4408" s="235">
        <v>36298</v>
      </c>
      <c r="B4408" s="236" t="s">
        <v>6287</v>
      </c>
      <c r="C4408" s="235" t="s">
        <v>2312</v>
      </c>
      <c r="D4408" s="235" t="s">
        <v>2316</v>
      </c>
      <c r="E4408" s="237">
        <v>3.85</v>
      </c>
    </row>
    <row r="4409" spans="1:5" ht="12.75">
      <c r="A4409" s="235">
        <v>38456</v>
      </c>
      <c r="B4409" s="236" t="s">
        <v>6288</v>
      </c>
      <c r="C4409" s="235" t="s">
        <v>2312</v>
      </c>
      <c r="D4409" s="235" t="s">
        <v>2316</v>
      </c>
      <c r="E4409" s="237">
        <v>6.28</v>
      </c>
    </row>
    <row r="4410" spans="1:5" ht="12.75">
      <c r="A4410" s="235">
        <v>38457</v>
      </c>
      <c r="B4410" s="236" t="s">
        <v>6289</v>
      </c>
      <c r="C4410" s="235" t="s">
        <v>2312</v>
      </c>
      <c r="D4410" s="235" t="s">
        <v>2316</v>
      </c>
      <c r="E4410" s="237">
        <v>14.15</v>
      </c>
    </row>
    <row r="4411" spans="1:5" ht="12.75">
      <c r="A4411" s="235">
        <v>38458</v>
      </c>
      <c r="B4411" s="236" t="s">
        <v>6290</v>
      </c>
      <c r="C4411" s="235" t="s">
        <v>2312</v>
      </c>
      <c r="D4411" s="235" t="s">
        <v>2316</v>
      </c>
      <c r="E4411" s="237">
        <v>18.96</v>
      </c>
    </row>
    <row r="4412" spans="1:5" ht="12.75">
      <c r="A4412" s="235">
        <v>38459</v>
      </c>
      <c r="B4412" s="236" t="s">
        <v>6291</v>
      </c>
      <c r="C4412" s="235" t="s">
        <v>2312</v>
      </c>
      <c r="D4412" s="235" t="s">
        <v>2316</v>
      </c>
      <c r="E4412" s="237">
        <v>33.47</v>
      </c>
    </row>
    <row r="4413" spans="1:5" ht="12.75">
      <c r="A4413" s="235">
        <v>38460</v>
      </c>
      <c r="B4413" s="236" t="s">
        <v>6292</v>
      </c>
      <c r="C4413" s="235" t="s">
        <v>2312</v>
      </c>
      <c r="D4413" s="235" t="s">
        <v>2316</v>
      </c>
      <c r="E4413" s="237">
        <v>69.91</v>
      </c>
    </row>
    <row r="4414" spans="1:5" ht="12.75">
      <c r="A4414" s="235">
        <v>38461</v>
      </c>
      <c r="B4414" s="236" t="s">
        <v>6293</v>
      </c>
      <c r="C4414" s="235" t="s">
        <v>2312</v>
      </c>
      <c r="D4414" s="235" t="s">
        <v>2316</v>
      </c>
      <c r="E4414" s="237">
        <v>106.64</v>
      </c>
    </row>
    <row r="4415" spans="1:5" ht="12.75">
      <c r="A4415" s="235">
        <v>7094</v>
      </c>
      <c r="B4415" s="236" t="s">
        <v>6294</v>
      </c>
      <c r="C4415" s="235" t="s">
        <v>2312</v>
      </c>
      <c r="D4415" s="235" t="s">
        <v>2313</v>
      </c>
      <c r="E4415" s="237">
        <v>14.11</v>
      </c>
    </row>
    <row r="4416" spans="1:5" ht="12.75">
      <c r="A4416" s="235">
        <v>7116</v>
      </c>
      <c r="B4416" s="236" t="s">
        <v>6295</v>
      </c>
      <c r="C4416" s="235" t="s">
        <v>2312</v>
      </c>
      <c r="D4416" s="235" t="s">
        <v>2313</v>
      </c>
      <c r="E4416" s="237">
        <v>3.79</v>
      </c>
    </row>
    <row r="4417" spans="1:5" ht="12.75">
      <c r="A4417" s="235">
        <v>7118</v>
      </c>
      <c r="B4417" s="236" t="s">
        <v>6296</v>
      </c>
      <c r="C4417" s="235" t="s">
        <v>2312</v>
      </c>
      <c r="D4417" s="235" t="s">
        <v>2313</v>
      </c>
      <c r="E4417" s="237">
        <v>31.15</v>
      </c>
    </row>
    <row r="4418" spans="1:5" ht="12.75">
      <c r="A4418" s="235">
        <v>7117</v>
      </c>
      <c r="B4418" s="236" t="s">
        <v>6297</v>
      </c>
      <c r="C4418" s="235" t="s">
        <v>2312</v>
      </c>
      <c r="D4418" s="235" t="s">
        <v>2313</v>
      </c>
      <c r="E4418" s="237">
        <v>27.69</v>
      </c>
    </row>
    <row r="4419" spans="1:5" ht="12.75">
      <c r="A4419" s="235">
        <v>7098</v>
      </c>
      <c r="B4419" s="236" t="s">
        <v>6298</v>
      </c>
      <c r="C4419" s="235" t="s">
        <v>2312</v>
      </c>
      <c r="D4419" s="235" t="s">
        <v>2313</v>
      </c>
      <c r="E4419" s="237">
        <v>3.86</v>
      </c>
    </row>
    <row r="4420" spans="1:5" ht="12.75">
      <c r="A4420" s="235">
        <v>7110</v>
      </c>
      <c r="B4420" s="236" t="s">
        <v>6299</v>
      </c>
      <c r="C4420" s="235" t="s">
        <v>2312</v>
      </c>
      <c r="D4420" s="235" t="s">
        <v>2313</v>
      </c>
      <c r="E4420" s="237">
        <v>67.739999999999995</v>
      </c>
    </row>
    <row r="4421" spans="1:5" ht="12.75">
      <c r="A4421" s="235">
        <v>7123</v>
      </c>
      <c r="B4421" s="236" t="s">
        <v>6300</v>
      </c>
      <c r="C4421" s="235" t="s">
        <v>2312</v>
      </c>
      <c r="D4421" s="235" t="s">
        <v>2313</v>
      </c>
      <c r="E4421" s="237">
        <v>4.97</v>
      </c>
    </row>
    <row r="4422" spans="1:5" ht="12.75">
      <c r="A4422" s="235">
        <v>7121</v>
      </c>
      <c r="B4422" s="236" t="s">
        <v>6301</v>
      </c>
      <c r="C4422" s="235" t="s">
        <v>2312</v>
      </c>
      <c r="D4422" s="235" t="s">
        <v>2313</v>
      </c>
      <c r="E4422" s="237">
        <v>12.24</v>
      </c>
    </row>
    <row r="4423" spans="1:5" ht="12.75">
      <c r="A4423" s="235">
        <v>7137</v>
      </c>
      <c r="B4423" s="236" t="s">
        <v>6302</v>
      </c>
      <c r="C4423" s="235" t="s">
        <v>2312</v>
      </c>
      <c r="D4423" s="235" t="s">
        <v>2313</v>
      </c>
      <c r="E4423" s="237">
        <v>11.02</v>
      </c>
    </row>
    <row r="4424" spans="1:5" ht="12.75">
      <c r="A4424" s="235">
        <v>7122</v>
      </c>
      <c r="B4424" s="236" t="s">
        <v>6303</v>
      </c>
      <c r="C4424" s="235" t="s">
        <v>2312</v>
      </c>
      <c r="D4424" s="235" t="s">
        <v>2313</v>
      </c>
      <c r="E4424" s="237">
        <v>13.77</v>
      </c>
    </row>
    <row r="4425" spans="1:5" ht="12.75">
      <c r="A4425" s="235">
        <v>7114</v>
      </c>
      <c r="B4425" s="236" t="s">
        <v>6304</v>
      </c>
      <c r="C4425" s="235" t="s">
        <v>2312</v>
      </c>
      <c r="D4425" s="235" t="s">
        <v>2313</v>
      </c>
      <c r="E4425" s="237">
        <v>21.23</v>
      </c>
    </row>
    <row r="4426" spans="1:5" ht="12.75">
      <c r="A4426" s="235">
        <v>7109</v>
      </c>
      <c r="B4426" s="236" t="s">
        <v>6305</v>
      </c>
      <c r="C4426" s="235" t="s">
        <v>2312</v>
      </c>
      <c r="D4426" s="235" t="s">
        <v>2313</v>
      </c>
      <c r="E4426" s="237">
        <v>3.72</v>
      </c>
    </row>
    <row r="4427" spans="1:5" ht="12.75">
      <c r="A4427" s="235">
        <v>7135</v>
      </c>
      <c r="B4427" s="236" t="s">
        <v>6306</v>
      </c>
      <c r="C4427" s="235" t="s">
        <v>2312</v>
      </c>
      <c r="D4427" s="235" t="s">
        <v>2313</v>
      </c>
      <c r="E4427" s="237">
        <v>5.8</v>
      </c>
    </row>
    <row r="4428" spans="1:5" ht="12.75">
      <c r="A4428" s="235">
        <v>37947</v>
      </c>
      <c r="B4428" s="236" t="s">
        <v>6307</v>
      </c>
      <c r="C4428" s="235" t="s">
        <v>2312</v>
      </c>
      <c r="D4428" s="235" t="s">
        <v>2313</v>
      </c>
      <c r="E4428" s="237">
        <v>5.88</v>
      </c>
    </row>
    <row r="4429" spans="1:5" ht="12.75">
      <c r="A4429" s="235">
        <v>7103</v>
      </c>
      <c r="B4429" s="236" t="s">
        <v>6308</v>
      </c>
      <c r="C4429" s="235" t="s">
        <v>2312</v>
      </c>
      <c r="D4429" s="235" t="s">
        <v>2313</v>
      </c>
      <c r="E4429" s="237">
        <v>13.47</v>
      </c>
    </row>
    <row r="4430" spans="1:5" ht="12.75">
      <c r="A4430" s="235">
        <v>40419</v>
      </c>
      <c r="B4430" s="236" t="s">
        <v>6309</v>
      </c>
      <c r="C4430" s="235" t="s">
        <v>2312</v>
      </c>
      <c r="D4430" s="235" t="s">
        <v>2316</v>
      </c>
      <c r="E4430" s="237">
        <v>31.03</v>
      </c>
    </row>
    <row r="4431" spans="1:5" ht="12.75">
      <c r="A4431" s="235">
        <v>40420</v>
      </c>
      <c r="B4431" s="236" t="s">
        <v>6310</v>
      </c>
      <c r="C4431" s="235" t="s">
        <v>2312</v>
      </c>
      <c r="D4431" s="235" t="s">
        <v>2316</v>
      </c>
      <c r="E4431" s="237">
        <v>45.27</v>
      </c>
    </row>
    <row r="4432" spans="1:5" ht="12.75">
      <c r="A4432" s="235">
        <v>40421</v>
      </c>
      <c r="B4432" s="236" t="s">
        <v>6311</v>
      </c>
      <c r="C4432" s="235" t="s">
        <v>2312</v>
      </c>
      <c r="D4432" s="235" t="s">
        <v>2316</v>
      </c>
      <c r="E4432" s="237">
        <v>48.19</v>
      </c>
    </row>
    <row r="4433" spans="1:5" ht="12.75">
      <c r="A4433" s="235">
        <v>7126</v>
      </c>
      <c r="B4433" s="236" t="s">
        <v>6312</v>
      </c>
      <c r="C4433" s="235" t="s">
        <v>2312</v>
      </c>
      <c r="D4433" s="235" t="s">
        <v>2313</v>
      </c>
      <c r="E4433" s="237">
        <v>28.26</v>
      </c>
    </row>
    <row r="4434" spans="1:5" ht="12.75">
      <c r="A4434" s="235">
        <v>38905</v>
      </c>
      <c r="B4434" s="236" t="s">
        <v>6313</v>
      </c>
      <c r="C4434" s="235" t="s">
        <v>2312</v>
      </c>
      <c r="D4434" s="235" t="s">
        <v>2316</v>
      </c>
      <c r="E4434" s="237">
        <v>19.16</v>
      </c>
    </row>
    <row r="4435" spans="1:5" ht="12.75">
      <c r="A4435" s="235">
        <v>38907</v>
      </c>
      <c r="B4435" s="236" t="s">
        <v>6314</v>
      </c>
      <c r="C4435" s="235" t="s">
        <v>2312</v>
      </c>
      <c r="D4435" s="235" t="s">
        <v>2316</v>
      </c>
      <c r="E4435" s="237">
        <v>20.39</v>
      </c>
    </row>
    <row r="4436" spans="1:5" ht="12.75">
      <c r="A4436" s="235">
        <v>38908</v>
      </c>
      <c r="B4436" s="236" t="s">
        <v>6315</v>
      </c>
      <c r="C4436" s="235" t="s">
        <v>2312</v>
      </c>
      <c r="D4436" s="235" t="s">
        <v>2316</v>
      </c>
      <c r="E4436" s="237">
        <v>22.94</v>
      </c>
    </row>
    <row r="4437" spans="1:5" ht="12.75">
      <c r="A4437" s="235">
        <v>38909</v>
      </c>
      <c r="B4437" s="236" t="s">
        <v>6316</v>
      </c>
      <c r="C4437" s="235" t="s">
        <v>2312</v>
      </c>
      <c r="D4437" s="235" t="s">
        <v>2316</v>
      </c>
      <c r="E4437" s="237">
        <v>32.99</v>
      </c>
    </row>
    <row r="4438" spans="1:5" ht="12.75">
      <c r="A4438" s="235">
        <v>38910</v>
      </c>
      <c r="B4438" s="236" t="s">
        <v>6317</v>
      </c>
      <c r="C4438" s="235" t="s">
        <v>2312</v>
      </c>
      <c r="D4438" s="235" t="s">
        <v>2316</v>
      </c>
      <c r="E4438" s="237">
        <v>35.619999999999997</v>
      </c>
    </row>
    <row r="4439" spans="1:5" ht="12.75">
      <c r="A4439" s="235">
        <v>38897</v>
      </c>
      <c r="B4439" s="236" t="s">
        <v>6318</v>
      </c>
      <c r="C4439" s="235" t="s">
        <v>2312</v>
      </c>
      <c r="D4439" s="235" t="s">
        <v>2316</v>
      </c>
      <c r="E4439" s="237">
        <v>19.239999999999998</v>
      </c>
    </row>
    <row r="4440" spans="1:5" ht="12.75">
      <c r="A4440" s="235">
        <v>38899</v>
      </c>
      <c r="B4440" s="236" t="s">
        <v>6319</v>
      </c>
      <c r="C4440" s="235" t="s">
        <v>2312</v>
      </c>
      <c r="D4440" s="235" t="s">
        <v>2316</v>
      </c>
      <c r="E4440" s="237">
        <v>21.65</v>
      </c>
    </row>
    <row r="4441" spans="1:5" ht="12.75">
      <c r="A4441" s="235">
        <v>38900</v>
      </c>
      <c r="B4441" s="236" t="s">
        <v>6320</v>
      </c>
      <c r="C4441" s="235" t="s">
        <v>2312</v>
      </c>
      <c r="D4441" s="235" t="s">
        <v>2316</v>
      </c>
      <c r="E4441" s="237">
        <v>22.57</v>
      </c>
    </row>
    <row r="4442" spans="1:5" ht="12.75">
      <c r="A4442" s="235">
        <v>38901</v>
      </c>
      <c r="B4442" s="236" t="s">
        <v>6321</v>
      </c>
      <c r="C4442" s="235" t="s">
        <v>2312</v>
      </c>
      <c r="D4442" s="235" t="s">
        <v>2316</v>
      </c>
      <c r="E4442" s="237">
        <v>36.92</v>
      </c>
    </row>
    <row r="4443" spans="1:5" ht="12.75">
      <c r="A4443" s="235">
        <v>38904</v>
      </c>
      <c r="B4443" s="236" t="s">
        <v>6322</v>
      </c>
      <c r="C4443" s="235" t="s">
        <v>2312</v>
      </c>
      <c r="D4443" s="235" t="s">
        <v>2316</v>
      </c>
      <c r="E4443" s="237">
        <v>59.98</v>
      </c>
    </row>
    <row r="4444" spans="1:5" ht="12.75">
      <c r="A4444" s="235">
        <v>38903</v>
      </c>
      <c r="B4444" s="236" t="s">
        <v>6323</v>
      </c>
      <c r="C4444" s="235" t="s">
        <v>2312</v>
      </c>
      <c r="D4444" s="235" t="s">
        <v>2316</v>
      </c>
      <c r="E4444" s="237">
        <v>59.6</v>
      </c>
    </row>
    <row r="4445" spans="1:5" ht="12.75">
      <c r="A4445" s="235">
        <v>7091</v>
      </c>
      <c r="B4445" s="236" t="s">
        <v>6324</v>
      </c>
      <c r="C4445" s="235" t="s">
        <v>2312</v>
      </c>
      <c r="D4445" s="235" t="s">
        <v>2313</v>
      </c>
      <c r="E4445" s="237">
        <v>17.829999999999998</v>
      </c>
    </row>
    <row r="4446" spans="1:5" ht="12.75">
      <c r="A4446" s="235">
        <v>11655</v>
      </c>
      <c r="B4446" s="236" t="s">
        <v>6325</v>
      </c>
      <c r="C4446" s="235" t="s">
        <v>2312</v>
      </c>
      <c r="D4446" s="235" t="s">
        <v>2313</v>
      </c>
      <c r="E4446" s="237">
        <v>17.03</v>
      </c>
    </row>
    <row r="4447" spans="1:5" ht="12.75">
      <c r="A4447" s="235">
        <v>11656</v>
      </c>
      <c r="B4447" s="236" t="s">
        <v>6326</v>
      </c>
      <c r="C4447" s="235" t="s">
        <v>2312</v>
      </c>
      <c r="D4447" s="235" t="s">
        <v>2313</v>
      </c>
      <c r="E4447" s="237">
        <v>17.809999999999999</v>
      </c>
    </row>
    <row r="4448" spans="1:5" ht="12.75">
      <c r="A4448" s="235">
        <v>37948</v>
      </c>
      <c r="B4448" s="236" t="s">
        <v>6327</v>
      </c>
      <c r="C4448" s="235" t="s">
        <v>2312</v>
      </c>
      <c r="D4448" s="235" t="s">
        <v>2313</v>
      </c>
      <c r="E4448" s="237">
        <v>3.61</v>
      </c>
    </row>
    <row r="4449" spans="1:5" ht="12.75">
      <c r="A4449" s="235">
        <v>7097</v>
      </c>
      <c r="B4449" s="236" t="s">
        <v>6328</v>
      </c>
      <c r="C4449" s="235" t="s">
        <v>2312</v>
      </c>
      <c r="D4449" s="235" t="s">
        <v>2313</v>
      </c>
      <c r="E4449" s="237">
        <v>7.92</v>
      </c>
    </row>
    <row r="4450" spans="1:5" ht="12.75">
      <c r="A4450" s="235">
        <v>11657</v>
      </c>
      <c r="B4450" s="236" t="s">
        <v>6329</v>
      </c>
      <c r="C4450" s="235" t="s">
        <v>2312</v>
      </c>
      <c r="D4450" s="235" t="s">
        <v>2313</v>
      </c>
      <c r="E4450" s="237">
        <v>15.53</v>
      </c>
    </row>
    <row r="4451" spans="1:5" ht="12.75">
      <c r="A4451" s="235">
        <v>11658</v>
      </c>
      <c r="B4451" s="236" t="s">
        <v>6330</v>
      </c>
      <c r="C4451" s="235" t="s">
        <v>2312</v>
      </c>
      <c r="D4451" s="235" t="s">
        <v>2313</v>
      </c>
      <c r="E4451" s="237">
        <v>15.82</v>
      </c>
    </row>
    <row r="4452" spans="1:5" ht="12.75">
      <c r="A4452" s="235">
        <v>7146</v>
      </c>
      <c r="B4452" s="236" t="s">
        <v>6331</v>
      </c>
      <c r="C4452" s="235" t="s">
        <v>2312</v>
      </c>
      <c r="D4452" s="235" t="s">
        <v>2313</v>
      </c>
      <c r="E4452" s="237">
        <v>209.77</v>
      </c>
    </row>
    <row r="4453" spans="1:5" ht="12.75">
      <c r="A4453" s="235">
        <v>7138</v>
      </c>
      <c r="B4453" s="236" t="s">
        <v>6332</v>
      </c>
      <c r="C4453" s="235" t="s">
        <v>2312</v>
      </c>
      <c r="D4453" s="235" t="s">
        <v>2313</v>
      </c>
      <c r="E4453" s="237">
        <v>1.18</v>
      </c>
    </row>
    <row r="4454" spans="1:5" ht="12.75">
      <c r="A4454" s="235">
        <v>7139</v>
      </c>
      <c r="B4454" s="236" t="s">
        <v>6333</v>
      </c>
      <c r="C4454" s="235" t="s">
        <v>2312</v>
      </c>
      <c r="D4454" s="235" t="s">
        <v>2313</v>
      </c>
      <c r="E4454" s="237">
        <v>1.55</v>
      </c>
    </row>
    <row r="4455" spans="1:5" ht="12.75">
      <c r="A4455" s="235">
        <v>7140</v>
      </c>
      <c r="B4455" s="236" t="s">
        <v>6334</v>
      </c>
      <c r="C4455" s="235" t="s">
        <v>2312</v>
      </c>
      <c r="D4455" s="235" t="s">
        <v>2313</v>
      </c>
      <c r="E4455" s="237">
        <v>5.17</v>
      </c>
    </row>
    <row r="4456" spans="1:5" ht="12.75">
      <c r="A4456" s="235">
        <v>7141</v>
      </c>
      <c r="B4456" s="236" t="s">
        <v>6335</v>
      </c>
      <c r="C4456" s="235" t="s">
        <v>2312</v>
      </c>
      <c r="D4456" s="235" t="s">
        <v>2313</v>
      </c>
      <c r="E4456" s="237">
        <v>11.32</v>
      </c>
    </row>
    <row r="4457" spans="1:5" ht="12.75">
      <c r="A4457" s="235">
        <v>7143</v>
      </c>
      <c r="B4457" s="236" t="s">
        <v>6336</v>
      </c>
      <c r="C4457" s="235" t="s">
        <v>2312</v>
      </c>
      <c r="D4457" s="235" t="s">
        <v>2313</v>
      </c>
      <c r="E4457" s="237">
        <v>37.700000000000003</v>
      </c>
    </row>
    <row r="4458" spans="1:5" ht="12.75">
      <c r="A4458" s="235">
        <v>7144</v>
      </c>
      <c r="B4458" s="236" t="s">
        <v>6337</v>
      </c>
      <c r="C4458" s="235" t="s">
        <v>2312</v>
      </c>
      <c r="D4458" s="235" t="s">
        <v>2313</v>
      </c>
      <c r="E4458" s="237">
        <v>75.42</v>
      </c>
    </row>
    <row r="4459" spans="1:5" ht="12.75">
      <c r="A4459" s="235">
        <v>7145</v>
      </c>
      <c r="B4459" s="236" t="s">
        <v>6338</v>
      </c>
      <c r="C4459" s="235" t="s">
        <v>2312</v>
      </c>
      <c r="D4459" s="235" t="s">
        <v>2313</v>
      </c>
      <c r="E4459" s="237">
        <v>123.69</v>
      </c>
    </row>
    <row r="4460" spans="1:5" ht="12.75">
      <c r="A4460" s="235">
        <v>7142</v>
      </c>
      <c r="B4460" s="236" t="s">
        <v>6339</v>
      </c>
      <c r="C4460" s="235" t="s">
        <v>2312</v>
      </c>
      <c r="D4460" s="235" t="s">
        <v>2313</v>
      </c>
      <c r="E4460" s="237">
        <v>12.65</v>
      </c>
    </row>
    <row r="4461" spans="1:5" ht="12.75">
      <c r="A4461" s="235">
        <v>3593</v>
      </c>
      <c r="B4461" s="236" t="s">
        <v>6340</v>
      </c>
      <c r="C4461" s="235" t="s">
        <v>2312</v>
      </c>
      <c r="D4461" s="235" t="s">
        <v>2313</v>
      </c>
      <c r="E4461" s="237">
        <v>69.489999999999995</v>
      </c>
    </row>
    <row r="4462" spans="1:5" ht="12.75">
      <c r="A4462" s="235">
        <v>3588</v>
      </c>
      <c r="B4462" s="236" t="s">
        <v>6341</v>
      </c>
      <c r="C4462" s="235" t="s">
        <v>2312</v>
      </c>
      <c r="D4462" s="235" t="s">
        <v>2313</v>
      </c>
      <c r="E4462" s="237">
        <v>53.56</v>
      </c>
    </row>
    <row r="4463" spans="1:5" ht="12.75">
      <c r="A4463" s="235">
        <v>3585</v>
      </c>
      <c r="B4463" s="236" t="s">
        <v>6342</v>
      </c>
      <c r="C4463" s="235" t="s">
        <v>2312</v>
      </c>
      <c r="D4463" s="235" t="s">
        <v>2313</v>
      </c>
      <c r="E4463" s="237">
        <v>16.54</v>
      </c>
    </row>
    <row r="4464" spans="1:5" ht="12.75">
      <c r="A4464" s="235">
        <v>3587</v>
      </c>
      <c r="B4464" s="236" t="s">
        <v>6343</v>
      </c>
      <c r="C4464" s="235" t="s">
        <v>2312</v>
      </c>
      <c r="D4464" s="235" t="s">
        <v>2313</v>
      </c>
      <c r="E4464" s="237">
        <v>33.24</v>
      </c>
    </row>
    <row r="4465" spans="1:5" ht="12.75">
      <c r="A4465" s="235">
        <v>3590</v>
      </c>
      <c r="B4465" s="236" t="s">
        <v>6344</v>
      </c>
      <c r="C4465" s="235" t="s">
        <v>2312</v>
      </c>
      <c r="D4465" s="235" t="s">
        <v>2313</v>
      </c>
      <c r="E4465" s="237">
        <v>197.31</v>
      </c>
    </row>
    <row r="4466" spans="1:5" ht="12.75">
      <c r="A4466" s="235">
        <v>3589</v>
      </c>
      <c r="B4466" s="236" t="s">
        <v>6345</v>
      </c>
      <c r="C4466" s="235" t="s">
        <v>2312</v>
      </c>
      <c r="D4466" s="235" t="s">
        <v>2313</v>
      </c>
      <c r="E4466" s="237">
        <v>105.91</v>
      </c>
    </row>
    <row r="4467" spans="1:5" ht="12.75">
      <c r="A4467" s="235">
        <v>3586</v>
      </c>
      <c r="B4467" s="236" t="s">
        <v>6346</v>
      </c>
      <c r="C4467" s="235" t="s">
        <v>2312</v>
      </c>
      <c r="D4467" s="235" t="s">
        <v>2313</v>
      </c>
      <c r="E4467" s="237">
        <v>21.67</v>
      </c>
    </row>
    <row r="4468" spans="1:5" ht="12.75">
      <c r="A4468" s="235">
        <v>3592</v>
      </c>
      <c r="B4468" s="236" t="s">
        <v>6347</v>
      </c>
      <c r="C4468" s="235" t="s">
        <v>2312</v>
      </c>
      <c r="D4468" s="235" t="s">
        <v>2313</v>
      </c>
      <c r="E4468" s="237">
        <v>311.89999999999998</v>
      </c>
    </row>
    <row r="4469" spans="1:5" ht="12.75">
      <c r="A4469" s="235">
        <v>3591</v>
      </c>
      <c r="B4469" s="236" t="s">
        <v>6348</v>
      </c>
      <c r="C4469" s="235" t="s">
        <v>2312</v>
      </c>
      <c r="D4469" s="235" t="s">
        <v>2313</v>
      </c>
      <c r="E4469" s="237">
        <v>499.98</v>
      </c>
    </row>
    <row r="4470" spans="1:5" ht="12.75">
      <c r="A4470" s="235">
        <v>40396</v>
      </c>
      <c r="B4470" s="236" t="s">
        <v>6349</v>
      </c>
      <c r="C4470" s="235" t="s">
        <v>2312</v>
      </c>
      <c r="D4470" s="235" t="s">
        <v>2313</v>
      </c>
      <c r="E4470" s="237">
        <v>156.43</v>
      </c>
    </row>
    <row r="4471" spans="1:5" ht="12.75">
      <c r="A4471" s="235">
        <v>40395</v>
      </c>
      <c r="B4471" s="236" t="s">
        <v>6350</v>
      </c>
      <c r="C4471" s="235" t="s">
        <v>2312</v>
      </c>
      <c r="D4471" s="235" t="s">
        <v>2313</v>
      </c>
      <c r="E4471" s="237">
        <v>120.05</v>
      </c>
    </row>
    <row r="4472" spans="1:5" ht="12.75">
      <c r="A4472" s="235">
        <v>40392</v>
      </c>
      <c r="B4472" s="236" t="s">
        <v>6351</v>
      </c>
      <c r="C4472" s="235" t="s">
        <v>2312</v>
      </c>
      <c r="D4472" s="235" t="s">
        <v>2313</v>
      </c>
      <c r="E4472" s="237">
        <v>38.630000000000003</v>
      </c>
    </row>
    <row r="4473" spans="1:5" ht="12.75">
      <c r="A4473" s="235">
        <v>40394</v>
      </c>
      <c r="B4473" s="236" t="s">
        <v>6352</v>
      </c>
      <c r="C4473" s="235" t="s">
        <v>2312</v>
      </c>
      <c r="D4473" s="235" t="s">
        <v>2313</v>
      </c>
      <c r="E4473" s="237">
        <v>78.16</v>
      </c>
    </row>
    <row r="4474" spans="1:5" ht="12.75">
      <c r="A4474" s="235">
        <v>40398</v>
      </c>
      <c r="B4474" s="236" t="s">
        <v>6353</v>
      </c>
      <c r="C4474" s="235" t="s">
        <v>2312</v>
      </c>
      <c r="D4474" s="235" t="s">
        <v>2313</v>
      </c>
      <c r="E4474" s="237">
        <v>501.87</v>
      </c>
    </row>
    <row r="4475" spans="1:5" ht="12.75">
      <c r="A4475" s="235">
        <v>40397</v>
      </c>
      <c r="B4475" s="236" t="s">
        <v>6354</v>
      </c>
      <c r="C4475" s="235" t="s">
        <v>2312</v>
      </c>
      <c r="D4475" s="235" t="s">
        <v>2313</v>
      </c>
      <c r="E4475" s="237">
        <v>257.01</v>
      </c>
    </row>
    <row r="4476" spans="1:5" ht="12.75">
      <c r="A4476" s="235">
        <v>40393</v>
      </c>
      <c r="B4476" s="236" t="s">
        <v>6355</v>
      </c>
      <c r="C4476" s="235" t="s">
        <v>2312</v>
      </c>
      <c r="D4476" s="235" t="s">
        <v>2313</v>
      </c>
      <c r="E4476" s="237">
        <v>49.76</v>
      </c>
    </row>
    <row r="4477" spans="1:5" ht="12.75">
      <c r="A4477" s="235">
        <v>40399</v>
      </c>
      <c r="B4477" s="236" t="s">
        <v>6356</v>
      </c>
      <c r="C4477" s="235" t="s">
        <v>2312</v>
      </c>
      <c r="D4477" s="235" t="s">
        <v>2313</v>
      </c>
      <c r="E4477" s="237">
        <v>821.05</v>
      </c>
    </row>
    <row r="4478" spans="1:5" ht="12.75">
      <c r="A4478" s="235">
        <v>39322</v>
      </c>
      <c r="B4478" s="236" t="s">
        <v>6357</v>
      </c>
      <c r="C4478" s="235" t="s">
        <v>2312</v>
      </c>
      <c r="D4478" s="235" t="s">
        <v>2316</v>
      </c>
      <c r="E4478" s="237">
        <v>23.25</v>
      </c>
    </row>
    <row r="4479" spans="1:5" ht="12.75">
      <c r="A4479" s="235">
        <v>39289</v>
      </c>
      <c r="B4479" s="236" t="s">
        <v>6358</v>
      </c>
      <c r="C4479" s="235" t="s">
        <v>2312</v>
      </c>
      <c r="D4479" s="235" t="s">
        <v>2316</v>
      </c>
      <c r="E4479" s="237">
        <v>27.85</v>
      </c>
    </row>
    <row r="4480" spans="1:5" ht="12.75">
      <c r="A4480" s="235">
        <v>39290</v>
      </c>
      <c r="B4480" s="236" t="s">
        <v>6359</v>
      </c>
      <c r="C4480" s="235" t="s">
        <v>2312</v>
      </c>
      <c r="D4480" s="235" t="s">
        <v>2316</v>
      </c>
      <c r="E4480" s="237">
        <v>47.27</v>
      </c>
    </row>
    <row r="4481" spans="1:5" ht="12.75">
      <c r="A4481" s="235">
        <v>39291</v>
      </c>
      <c r="B4481" s="236" t="s">
        <v>6360</v>
      </c>
      <c r="C4481" s="235" t="s">
        <v>2312</v>
      </c>
      <c r="D4481" s="235" t="s">
        <v>2316</v>
      </c>
      <c r="E4481" s="237">
        <v>70.77</v>
      </c>
    </row>
    <row r="4482" spans="1:5" ht="12.75">
      <c r="A4482" s="235">
        <v>20174</v>
      </c>
      <c r="B4482" s="236" t="s">
        <v>6361</v>
      </c>
      <c r="C4482" s="235" t="s">
        <v>2312</v>
      </c>
      <c r="D4482" s="235" t="s">
        <v>2313</v>
      </c>
      <c r="E4482" s="237">
        <v>43.45</v>
      </c>
    </row>
    <row r="4483" spans="1:5" ht="12.75">
      <c r="A4483" s="235">
        <v>41892</v>
      </c>
      <c r="B4483" s="236" t="s">
        <v>6362</v>
      </c>
      <c r="C4483" s="235" t="s">
        <v>2312</v>
      </c>
      <c r="D4483" s="235" t="s">
        <v>2316</v>
      </c>
      <c r="E4483" s="237">
        <v>114.6</v>
      </c>
    </row>
    <row r="4484" spans="1:5" ht="12.75">
      <c r="A4484" s="235">
        <v>7048</v>
      </c>
      <c r="B4484" s="236" t="s">
        <v>6363</v>
      </c>
      <c r="C4484" s="235" t="s">
        <v>2312</v>
      </c>
      <c r="D4484" s="235" t="s">
        <v>2316</v>
      </c>
      <c r="E4484" s="237">
        <v>24.73</v>
      </c>
    </row>
    <row r="4485" spans="1:5" ht="12.75">
      <c r="A4485" s="235">
        <v>7088</v>
      </c>
      <c r="B4485" s="236" t="s">
        <v>6364</v>
      </c>
      <c r="C4485" s="235" t="s">
        <v>2312</v>
      </c>
      <c r="D4485" s="235" t="s">
        <v>2316</v>
      </c>
      <c r="E4485" s="237">
        <v>54.09</v>
      </c>
    </row>
    <row r="4486" spans="1:5" ht="12.75">
      <c r="A4486" s="235">
        <v>20179</v>
      </c>
      <c r="B4486" s="236" t="s">
        <v>26481</v>
      </c>
      <c r="C4486" s="235" t="s">
        <v>2312</v>
      </c>
      <c r="D4486" s="235" t="s">
        <v>2313</v>
      </c>
      <c r="E4486" s="237">
        <v>58.49</v>
      </c>
    </row>
    <row r="4487" spans="1:5" ht="12.75">
      <c r="A4487" s="235">
        <v>20178</v>
      </c>
      <c r="B4487" s="236" t="s">
        <v>26482</v>
      </c>
      <c r="C4487" s="235" t="s">
        <v>2312</v>
      </c>
      <c r="D4487" s="235" t="s">
        <v>2313</v>
      </c>
      <c r="E4487" s="237">
        <v>51.69</v>
      </c>
    </row>
    <row r="4488" spans="1:5" ht="12.75">
      <c r="A4488" s="235">
        <v>20180</v>
      </c>
      <c r="B4488" s="236" t="s">
        <v>26483</v>
      </c>
      <c r="C4488" s="235" t="s">
        <v>2312</v>
      </c>
      <c r="D4488" s="235" t="s">
        <v>2313</v>
      </c>
      <c r="E4488" s="237">
        <v>94.98</v>
      </c>
    </row>
    <row r="4489" spans="1:5" ht="12.75">
      <c r="A4489" s="235">
        <v>20181</v>
      </c>
      <c r="B4489" s="236" t="s">
        <v>26484</v>
      </c>
      <c r="C4489" s="235" t="s">
        <v>2312</v>
      </c>
      <c r="D4489" s="235" t="s">
        <v>2313</v>
      </c>
      <c r="E4489" s="237">
        <v>140.91</v>
      </c>
    </row>
    <row r="4490" spans="1:5" ht="12.75">
      <c r="A4490" s="235">
        <v>20177</v>
      </c>
      <c r="B4490" s="236" t="s">
        <v>26485</v>
      </c>
      <c r="C4490" s="235" t="s">
        <v>2312</v>
      </c>
      <c r="D4490" s="235" t="s">
        <v>2313</v>
      </c>
      <c r="E4490" s="237">
        <v>33.880000000000003</v>
      </c>
    </row>
    <row r="4491" spans="1:5" ht="12.75">
      <c r="A4491" s="235">
        <v>7082</v>
      </c>
      <c r="B4491" s="236" t="s">
        <v>6365</v>
      </c>
      <c r="C4491" s="235" t="s">
        <v>2312</v>
      </c>
      <c r="D4491" s="235" t="s">
        <v>2316</v>
      </c>
      <c r="E4491" s="237">
        <v>57.01</v>
      </c>
    </row>
    <row r="4492" spans="1:5" ht="12.75">
      <c r="A4492" s="235">
        <v>42707</v>
      </c>
      <c r="B4492" s="236" t="s">
        <v>6366</v>
      </c>
      <c r="C4492" s="235" t="s">
        <v>2312</v>
      </c>
      <c r="D4492" s="235" t="s">
        <v>2316</v>
      </c>
      <c r="E4492" s="237">
        <v>154.82</v>
      </c>
    </row>
    <row r="4493" spans="1:5" ht="12.75">
      <c r="A4493" s="235">
        <v>7069</v>
      </c>
      <c r="B4493" s="236" t="s">
        <v>6367</v>
      </c>
      <c r="C4493" s="235" t="s">
        <v>2312</v>
      </c>
      <c r="D4493" s="235" t="s">
        <v>2316</v>
      </c>
      <c r="E4493" s="237">
        <v>126.52</v>
      </c>
    </row>
    <row r="4494" spans="1:5" ht="12.75">
      <c r="A4494" s="235">
        <v>42708</v>
      </c>
      <c r="B4494" s="236" t="s">
        <v>6368</v>
      </c>
      <c r="C4494" s="235" t="s">
        <v>2312</v>
      </c>
      <c r="D4494" s="235" t="s">
        <v>2316</v>
      </c>
      <c r="E4494" s="237">
        <v>406.36</v>
      </c>
    </row>
    <row r="4495" spans="1:5" ht="12.75">
      <c r="A4495" s="235">
        <v>7070</v>
      </c>
      <c r="B4495" s="236" t="s">
        <v>6369</v>
      </c>
      <c r="C4495" s="235" t="s">
        <v>2312</v>
      </c>
      <c r="D4495" s="235" t="s">
        <v>2316</v>
      </c>
      <c r="E4495" s="237">
        <v>181.18</v>
      </c>
    </row>
    <row r="4496" spans="1:5" ht="12.75">
      <c r="A4496" s="235">
        <v>42709</v>
      </c>
      <c r="B4496" s="236" t="s">
        <v>6370</v>
      </c>
      <c r="C4496" s="235" t="s">
        <v>2312</v>
      </c>
      <c r="D4496" s="235" t="s">
        <v>2316</v>
      </c>
      <c r="E4496" s="237">
        <v>607.73</v>
      </c>
    </row>
    <row r="4497" spans="1:5" ht="12.75">
      <c r="A4497" s="235">
        <v>42710</v>
      </c>
      <c r="B4497" s="236" t="s">
        <v>6371</v>
      </c>
      <c r="C4497" s="235" t="s">
        <v>2312</v>
      </c>
      <c r="D4497" s="235" t="s">
        <v>2316</v>
      </c>
      <c r="E4497" s="237">
        <v>1746.92</v>
      </c>
    </row>
    <row r="4498" spans="1:5" ht="12.75">
      <c r="A4498" s="235">
        <v>42716</v>
      </c>
      <c r="B4498" s="236" t="s">
        <v>6372</v>
      </c>
      <c r="C4498" s="235" t="s">
        <v>2312</v>
      </c>
      <c r="D4498" s="235" t="s">
        <v>2316</v>
      </c>
      <c r="E4498" s="237">
        <v>2174.34</v>
      </c>
    </row>
    <row r="4499" spans="1:5" ht="12.75">
      <c r="A4499" s="235">
        <v>20172</v>
      </c>
      <c r="B4499" s="236" t="s">
        <v>6373</v>
      </c>
      <c r="C4499" s="235" t="s">
        <v>2312</v>
      </c>
      <c r="D4499" s="235" t="s">
        <v>2316</v>
      </c>
      <c r="E4499" s="237">
        <v>41.81</v>
      </c>
    </row>
    <row r="4500" spans="1:5" ht="12.75">
      <c r="A4500" s="235">
        <v>40945</v>
      </c>
      <c r="B4500" s="236" t="s">
        <v>6374</v>
      </c>
      <c r="C4500" s="235" t="s">
        <v>2317</v>
      </c>
      <c r="D4500" s="235" t="s">
        <v>2313</v>
      </c>
      <c r="E4500" s="237">
        <v>27.75</v>
      </c>
    </row>
    <row r="4501" spans="1:5" ht="12.75">
      <c r="A4501" s="235">
        <v>40946</v>
      </c>
      <c r="B4501" s="236" t="s">
        <v>6375</v>
      </c>
      <c r="C4501" s="235" t="s">
        <v>2485</v>
      </c>
      <c r="D4501" s="235" t="s">
        <v>2313</v>
      </c>
      <c r="E4501" s="237">
        <v>4881.3500000000004</v>
      </c>
    </row>
    <row r="4502" spans="1:5" ht="12.75">
      <c r="A4502" s="235">
        <v>7153</v>
      </c>
      <c r="B4502" s="236" t="s">
        <v>6376</v>
      </c>
      <c r="C4502" s="235" t="s">
        <v>2317</v>
      </c>
      <c r="D4502" s="235" t="s">
        <v>2313</v>
      </c>
      <c r="E4502" s="237">
        <v>44.89</v>
      </c>
    </row>
    <row r="4503" spans="1:5" ht="12.75">
      <c r="A4503" s="235">
        <v>41089</v>
      </c>
      <c r="B4503" s="236" t="s">
        <v>6377</v>
      </c>
      <c r="C4503" s="235" t="s">
        <v>2485</v>
      </c>
      <c r="D4503" s="235" t="s">
        <v>2313</v>
      </c>
      <c r="E4503" s="237">
        <v>7892.75</v>
      </c>
    </row>
    <row r="4504" spans="1:5" ht="12.75">
      <c r="A4504" s="235">
        <v>40943</v>
      </c>
      <c r="B4504" s="236" t="s">
        <v>6378</v>
      </c>
      <c r="C4504" s="235" t="s">
        <v>2317</v>
      </c>
      <c r="D4504" s="235" t="s">
        <v>2313</v>
      </c>
      <c r="E4504" s="237">
        <v>39.68</v>
      </c>
    </row>
    <row r="4505" spans="1:5" ht="12.75">
      <c r="A4505" s="235">
        <v>40944</v>
      </c>
      <c r="B4505" s="236" t="s">
        <v>6379</v>
      </c>
      <c r="C4505" s="235" t="s">
        <v>2485</v>
      </c>
      <c r="D4505" s="235" t="s">
        <v>2313</v>
      </c>
      <c r="E4505" s="237">
        <v>6978.2</v>
      </c>
    </row>
    <row r="4506" spans="1:5" ht="12.75">
      <c r="A4506" s="235">
        <v>6175</v>
      </c>
      <c r="B4506" s="236" t="s">
        <v>6380</v>
      </c>
      <c r="C4506" s="235" t="s">
        <v>2317</v>
      </c>
      <c r="D4506" s="235" t="s">
        <v>2313</v>
      </c>
      <c r="E4506" s="237">
        <v>24.57</v>
      </c>
    </row>
    <row r="4507" spans="1:5" ht="12.75">
      <c r="A4507" s="235">
        <v>41092</v>
      </c>
      <c r="B4507" s="236" t="s">
        <v>6381</v>
      </c>
      <c r="C4507" s="235" t="s">
        <v>2485</v>
      </c>
      <c r="D4507" s="235" t="s">
        <v>2313</v>
      </c>
      <c r="E4507" s="237">
        <v>4320.45</v>
      </c>
    </row>
    <row r="4508" spans="1:5" ht="12.75">
      <c r="A4508" s="235">
        <v>37712</v>
      </c>
      <c r="B4508" s="236" t="s">
        <v>6382</v>
      </c>
      <c r="C4508" s="235" t="s">
        <v>2315</v>
      </c>
      <c r="D4508" s="235" t="s">
        <v>2316</v>
      </c>
      <c r="E4508" s="237">
        <v>61.49</v>
      </c>
    </row>
    <row r="4509" spans="1:5" ht="12.75">
      <c r="A4509" s="235">
        <v>34547</v>
      </c>
      <c r="B4509" s="236" t="s">
        <v>6383</v>
      </c>
      <c r="C4509" s="235" t="s">
        <v>2324</v>
      </c>
      <c r="D4509" s="235" t="s">
        <v>2313</v>
      </c>
      <c r="E4509" s="237">
        <v>5.29</v>
      </c>
    </row>
    <row r="4510" spans="1:5" ht="12.75">
      <c r="A4510" s="235">
        <v>34548</v>
      </c>
      <c r="B4510" s="236" t="s">
        <v>6384</v>
      </c>
      <c r="C4510" s="235" t="s">
        <v>2324</v>
      </c>
      <c r="D4510" s="235" t="s">
        <v>2313</v>
      </c>
      <c r="E4510" s="237">
        <v>8.68</v>
      </c>
    </row>
    <row r="4511" spans="1:5" ht="12.75">
      <c r="A4511" s="235">
        <v>34558</v>
      </c>
      <c r="B4511" s="236" t="s">
        <v>6385</v>
      </c>
      <c r="C4511" s="235" t="s">
        <v>2324</v>
      </c>
      <c r="D4511" s="235" t="s">
        <v>2313</v>
      </c>
      <c r="E4511" s="237">
        <v>4.3</v>
      </c>
    </row>
    <row r="4512" spans="1:5" ht="12.75">
      <c r="A4512" s="235">
        <v>34550</v>
      </c>
      <c r="B4512" s="236" t="s">
        <v>6386</v>
      </c>
      <c r="C4512" s="235" t="s">
        <v>2324</v>
      </c>
      <c r="D4512" s="235" t="s">
        <v>2313</v>
      </c>
      <c r="E4512" s="237">
        <v>2.29</v>
      </c>
    </row>
    <row r="4513" spans="1:5" ht="12.75">
      <c r="A4513" s="235">
        <v>34557</v>
      </c>
      <c r="B4513" s="236" t="s">
        <v>6387</v>
      </c>
      <c r="C4513" s="235" t="s">
        <v>2324</v>
      </c>
      <c r="D4513" s="235" t="s">
        <v>2313</v>
      </c>
      <c r="E4513" s="237">
        <v>3.35</v>
      </c>
    </row>
    <row r="4514" spans="1:5" ht="12.75">
      <c r="A4514" s="235">
        <v>37411</v>
      </c>
      <c r="B4514" s="236" t="s">
        <v>6388</v>
      </c>
      <c r="C4514" s="235" t="s">
        <v>2315</v>
      </c>
      <c r="D4514" s="235" t="s">
        <v>2313</v>
      </c>
      <c r="E4514" s="237">
        <v>24.49</v>
      </c>
    </row>
    <row r="4515" spans="1:5" ht="12.75">
      <c r="A4515" s="235">
        <v>39508</v>
      </c>
      <c r="B4515" s="236" t="s">
        <v>6389</v>
      </c>
      <c r="C4515" s="235" t="s">
        <v>2315</v>
      </c>
      <c r="D4515" s="235" t="s">
        <v>2313</v>
      </c>
      <c r="E4515" s="237">
        <v>13.76</v>
      </c>
    </row>
    <row r="4516" spans="1:5" ht="12.75">
      <c r="A4516" s="235">
        <v>39507</v>
      </c>
      <c r="B4516" s="236" t="s">
        <v>6390</v>
      </c>
      <c r="C4516" s="235" t="s">
        <v>2315</v>
      </c>
      <c r="D4516" s="235" t="s">
        <v>2313</v>
      </c>
      <c r="E4516" s="237">
        <v>20.52</v>
      </c>
    </row>
    <row r="4517" spans="1:5" ht="12.75">
      <c r="A4517" s="235">
        <v>7155</v>
      </c>
      <c r="B4517" s="236" t="s">
        <v>6391</v>
      </c>
      <c r="C4517" s="235" t="s">
        <v>2315</v>
      </c>
      <c r="D4517" s="235" t="s">
        <v>2313</v>
      </c>
      <c r="E4517" s="237">
        <v>26.35</v>
      </c>
    </row>
    <row r="4518" spans="1:5" ht="12.75">
      <c r="A4518" s="235">
        <v>42406</v>
      </c>
      <c r="B4518" s="236" t="s">
        <v>6392</v>
      </c>
      <c r="C4518" s="235" t="s">
        <v>2315</v>
      </c>
      <c r="D4518" s="235" t="s">
        <v>2313</v>
      </c>
      <c r="E4518" s="237">
        <v>30.21</v>
      </c>
    </row>
    <row r="4519" spans="1:5" ht="12.75">
      <c r="A4519" s="235">
        <v>7156</v>
      </c>
      <c r="B4519" s="236" t="s">
        <v>6393</v>
      </c>
      <c r="C4519" s="235" t="s">
        <v>2315</v>
      </c>
      <c r="D4519" s="235" t="s">
        <v>2320</v>
      </c>
      <c r="E4519" s="237">
        <v>37.799999999999997</v>
      </c>
    </row>
    <row r="4520" spans="1:5" ht="12.75">
      <c r="A4520" s="235">
        <v>43127</v>
      </c>
      <c r="B4520" s="236" t="s">
        <v>6394</v>
      </c>
      <c r="C4520" s="235" t="s">
        <v>2315</v>
      </c>
      <c r="D4520" s="235" t="s">
        <v>2313</v>
      </c>
      <c r="E4520" s="237">
        <v>54.1</v>
      </c>
    </row>
    <row r="4521" spans="1:5" ht="12.75">
      <c r="A4521" s="235">
        <v>10917</v>
      </c>
      <c r="B4521" s="236" t="s">
        <v>6395</v>
      </c>
      <c r="C4521" s="235" t="s">
        <v>2315</v>
      </c>
      <c r="D4521" s="235" t="s">
        <v>2313</v>
      </c>
      <c r="E4521" s="237">
        <v>11.42</v>
      </c>
    </row>
    <row r="4522" spans="1:5" ht="12.75">
      <c r="A4522" s="235">
        <v>21141</v>
      </c>
      <c r="B4522" s="236" t="s">
        <v>6396</v>
      </c>
      <c r="C4522" s="235" t="s">
        <v>2315</v>
      </c>
      <c r="D4522" s="235" t="s">
        <v>2313</v>
      </c>
      <c r="E4522" s="237">
        <v>17.68</v>
      </c>
    </row>
    <row r="4523" spans="1:5" ht="12.75">
      <c r="A4523" s="235">
        <v>39509</v>
      </c>
      <c r="B4523" s="236" t="s">
        <v>6397</v>
      </c>
      <c r="C4523" s="235" t="s">
        <v>2315</v>
      </c>
      <c r="D4523" s="235" t="s">
        <v>2313</v>
      </c>
      <c r="E4523" s="237">
        <v>17</v>
      </c>
    </row>
    <row r="4524" spans="1:5" ht="12.75">
      <c r="A4524" s="235">
        <v>25988</v>
      </c>
      <c r="B4524" s="236" t="s">
        <v>6398</v>
      </c>
      <c r="C4524" s="235" t="s">
        <v>2315</v>
      </c>
      <c r="D4524" s="235" t="s">
        <v>2316</v>
      </c>
      <c r="E4524" s="237">
        <v>12.57</v>
      </c>
    </row>
    <row r="4525" spans="1:5" ht="12.75">
      <c r="A4525" s="235">
        <v>7167</v>
      </c>
      <c r="B4525" s="236" t="s">
        <v>6399</v>
      </c>
      <c r="C4525" s="235" t="s">
        <v>2315</v>
      </c>
      <c r="D4525" s="235" t="s">
        <v>2316</v>
      </c>
      <c r="E4525" s="237">
        <v>18.37</v>
      </c>
    </row>
    <row r="4526" spans="1:5" ht="12.75">
      <c r="A4526" s="235">
        <v>10928</v>
      </c>
      <c r="B4526" s="236" t="s">
        <v>6400</v>
      </c>
      <c r="C4526" s="235" t="s">
        <v>2315</v>
      </c>
      <c r="D4526" s="235" t="s">
        <v>2316</v>
      </c>
      <c r="E4526" s="237">
        <v>10.55</v>
      </c>
    </row>
    <row r="4527" spans="1:5" ht="12.75">
      <c r="A4527" s="235">
        <v>10933</v>
      </c>
      <c r="B4527" s="236" t="s">
        <v>6401</v>
      </c>
      <c r="C4527" s="235" t="s">
        <v>2315</v>
      </c>
      <c r="D4527" s="235" t="s">
        <v>2316</v>
      </c>
      <c r="E4527" s="237">
        <v>15.92</v>
      </c>
    </row>
    <row r="4528" spans="1:5" ht="12.75">
      <c r="A4528" s="235">
        <v>7158</v>
      </c>
      <c r="B4528" s="236" t="s">
        <v>6402</v>
      </c>
      <c r="C4528" s="235" t="s">
        <v>2315</v>
      </c>
      <c r="D4528" s="235" t="s">
        <v>2316</v>
      </c>
      <c r="E4528" s="237">
        <v>27</v>
      </c>
    </row>
    <row r="4529" spans="1:5" ht="12.75">
      <c r="A4529" s="235">
        <v>10927</v>
      </c>
      <c r="B4529" s="236" t="s">
        <v>6403</v>
      </c>
      <c r="C4529" s="235" t="s">
        <v>2315</v>
      </c>
      <c r="D4529" s="235" t="s">
        <v>2316</v>
      </c>
      <c r="E4529" s="237">
        <v>17.260000000000002</v>
      </c>
    </row>
    <row r="4530" spans="1:5" ht="12.75">
      <c r="A4530" s="235">
        <v>7162</v>
      </c>
      <c r="B4530" s="236" t="s">
        <v>6404</v>
      </c>
      <c r="C4530" s="235" t="s">
        <v>2315</v>
      </c>
      <c r="D4530" s="235" t="s">
        <v>2316</v>
      </c>
      <c r="E4530" s="237">
        <v>42.25</v>
      </c>
    </row>
    <row r="4531" spans="1:5" ht="12.75">
      <c r="A4531" s="235">
        <v>10932</v>
      </c>
      <c r="B4531" s="236" t="s">
        <v>6405</v>
      </c>
      <c r="C4531" s="235" t="s">
        <v>2315</v>
      </c>
      <c r="D4531" s="235" t="s">
        <v>2316</v>
      </c>
      <c r="E4531" s="237">
        <v>73.489999999999995</v>
      </c>
    </row>
    <row r="4532" spans="1:5" ht="12.75">
      <c r="A4532" s="235">
        <v>10937</v>
      </c>
      <c r="B4532" s="236" t="s">
        <v>6406</v>
      </c>
      <c r="C4532" s="235" t="s">
        <v>2315</v>
      </c>
      <c r="D4532" s="235" t="s">
        <v>2316</v>
      </c>
      <c r="E4532" s="237">
        <v>18.89</v>
      </c>
    </row>
    <row r="4533" spans="1:5" ht="12.75">
      <c r="A4533" s="235">
        <v>10935</v>
      </c>
      <c r="B4533" s="236" t="s">
        <v>6407</v>
      </c>
      <c r="C4533" s="235" t="s">
        <v>2315</v>
      </c>
      <c r="D4533" s="235" t="s">
        <v>2316</v>
      </c>
      <c r="E4533" s="237">
        <v>32.76</v>
      </c>
    </row>
    <row r="4534" spans="1:5" ht="12.75">
      <c r="A4534" s="235">
        <v>10931</v>
      </c>
      <c r="B4534" s="236" t="s">
        <v>6408</v>
      </c>
      <c r="C4534" s="235" t="s">
        <v>2315</v>
      </c>
      <c r="D4534" s="235" t="s">
        <v>2316</v>
      </c>
      <c r="E4534" s="237">
        <v>9.2100000000000009</v>
      </c>
    </row>
    <row r="4535" spans="1:5" ht="12.75">
      <c r="A4535" s="235">
        <v>7164</v>
      </c>
      <c r="B4535" s="236" t="s">
        <v>6409</v>
      </c>
      <c r="C4535" s="235" t="s">
        <v>2315</v>
      </c>
      <c r="D4535" s="235" t="s">
        <v>2316</v>
      </c>
      <c r="E4535" s="237">
        <v>30.49</v>
      </c>
    </row>
    <row r="4536" spans="1:5" ht="12.75">
      <c r="A4536" s="235">
        <v>36887</v>
      </c>
      <c r="B4536" s="236" t="s">
        <v>6410</v>
      </c>
      <c r="C4536" s="235" t="s">
        <v>2315</v>
      </c>
      <c r="D4536" s="235" t="s">
        <v>2313</v>
      </c>
      <c r="E4536" s="237">
        <v>13.3</v>
      </c>
    </row>
    <row r="4537" spans="1:5" ht="12.75">
      <c r="A4537" s="235">
        <v>34630</v>
      </c>
      <c r="B4537" s="236" t="s">
        <v>6411</v>
      </c>
      <c r="C4537" s="235" t="s">
        <v>2312</v>
      </c>
      <c r="D4537" s="235" t="s">
        <v>2316</v>
      </c>
      <c r="E4537" s="237">
        <v>999.44</v>
      </c>
    </row>
    <row r="4538" spans="1:5" ht="12.75">
      <c r="A4538" s="235">
        <v>7161</v>
      </c>
      <c r="B4538" s="236" t="s">
        <v>6412</v>
      </c>
      <c r="C4538" s="235" t="s">
        <v>2315</v>
      </c>
      <c r="D4538" s="235" t="s">
        <v>2316</v>
      </c>
      <c r="E4538" s="237">
        <v>3.79</v>
      </c>
    </row>
    <row r="4539" spans="1:5" ht="12.75">
      <c r="A4539" s="235">
        <v>7170</v>
      </c>
      <c r="B4539" s="236" t="s">
        <v>6413</v>
      </c>
      <c r="C4539" s="235" t="s">
        <v>2315</v>
      </c>
      <c r="D4539" s="235" t="s">
        <v>2313</v>
      </c>
      <c r="E4539" s="237">
        <v>1.89</v>
      </c>
    </row>
    <row r="4540" spans="1:5" ht="12.75">
      <c r="A4540" s="235">
        <v>37524</v>
      </c>
      <c r="B4540" s="236" t="s">
        <v>6414</v>
      </c>
      <c r="C4540" s="235" t="s">
        <v>2324</v>
      </c>
      <c r="D4540" s="235" t="s">
        <v>2320</v>
      </c>
      <c r="E4540" s="237">
        <v>1.81</v>
      </c>
    </row>
    <row r="4541" spans="1:5" ht="12.75">
      <c r="A4541" s="235">
        <v>37525</v>
      </c>
      <c r="B4541" s="236" t="s">
        <v>6415</v>
      </c>
      <c r="C4541" s="235" t="s">
        <v>2324</v>
      </c>
      <c r="D4541" s="235" t="s">
        <v>2313</v>
      </c>
      <c r="E4541" s="237">
        <v>2.16</v>
      </c>
    </row>
    <row r="4542" spans="1:5" ht="12.75">
      <c r="A4542" s="235">
        <v>36789</v>
      </c>
      <c r="B4542" s="236" t="s">
        <v>6416</v>
      </c>
      <c r="C4542" s="235" t="s">
        <v>2312</v>
      </c>
      <c r="D4542" s="235" t="s">
        <v>2313</v>
      </c>
      <c r="E4542" s="237">
        <v>1.37</v>
      </c>
    </row>
    <row r="4543" spans="1:5" ht="12.75">
      <c r="A4543" s="235">
        <v>7173</v>
      </c>
      <c r="B4543" s="236" t="s">
        <v>6417</v>
      </c>
      <c r="C4543" s="235" t="s">
        <v>2773</v>
      </c>
      <c r="D4543" s="235" t="s">
        <v>2320</v>
      </c>
      <c r="E4543" s="237">
        <v>885</v>
      </c>
    </row>
    <row r="4544" spans="1:5" ht="12.75">
      <c r="A4544" s="235">
        <v>7175</v>
      </c>
      <c r="B4544" s="236" t="s">
        <v>26486</v>
      </c>
      <c r="C4544" s="235" t="s">
        <v>2312</v>
      </c>
      <c r="D4544" s="235" t="s">
        <v>2313</v>
      </c>
      <c r="E4544" s="237">
        <v>1</v>
      </c>
    </row>
    <row r="4545" spans="1:5" ht="12.75">
      <c r="A4545" s="235">
        <v>40741</v>
      </c>
      <c r="B4545" s="236" t="s">
        <v>24367</v>
      </c>
      <c r="C4545" s="235" t="s">
        <v>2312</v>
      </c>
      <c r="D4545" s="235" t="s">
        <v>2313</v>
      </c>
      <c r="E4545" s="237">
        <v>1.99</v>
      </c>
    </row>
    <row r="4546" spans="1:5" ht="12.75">
      <c r="A4546" s="235">
        <v>7184</v>
      </c>
      <c r="B4546" s="236" t="s">
        <v>6418</v>
      </c>
      <c r="C4546" s="235" t="s">
        <v>2315</v>
      </c>
      <c r="D4546" s="235" t="s">
        <v>2316</v>
      </c>
      <c r="E4546" s="237">
        <v>31.15</v>
      </c>
    </row>
    <row r="4547" spans="1:5" ht="12.75">
      <c r="A4547" s="235">
        <v>34458</v>
      </c>
      <c r="B4547" s="236" t="s">
        <v>6419</v>
      </c>
      <c r="C4547" s="235" t="s">
        <v>2312</v>
      </c>
      <c r="D4547" s="235" t="s">
        <v>2313</v>
      </c>
      <c r="E4547" s="237">
        <v>126.34</v>
      </c>
    </row>
    <row r="4548" spans="1:5" ht="12.75">
      <c r="A4548" s="235">
        <v>34464</v>
      </c>
      <c r="B4548" s="236" t="s">
        <v>6420</v>
      </c>
      <c r="C4548" s="235" t="s">
        <v>2312</v>
      </c>
      <c r="D4548" s="235" t="s">
        <v>2313</v>
      </c>
      <c r="E4548" s="237">
        <v>169.5</v>
      </c>
    </row>
    <row r="4549" spans="1:5" ht="12.75">
      <c r="A4549" s="235">
        <v>34468</v>
      </c>
      <c r="B4549" s="236" t="s">
        <v>6421</v>
      </c>
      <c r="C4549" s="235" t="s">
        <v>2312</v>
      </c>
      <c r="D4549" s="235" t="s">
        <v>2313</v>
      </c>
      <c r="E4549" s="237">
        <v>195.62</v>
      </c>
    </row>
    <row r="4550" spans="1:5" ht="12.75">
      <c r="A4550" s="235">
        <v>34473</v>
      </c>
      <c r="B4550" s="236" t="s">
        <v>6422</v>
      </c>
      <c r="C4550" s="235" t="s">
        <v>2312</v>
      </c>
      <c r="D4550" s="235" t="s">
        <v>2313</v>
      </c>
      <c r="E4550" s="237">
        <v>159.99</v>
      </c>
    </row>
    <row r="4551" spans="1:5" ht="12.75">
      <c r="A4551" s="235">
        <v>34480</v>
      </c>
      <c r="B4551" s="236" t="s">
        <v>6423</v>
      </c>
      <c r="C4551" s="235" t="s">
        <v>2312</v>
      </c>
      <c r="D4551" s="235" t="s">
        <v>2313</v>
      </c>
      <c r="E4551" s="237">
        <v>218.17</v>
      </c>
    </row>
    <row r="4552" spans="1:5" ht="12.75">
      <c r="A4552" s="235">
        <v>34486</v>
      </c>
      <c r="B4552" s="236" t="s">
        <v>6424</v>
      </c>
      <c r="C4552" s="235" t="s">
        <v>2312</v>
      </c>
      <c r="D4552" s="235" t="s">
        <v>2313</v>
      </c>
      <c r="E4552" s="237">
        <v>244.35</v>
      </c>
    </row>
    <row r="4553" spans="1:5" ht="12.75">
      <c r="A4553" s="235">
        <v>7202</v>
      </c>
      <c r="B4553" s="236" t="s">
        <v>6425</v>
      </c>
      <c r="C4553" s="235" t="s">
        <v>2315</v>
      </c>
      <c r="D4553" s="235" t="s">
        <v>2313</v>
      </c>
      <c r="E4553" s="237">
        <v>50.07</v>
      </c>
    </row>
    <row r="4554" spans="1:5" ht="12.75">
      <c r="A4554" s="235">
        <v>7190</v>
      </c>
      <c r="B4554" s="236" t="s">
        <v>6426</v>
      </c>
      <c r="C4554" s="235" t="s">
        <v>2312</v>
      </c>
      <c r="D4554" s="235" t="s">
        <v>2313</v>
      </c>
      <c r="E4554" s="237">
        <v>8.59</v>
      </c>
    </row>
    <row r="4555" spans="1:5" ht="12.75">
      <c r="A4555" s="235">
        <v>34417</v>
      </c>
      <c r="B4555" s="236" t="s">
        <v>6427</v>
      </c>
      <c r="C4555" s="235" t="s">
        <v>2312</v>
      </c>
      <c r="D4555" s="235" t="s">
        <v>2313</v>
      </c>
      <c r="E4555" s="237">
        <v>14.93</v>
      </c>
    </row>
    <row r="4556" spans="1:5" ht="12.75">
      <c r="A4556" s="235">
        <v>7191</v>
      </c>
      <c r="B4556" s="236" t="s">
        <v>6428</v>
      </c>
      <c r="C4556" s="235" t="s">
        <v>2312</v>
      </c>
      <c r="D4556" s="235" t="s">
        <v>2313</v>
      </c>
      <c r="E4556" s="237">
        <v>17.3</v>
      </c>
    </row>
    <row r="4557" spans="1:5" ht="12.75">
      <c r="A4557" s="235">
        <v>7213</v>
      </c>
      <c r="B4557" s="236" t="s">
        <v>6428</v>
      </c>
      <c r="C4557" s="235" t="s">
        <v>2315</v>
      </c>
      <c r="D4557" s="235" t="s">
        <v>2313</v>
      </c>
      <c r="E4557" s="237">
        <v>14.18</v>
      </c>
    </row>
    <row r="4558" spans="1:5" ht="12.75">
      <c r="A4558" s="235">
        <v>7195</v>
      </c>
      <c r="B4558" s="236" t="s">
        <v>6429</v>
      </c>
      <c r="C4558" s="235" t="s">
        <v>2312</v>
      </c>
      <c r="D4558" s="235" t="s">
        <v>2313</v>
      </c>
      <c r="E4558" s="237">
        <v>41.23</v>
      </c>
    </row>
    <row r="4559" spans="1:5" ht="12.75">
      <c r="A4559" s="235">
        <v>7186</v>
      </c>
      <c r="B4559" s="236" t="s">
        <v>6430</v>
      </c>
      <c r="C4559" s="235" t="s">
        <v>2312</v>
      </c>
      <c r="D4559" s="235" t="s">
        <v>2320</v>
      </c>
      <c r="E4559" s="237">
        <v>49.33</v>
      </c>
    </row>
    <row r="4560" spans="1:5" ht="12.75">
      <c r="A4560" s="235">
        <v>7194</v>
      </c>
      <c r="B4560" s="236" t="s">
        <v>6431</v>
      </c>
      <c r="C4560" s="235" t="s">
        <v>2315</v>
      </c>
      <c r="D4560" s="235" t="s">
        <v>2313</v>
      </c>
      <c r="E4560" s="237">
        <v>24.46</v>
      </c>
    </row>
    <row r="4561" spans="1:5" ht="12.75">
      <c r="A4561" s="235">
        <v>7207</v>
      </c>
      <c r="B4561" s="236" t="s">
        <v>6431</v>
      </c>
      <c r="C4561" s="235" t="s">
        <v>2312</v>
      </c>
      <c r="D4561" s="235" t="s">
        <v>2313</v>
      </c>
      <c r="E4561" s="237">
        <v>65.66</v>
      </c>
    </row>
    <row r="4562" spans="1:5" ht="12.75">
      <c r="A4562" s="235">
        <v>7197</v>
      </c>
      <c r="B4562" s="236" t="s">
        <v>6432</v>
      </c>
      <c r="C4562" s="235" t="s">
        <v>2312</v>
      </c>
      <c r="D4562" s="235" t="s">
        <v>2313</v>
      </c>
      <c r="E4562" s="237">
        <v>98.64</v>
      </c>
    </row>
    <row r="4563" spans="1:5" ht="12.75">
      <c r="A4563" s="235">
        <v>7192</v>
      </c>
      <c r="B4563" s="236" t="s">
        <v>6433</v>
      </c>
      <c r="C4563" s="235" t="s">
        <v>2312</v>
      </c>
      <c r="D4563" s="235" t="s">
        <v>2313</v>
      </c>
      <c r="E4563" s="237">
        <v>54.25</v>
      </c>
    </row>
    <row r="4564" spans="1:5" ht="12.75">
      <c r="A4564" s="235">
        <v>7193</v>
      </c>
      <c r="B4564" s="236" t="s">
        <v>6434</v>
      </c>
      <c r="C4564" s="235" t="s">
        <v>2312</v>
      </c>
      <c r="D4564" s="235" t="s">
        <v>2313</v>
      </c>
      <c r="E4564" s="237">
        <v>64.760000000000005</v>
      </c>
    </row>
    <row r="4565" spans="1:5" ht="12.75">
      <c r="A4565" s="235">
        <v>7189</v>
      </c>
      <c r="B4565" s="236" t="s">
        <v>6435</v>
      </c>
      <c r="C4565" s="235" t="s">
        <v>2312</v>
      </c>
      <c r="D4565" s="235" t="s">
        <v>2313</v>
      </c>
      <c r="E4565" s="237">
        <v>90.96</v>
      </c>
    </row>
    <row r="4566" spans="1:5" ht="12.75">
      <c r="A4566" s="235">
        <v>7198</v>
      </c>
      <c r="B4566" s="236" t="s">
        <v>6436</v>
      </c>
      <c r="C4566" s="235" t="s">
        <v>2315</v>
      </c>
      <c r="D4566" s="235" t="s">
        <v>2313</v>
      </c>
      <c r="E4566" s="237">
        <v>33.86</v>
      </c>
    </row>
    <row r="4567" spans="1:5" ht="12.75">
      <c r="A4567" s="235">
        <v>34402</v>
      </c>
      <c r="B4567" s="236" t="s">
        <v>6436</v>
      </c>
      <c r="C4567" s="235" t="s">
        <v>2312</v>
      </c>
      <c r="D4567" s="235" t="s">
        <v>2313</v>
      </c>
      <c r="E4567" s="237">
        <v>136.34</v>
      </c>
    </row>
    <row r="4568" spans="1:5" ht="12.75">
      <c r="A4568" s="235">
        <v>7245</v>
      </c>
      <c r="B4568" s="236" t="s">
        <v>6437</v>
      </c>
      <c r="C4568" s="235" t="s">
        <v>2312</v>
      </c>
      <c r="D4568" s="235" t="s">
        <v>2313</v>
      </c>
      <c r="E4568" s="237">
        <v>37.450000000000003</v>
      </c>
    </row>
    <row r="4569" spans="1:5" ht="12.75">
      <c r="A4569" s="235">
        <v>34425</v>
      </c>
      <c r="B4569" s="236" t="s">
        <v>6438</v>
      </c>
      <c r="C4569" s="235" t="s">
        <v>2312</v>
      </c>
      <c r="D4569" s="235" t="s">
        <v>2313</v>
      </c>
      <c r="E4569" s="237">
        <v>84.31</v>
      </c>
    </row>
    <row r="4570" spans="1:5" ht="12.75">
      <c r="A4570" s="235">
        <v>7223</v>
      </c>
      <c r="B4570" s="236" t="s">
        <v>6439</v>
      </c>
      <c r="C4570" s="235" t="s">
        <v>2312</v>
      </c>
      <c r="D4570" s="235" t="s">
        <v>2313</v>
      </c>
      <c r="E4570" s="237">
        <v>98.26</v>
      </c>
    </row>
    <row r="4571" spans="1:5" ht="12.75">
      <c r="A4571" s="235">
        <v>7234</v>
      </c>
      <c r="B4571" s="236" t="s">
        <v>6440</v>
      </c>
      <c r="C4571" s="235" t="s">
        <v>2312</v>
      </c>
      <c r="D4571" s="235" t="s">
        <v>2313</v>
      </c>
      <c r="E4571" s="237">
        <v>141.72</v>
      </c>
    </row>
    <row r="4572" spans="1:5" ht="12.75">
      <c r="A4572" s="235">
        <v>7224</v>
      </c>
      <c r="B4572" s="236" t="s">
        <v>6441</v>
      </c>
      <c r="C4572" s="235" t="s">
        <v>2312</v>
      </c>
      <c r="D4572" s="235" t="s">
        <v>2313</v>
      </c>
      <c r="E4572" s="237">
        <v>156.54</v>
      </c>
    </row>
    <row r="4573" spans="1:5" ht="12.75">
      <c r="A4573" s="235">
        <v>7221</v>
      </c>
      <c r="B4573" s="236" t="s">
        <v>6442</v>
      </c>
      <c r="C4573" s="235" t="s">
        <v>2315</v>
      </c>
      <c r="D4573" s="235" t="s">
        <v>2313</v>
      </c>
      <c r="E4573" s="237">
        <v>76.11</v>
      </c>
    </row>
    <row r="4574" spans="1:5" ht="12.75">
      <c r="A4574" s="235">
        <v>7210</v>
      </c>
      <c r="B4574" s="236" t="s">
        <v>6442</v>
      </c>
      <c r="C4574" s="235" t="s">
        <v>2312</v>
      </c>
      <c r="D4574" s="235" t="s">
        <v>2313</v>
      </c>
      <c r="E4574" s="237">
        <v>178.11</v>
      </c>
    </row>
    <row r="4575" spans="1:5" ht="12.75">
      <c r="A4575" s="235">
        <v>7225</v>
      </c>
      <c r="B4575" s="236" t="s">
        <v>6443</v>
      </c>
      <c r="C4575" s="235" t="s">
        <v>2312</v>
      </c>
      <c r="D4575" s="235" t="s">
        <v>2313</v>
      </c>
      <c r="E4575" s="237">
        <v>197.91</v>
      </c>
    </row>
    <row r="4576" spans="1:5" ht="12.75">
      <c r="A4576" s="235">
        <v>7226</v>
      </c>
      <c r="B4576" s="236" t="s">
        <v>6444</v>
      </c>
      <c r="C4576" s="235" t="s">
        <v>2312</v>
      </c>
      <c r="D4576" s="235" t="s">
        <v>2313</v>
      </c>
      <c r="E4576" s="237">
        <v>217.79</v>
      </c>
    </row>
    <row r="4577" spans="1:5" ht="12.75">
      <c r="A4577" s="235">
        <v>7236</v>
      </c>
      <c r="B4577" s="236" t="s">
        <v>6445</v>
      </c>
      <c r="C4577" s="235" t="s">
        <v>2312</v>
      </c>
      <c r="D4577" s="235" t="s">
        <v>2313</v>
      </c>
      <c r="E4577" s="237">
        <v>237.53</v>
      </c>
    </row>
    <row r="4578" spans="1:5" ht="12.75">
      <c r="A4578" s="235">
        <v>7227</v>
      </c>
      <c r="B4578" s="236" t="s">
        <v>6446</v>
      </c>
      <c r="C4578" s="235" t="s">
        <v>2312</v>
      </c>
      <c r="D4578" s="235" t="s">
        <v>2313</v>
      </c>
      <c r="E4578" s="237">
        <v>257.33</v>
      </c>
    </row>
    <row r="4579" spans="1:5" ht="12.75">
      <c r="A4579" s="235">
        <v>7212</v>
      </c>
      <c r="B4579" s="236" t="s">
        <v>6447</v>
      </c>
      <c r="C4579" s="235" t="s">
        <v>2312</v>
      </c>
      <c r="D4579" s="235" t="s">
        <v>2313</v>
      </c>
      <c r="E4579" s="237">
        <v>284.93</v>
      </c>
    </row>
    <row r="4580" spans="1:5" ht="12.75">
      <c r="A4580" s="235">
        <v>7229</v>
      </c>
      <c r="B4580" s="236" t="s">
        <v>6448</v>
      </c>
      <c r="C4580" s="235" t="s">
        <v>2312</v>
      </c>
      <c r="D4580" s="235" t="s">
        <v>2313</v>
      </c>
      <c r="E4580" s="237">
        <v>188.42</v>
      </c>
    </row>
    <row r="4581" spans="1:5" ht="12.75">
      <c r="A4581" s="235">
        <v>7230</v>
      </c>
      <c r="B4581" s="236" t="s">
        <v>6449</v>
      </c>
      <c r="C4581" s="235" t="s">
        <v>2312</v>
      </c>
      <c r="D4581" s="235" t="s">
        <v>2313</v>
      </c>
      <c r="E4581" s="237">
        <v>300.26</v>
      </c>
    </row>
    <row r="4582" spans="1:5" ht="12.75">
      <c r="A4582" s="235">
        <v>7231</v>
      </c>
      <c r="B4582" s="236" t="s">
        <v>6450</v>
      </c>
      <c r="C4582" s="235" t="s">
        <v>2312</v>
      </c>
      <c r="D4582" s="235" t="s">
        <v>2313</v>
      </c>
      <c r="E4582" s="237">
        <v>394.34</v>
      </c>
    </row>
    <row r="4583" spans="1:5" ht="12.75">
      <c r="A4583" s="235">
        <v>7220</v>
      </c>
      <c r="B4583" s="236" t="s">
        <v>6451</v>
      </c>
      <c r="C4583" s="235" t="s">
        <v>2312</v>
      </c>
      <c r="D4583" s="235" t="s">
        <v>2313</v>
      </c>
      <c r="E4583" s="237">
        <v>484.8</v>
      </c>
    </row>
    <row r="4584" spans="1:5" ht="12.75">
      <c r="A4584" s="235">
        <v>34447</v>
      </c>
      <c r="B4584" s="236" t="s">
        <v>6452</v>
      </c>
      <c r="C4584" s="235" t="s">
        <v>2312</v>
      </c>
      <c r="D4584" s="235" t="s">
        <v>2313</v>
      </c>
      <c r="E4584" s="237">
        <v>539.59</v>
      </c>
    </row>
    <row r="4585" spans="1:5" ht="12.75">
      <c r="A4585" s="235">
        <v>7233</v>
      </c>
      <c r="B4585" s="236" t="s">
        <v>6453</v>
      </c>
      <c r="C4585" s="235" t="s">
        <v>2312</v>
      </c>
      <c r="D4585" s="235" t="s">
        <v>2313</v>
      </c>
      <c r="E4585" s="237">
        <v>604.1</v>
      </c>
    </row>
    <row r="4586" spans="1:5" ht="12.75">
      <c r="A4586" s="235">
        <v>40740</v>
      </c>
      <c r="B4586" s="236" t="s">
        <v>24368</v>
      </c>
      <c r="C4586" s="235" t="s">
        <v>2315</v>
      </c>
      <c r="D4586" s="235" t="s">
        <v>2316</v>
      </c>
      <c r="E4586" s="237">
        <v>204.47</v>
      </c>
    </row>
    <row r="4587" spans="1:5" ht="12.75">
      <c r="A4587" s="235">
        <v>25007</v>
      </c>
      <c r="B4587" s="236" t="s">
        <v>6454</v>
      </c>
      <c r="C4587" s="235" t="s">
        <v>2315</v>
      </c>
      <c r="D4587" s="235" t="s">
        <v>2316</v>
      </c>
      <c r="E4587" s="237">
        <v>58.51</v>
      </c>
    </row>
    <row r="4588" spans="1:5" ht="12.75">
      <c r="A4588" s="235">
        <v>43071</v>
      </c>
      <c r="B4588" s="236" t="s">
        <v>26487</v>
      </c>
      <c r="C4588" s="235" t="s">
        <v>2315</v>
      </c>
      <c r="D4588" s="235" t="s">
        <v>2316</v>
      </c>
      <c r="E4588" s="237">
        <v>230.24</v>
      </c>
    </row>
    <row r="4589" spans="1:5" ht="12.75">
      <c r="A4589" s="235">
        <v>39520</v>
      </c>
      <c r="B4589" s="236" t="s">
        <v>6455</v>
      </c>
      <c r="C4589" s="235" t="s">
        <v>2315</v>
      </c>
      <c r="D4589" s="235" t="s">
        <v>2316</v>
      </c>
      <c r="E4589" s="237">
        <v>187.84</v>
      </c>
    </row>
    <row r="4590" spans="1:5" ht="12.75">
      <c r="A4590" s="235">
        <v>39521</v>
      </c>
      <c r="B4590" s="236" t="s">
        <v>6456</v>
      </c>
      <c r="C4590" s="235" t="s">
        <v>2315</v>
      </c>
      <c r="D4590" s="235" t="s">
        <v>2316</v>
      </c>
      <c r="E4590" s="237">
        <v>193.97</v>
      </c>
    </row>
    <row r="4591" spans="1:5" ht="12.75">
      <c r="A4591" s="235">
        <v>39522</v>
      </c>
      <c r="B4591" s="236" t="s">
        <v>6457</v>
      </c>
      <c r="C4591" s="235" t="s">
        <v>2315</v>
      </c>
      <c r="D4591" s="235" t="s">
        <v>2316</v>
      </c>
      <c r="E4591" s="237">
        <v>200.3</v>
      </c>
    </row>
    <row r="4592" spans="1:5" ht="12.75">
      <c r="A4592" s="235">
        <v>7243</v>
      </c>
      <c r="B4592" s="236" t="s">
        <v>6458</v>
      </c>
      <c r="C4592" s="235" t="s">
        <v>2315</v>
      </c>
      <c r="D4592" s="235" t="s">
        <v>2316</v>
      </c>
      <c r="E4592" s="237">
        <v>61.14</v>
      </c>
    </row>
    <row r="4593" spans="1:5" ht="12.75">
      <c r="A4593" s="235">
        <v>11067</v>
      </c>
      <c r="B4593" s="236" t="s">
        <v>6459</v>
      </c>
      <c r="C4593" s="235" t="s">
        <v>2312</v>
      </c>
      <c r="D4593" s="235" t="s">
        <v>2313</v>
      </c>
      <c r="E4593" s="237">
        <v>516.77</v>
      </c>
    </row>
    <row r="4594" spans="1:5" ht="12.75">
      <c r="A4594" s="235">
        <v>11068</v>
      </c>
      <c r="B4594" s="236" t="s">
        <v>6460</v>
      </c>
      <c r="C4594" s="235" t="s">
        <v>2312</v>
      </c>
      <c r="D4594" s="235" t="s">
        <v>2313</v>
      </c>
      <c r="E4594" s="237">
        <v>652.86</v>
      </c>
    </row>
    <row r="4595" spans="1:5" ht="12.75">
      <c r="A4595" s="235">
        <v>7246</v>
      </c>
      <c r="B4595" s="236" t="s">
        <v>6461</v>
      </c>
      <c r="C4595" s="235" t="s">
        <v>2312</v>
      </c>
      <c r="D4595" s="235" t="s">
        <v>2313</v>
      </c>
      <c r="E4595" s="237">
        <v>34.85</v>
      </c>
    </row>
    <row r="4596" spans="1:5" ht="12.75">
      <c r="A4596" s="235">
        <v>12869</v>
      </c>
      <c r="B4596" s="236" t="s">
        <v>6462</v>
      </c>
      <c r="C4596" s="235" t="s">
        <v>2317</v>
      </c>
      <c r="D4596" s="235" t="s">
        <v>2313</v>
      </c>
      <c r="E4596" s="237">
        <v>15.58</v>
      </c>
    </row>
    <row r="4597" spans="1:5" ht="12.75">
      <c r="A4597" s="235">
        <v>41097</v>
      </c>
      <c r="B4597" s="236" t="s">
        <v>6463</v>
      </c>
      <c r="C4597" s="235" t="s">
        <v>2485</v>
      </c>
      <c r="D4597" s="235" t="s">
        <v>2313</v>
      </c>
      <c r="E4597" s="237">
        <v>2742.33</v>
      </c>
    </row>
    <row r="4598" spans="1:5" ht="12.75">
      <c r="A4598" s="235">
        <v>1574</v>
      </c>
      <c r="B4598" s="236" t="s">
        <v>6464</v>
      </c>
      <c r="C4598" s="235" t="s">
        <v>2312</v>
      </c>
      <c r="D4598" s="235" t="s">
        <v>2313</v>
      </c>
      <c r="E4598" s="237">
        <v>1.1599999999999999</v>
      </c>
    </row>
    <row r="4599" spans="1:5" ht="12.75">
      <c r="A4599" s="235">
        <v>1581</v>
      </c>
      <c r="B4599" s="236" t="s">
        <v>6465</v>
      </c>
      <c r="C4599" s="235" t="s">
        <v>2312</v>
      </c>
      <c r="D4599" s="235" t="s">
        <v>2313</v>
      </c>
      <c r="E4599" s="237">
        <v>8.0399999999999991</v>
      </c>
    </row>
    <row r="4600" spans="1:5" ht="12.75">
      <c r="A4600" s="235">
        <v>1575</v>
      </c>
      <c r="B4600" s="236" t="s">
        <v>6466</v>
      </c>
      <c r="C4600" s="235" t="s">
        <v>2312</v>
      </c>
      <c r="D4600" s="235" t="s">
        <v>2313</v>
      </c>
      <c r="E4600" s="237">
        <v>1.37</v>
      </c>
    </row>
    <row r="4601" spans="1:5" ht="12.75">
      <c r="A4601" s="235">
        <v>1570</v>
      </c>
      <c r="B4601" s="236" t="s">
        <v>6467</v>
      </c>
      <c r="C4601" s="235" t="s">
        <v>2312</v>
      </c>
      <c r="D4601" s="235" t="s">
        <v>2313</v>
      </c>
      <c r="E4601" s="237">
        <v>0.69</v>
      </c>
    </row>
    <row r="4602" spans="1:5" ht="12.75">
      <c r="A4602" s="235">
        <v>1576</v>
      </c>
      <c r="B4602" s="236" t="s">
        <v>6468</v>
      </c>
      <c r="C4602" s="235" t="s">
        <v>2312</v>
      </c>
      <c r="D4602" s="235" t="s">
        <v>2313</v>
      </c>
      <c r="E4602" s="237">
        <v>1.9</v>
      </c>
    </row>
    <row r="4603" spans="1:5" ht="12.75">
      <c r="A4603" s="235">
        <v>1577</v>
      </c>
      <c r="B4603" s="236" t="s">
        <v>6469</v>
      </c>
      <c r="C4603" s="235" t="s">
        <v>2312</v>
      </c>
      <c r="D4603" s="235" t="s">
        <v>2313</v>
      </c>
      <c r="E4603" s="237">
        <v>2.14</v>
      </c>
    </row>
    <row r="4604" spans="1:5" ht="12.75">
      <c r="A4604" s="235">
        <v>1571</v>
      </c>
      <c r="B4604" s="236" t="s">
        <v>6470</v>
      </c>
      <c r="C4604" s="235" t="s">
        <v>2312</v>
      </c>
      <c r="D4604" s="235" t="s">
        <v>2313</v>
      </c>
      <c r="E4604" s="237">
        <v>0.9</v>
      </c>
    </row>
    <row r="4605" spans="1:5" ht="12.75">
      <c r="A4605" s="235">
        <v>1578</v>
      </c>
      <c r="B4605" s="236" t="s">
        <v>6471</v>
      </c>
      <c r="C4605" s="235" t="s">
        <v>2312</v>
      </c>
      <c r="D4605" s="235" t="s">
        <v>2313</v>
      </c>
      <c r="E4605" s="237">
        <v>3.72</v>
      </c>
    </row>
    <row r="4606" spans="1:5" ht="12.75">
      <c r="A4606" s="235">
        <v>1573</v>
      </c>
      <c r="B4606" s="236" t="s">
        <v>6472</v>
      </c>
      <c r="C4606" s="235" t="s">
        <v>2312</v>
      </c>
      <c r="D4606" s="235" t="s">
        <v>2313</v>
      </c>
      <c r="E4606" s="237">
        <v>1.07</v>
      </c>
    </row>
    <row r="4607" spans="1:5" ht="12.75">
      <c r="A4607" s="235">
        <v>1579</v>
      </c>
      <c r="B4607" s="236" t="s">
        <v>6473</v>
      </c>
      <c r="C4607" s="235" t="s">
        <v>2312</v>
      </c>
      <c r="D4607" s="235" t="s">
        <v>2313</v>
      </c>
      <c r="E4607" s="237">
        <v>4.6399999999999997</v>
      </c>
    </row>
    <row r="4608" spans="1:5" ht="12.75">
      <c r="A4608" s="235">
        <v>1580</v>
      </c>
      <c r="B4608" s="236" t="s">
        <v>6474</v>
      </c>
      <c r="C4608" s="235" t="s">
        <v>2312</v>
      </c>
      <c r="D4608" s="235" t="s">
        <v>2313</v>
      </c>
      <c r="E4608" s="237">
        <v>5.71</v>
      </c>
    </row>
    <row r="4609" spans="1:5" ht="12.75">
      <c r="A4609" s="235">
        <v>7571</v>
      </c>
      <c r="B4609" s="236" t="s">
        <v>6475</v>
      </c>
      <c r="C4609" s="235" t="s">
        <v>2312</v>
      </c>
      <c r="D4609" s="235" t="s">
        <v>2313</v>
      </c>
      <c r="E4609" s="237">
        <v>6.84</v>
      </c>
    </row>
    <row r="4610" spans="1:5" ht="12.75">
      <c r="A4610" s="235">
        <v>39321</v>
      </c>
      <c r="B4610" s="236" t="s">
        <v>6476</v>
      </c>
      <c r="C4610" s="235" t="s">
        <v>2312</v>
      </c>
      <c r="D4610" s="235" t="s">
        <v>2313</v>
      </c>
      <c r="E4610" s="237">
        <v>19.63</v>
      </c>
    </row>
    <row r="4611" spans="1:5" ht="12.75">
      <c r="A4611" s="235">
        <v>39319</v>
      </c>
      <c r="B4611" s="236" t="s">
        <v>6477</v>
      </c>
      <c r="C4611" s="235" t="s">
        <v>2312</v>
      </c>
      <c r="D4611" s="235" t="s">
        <v>2313</v>
      </c>
      <c r="E4611" s="237">
        <v>7.67</v>
      </c>
    </row>
    <row r="4612" spans="1:5" ht="12.75">
      <c r="A4612" s="235">
        <v>39320</v>
      </c>
      <c r="B4612" s="236" t="s">
        <v>6478</v>
      </c>
      <c r="C4612" s="235" t="s">
        <v>2312</v>
      </c>
      <c r="D4612" s="235" t="s">
        <v>2313</v>
      </c>
      <c r="E4612" s="237">
        <v>12.74</v>
      </c>
    </row>
    <row r="4613" spans="1:5" ht="12.75">
      <c r="A4613" s="235">
        <v>1591</v>
      </c>
      <c r="B4613" s="236" t="s">
        <v>6479</v>
      </c>
      <c r="C4613" s="235" t="s">
        <v>2312</v>
      </c>
      <c r="D4613" s="235" t="s">
        <v>2313</v>
      </c>
      <c r="E4613" s="237">
        <v>17.72</v>
      </c>
    </row>
    <row r="4614" spans="1:5" ht="12.75">
      <c r="A4614" s="235">
        <v>1547</v>
      </c>
      <c r="B4614" s="236" t="s">
        <v>6480</v>
      </c>
      <c r="C4614" s="235" t="s">
        <v>2312</v>
      </c>
      <c r="D4614" s="235" t="s">
        <v>2313</v>
      </c>
      <c r="E4614" s="237">
        <v>92.87</v>
      </c>
    </row>
    <row r="4615" spans="1:5" ht="12.75">
      <c r="A4615" s="235">
        <v>38196</v>
      </c>
      <c r="B4615" s="236" t="s">
        <v>6481</v>
      </c>
      <c r="C4615" s="235" t="s">
        <v>2312</v>
      </c>
      <c r="D4615" s="235" t="s">
        <v>2313</v>
      </c>
      <c r="E4615" s="237">
        <v>18.09</v>
      </c>
    </row>
    <row r="4616" spans="1:5" ht="12.75">
      <c r="A4616" s="235">
        <v>1543</v>
      </c>
      <c r="B4616" s="236" t="s">
        <v>6482</v>
      </c>
      <c r="C4616" s="235" t="s">
        <v>2312</v>
      </c>
      <c r="D4616" s="235" t="s">
        <v>2313</v>
      </c>
      <c r="E4616" s="237">
        <v>19.22</v>
      </c>
    </row>
    <row r="4617" spans="1:5" ht="12.75">
      <c r="A4617" s="235">
        <v>1585</v>
      </c>
      <c r="B4617" s="236" t="s">
        <v>6483</v>
      </c>
      <c r="C4617" s="235" t="s">
        <v>2312</v>
      </c>
      <c r="D4617" s="235" t="s">
        <v>2313</v>
      </c>
      <c r="E4617" s="237">
        <v>3.72</v>
      </c>
    </row>
    <row r="4618" spans="1:5" ht="12.75">
      <c r="A4618" s="235">
        <v>1593</v>
      </c>
      <c r="B4618" s="236" t="s">
        <v>6484</v>
      </c>
      <c r="C4618" s="235" t="s">
        <v>2312</v>
      </c>
      <c r="D4618" s="235" t="s">
        <v>2313</v>
      </c>
      <c r="E4618" s="237">
        <v>19.77</v>
      </c>
    </row>
    <row r="4619" spans="1:5" ht="12.75">
      <c r="A4619" s="235">
        <v>11838</v>
      </c>
      <c r="B4619" s="236" t="s">
        <v>6485</v>
      </c>
      <c r="C4619" s="235" t="s">
        <v>2312</v>
      </c>
      <c r="D4619" s="235" t="s">
        <v>2313</v>
      </c>
      <c r="E4619" s="237">
        <v>26.08</v>
      </c>
    </row>
    <row r="4620" spans="1:5" ht="12.75">
      <c r="A4620" s="235">
        <v>1594</v>
      </c>
      <c r="B4620" s="236" t="s">
        <v>6486</v>
      </c>
      <c r="C4620" s="235" t="s">
        <v>2312</v>
      </c>
      <c r="D4620" s="235" t="s">
        <v>2313</v>
      </c>
      <c r="E4620" s="237">
        <v>26.37</v>
      </c>
    </row>
    <row r="4621" spans="1:5" ht="12.75">
      <c r="A4621" s="235">
        <v>1586</v>
      </c>
      <c r="B4621" s="236" t="s">
        <v>6487</v>
      </c>
      <c r="C4621" s="235" t="s">
        <v>2312</v>
      </c>
      <c r="D4621" s="235" t="s">
        <v>2313</v>
      </c>
      <c r="E4621" s="237">
        <v>4.71</v>
      </c>
    </row>
    <row r="4622" spans="1:5" ht="12.75">
      <c r="A4622" s="235">
        <v>11839</v>
      </c>
      <c r="B4622" s="236" t="s">
        <v>6488</v>
      </c>
      <c r="C4622" s="235" t="s">
        <v>2312</v>
      </c>
      <c r="D4622" s="235" t="s">
        <v>2313</v>
      </c>
      <c r="E4622" s="237">
        <v>37.950000000000003</v>
      </c>
    </row>
    <row r="4623" spans="1:5" ht="12.75">
      <c r="A4623" s="235">
        <v>1587</v>
      </c>
      <c r="B4623" s="236" t="s">
        <v>6489</v>
      </c>
      <c r="C4623" s="235" t="s">
        <v>2312</v>
      </c>
      <c r="D4623" s="235" t="s">
        <v>2313</v>
      </c>
      <c r="E4623" s="237">
        <v>4.79</v>
      </c>
    </row>
    <row r="4624" spans="1:5" ht="12.75">
      <c r="A4624" s="235">
        <v>1545</v>
      </c>
      <c r="B4624" s="236" t="s">
        <v>6490</v>
      </c>
      <c r="C4624" s="235" t="s">
        <v>2312</v>
      </c>
      <c r="D4624" s="235" t="s">
        <v>2313</v>
      </c>
      <c r="E4624" s="237">
        <v>45.54</v>
      </c>
    </row>
    <row r="4625" spans="1:5" ht="12.75">
      <c r="A4625" s="235">
        <v>1588</v>
      </c>
      <c r="B4625" s="236" t="s">
        <v>6491</v>
      </c>
      <c r="C4625" s="235" t="s">
        <v>2312</v>
      </c>
      <c r="D4625" s="235" t="s">
        <v>2313</v>
      </c>
      <c r="E4625" s="237">
        <v>6.58</v>
      </c>
    </row>
    <row r="4626" spans="1:5" ht="12.75">
      <c r="A4626" s="235">
        <v>1535</v>
      </c>
      <c r="B4626" s="236" t="s">
        <v>6492</v>
      </c>
      <c r="C4626" s="235" t="s">
        <v>2312</v>
      </c>
      <c r="D4626" s="235" t="s">
        <v>2313</v>
      </c>
      <c r="E4626" s="237">
        <v>3.79</v>
      </c>
    </row>
    <row r="4627" spans="1:5" ht="12.75">
      <c r="A4627" s="235">
        <v>1589</v>
      </c>
      <c r="B4627" s="236" t="s">
        <v>6493</v>
      </c>
      <c r="C4627" s="235" t="s">
        <v>2312</v>
      </c>
      <c r="D4627" s="235" t="s">
        <v>2313</v>
      </c>
      <c r="E4627" s="237">
        <v>6.79</v>
      </c>
    </row>
    <row r="4628" spans="1:5" ht="12.75">
      <c r="A4628" s="235">
        <v>1546</v>
      </c>
      <c r="B4628" s="236" t="s">
        <v>6494</v>
      </c>
      <c r="C4628" s="235" t="s">
        <v>2312</v>
      </c>
      <c r="D4628" s="235" t="s">
        <v>2313</v>
      </c>
      <c r="E4628" s="237">
        <v>76.849999999999994</v>
      </c>
    </row>
    <row r="4629" spans="1:5" ht="12.75">
      <c r="A4629" s="235">
        <v>1590</v>
      </c>
      <c r="B4629" s="236" t="s">
        <v>6495</v>
      </c>
      <c r="C4629" s="235" t="s">
        <v>2312</v>
      </c>
      <c r="D4629" s="235" t="s">
        <v>2313</v>
      </c>
      <c r="E4629" s="237">
        <v>11.95</v>
      </c>
    </row>
    <row r="4630" spans="1:5" ht="12.75">
      <c r="A4630" s="235">
        <v>1542</v>
      </c>
      <c r="B4630" s="236" t="s">
        <v>6496</v>
      </c>
      <c r="C4630" s="235" t="s">
        <v>2312</v>
      </c>
      <c r="D4630" s="235" t="s">
        <v>2313</v>
      </c>
      <c r="E4630" s="237">
        <v>15.83</v>
      </c>
    </row>
    <row r="4631" spans="1:5" ht="12.75">
      <c r="A4631" s="235">
        <v>38415</v>
      </c>
      <c r="B4631" s="236" t="s">
        <v>6497</v>
      </c>
      <c r="C4631" s="235" t="s">
        <v>2312</v>
      </c>
      <c r="D4631" s="235" t="s">
        <v>2313</v>
      </c>
      <c r="E4631" s="237">
        <v>1043.97</v>
      </c>
    </row>
    <row r="4632" spans="1:5" ht="12.75">
      <c r="A4632" s="235">
        <v>38414</v>
      </c>
      <c r="B4632" s="236" t="s">
        <v>6498</v>
      </c>
      <c r="C4632" s="235" t="s">
        <v>2312</v>
      </c>
      <c r="D4632" s="235" t="s">
        <v>2313</v>
      </c>
      <c r="E4632" s="237">
        <v>1465.22</v>
      </c>
    </row>
    <row r="4633" spans="1:5" ht="12.75">
      <c r="A4633" s="235">
        <v>38128</v>
      </c>
      <c r="B4633" s="236" t="s">
        <v>6499</v>
      </c>
      <c r="C4633" s="235" t="s">
        <v>2328</v>
      </c>
      <c r="D4633" s="235" t="s">
        <v>2320</v>
      </c>
      <c r="E4633" s="237">
        <v>0.72</v>
      </c>
    </row>
    <row r="4634" spans="1:5" ht="12.75">
      <c r="A4634" s="235">
        <v>7253</v>
      </c>
      <c r="B4634" s="236" t="s">
        <v>6500</v>
      </c>
      <c r="C4634" s="235" t="s">
        <v>2482</v>
      </c>
      <c r="D4634" s="235" t="s">
        <v>2313</v>
      </c>
      <c r="E4634" s="237">
        <v>154.28</v>
      </c>
    </row>
    <row r="4635" spans="1:5" ht="12.75">
      <c r="A4635" s="235">
        <v>4806</v>
      </c>
      <c r="B4635" s="236" t="s">
        <v>6501</v>
      </c>
      <c r="C4635" s="235" t="s">
        <v>2324</v>
      </c>
      <c r="D4635" s="235" t="s">
        <v>2313</v>
      </c>
      <c r="E4635" s="237">
        <v>14.86</v>
      </c>
    </row>
    <row r="4636" spans="1:5" ht="12.75">
      <c r="A4636" s="235">
        <v>34401</v>
      </c>
      <c r="B4636" s="236" t="s">
        <v>24725</v>
      </c>
      <c r="C4636" s="235" t="s">
        <v>2312</v>
      </c>
      <c r="D4636" s="235" t="s">
        <v>2313</v>
      </c>
      <c r="E4636" s="237">
        <v>1.2</v>
      </c>
    </row>
    <row r="4637" spans="1:5" ht="12.75">
      <c r="A4637" s="235">
        <v>7260</v>
      </c>
      <c r="B4637" s="236" t="s">
        <v>24726</v>
      </c>
      <c r="C4637" s="235" t="s">
        <v>2312</v>
      </c>
      <c r="D4637" s="235" t="s">
        <v>2313</v>
      </c>
      <c r="E4637" s="237">
        <v>1.07</v>
      </c>
    </row>
    <row r="4638" spans="1:5" ht="12.75">
      <c r="A4638" s="235">
        <v>7256</v>
      </c>
      <c r="B4638" s="236" t="s">
        <v>24727</v>
      </c>
      <c r="C4638" s="235" t="s">
        <v>2312</v>
      </c>
      <c r="D4638" s="235" t="s">
        <v>2313</v>
      </c>
      <c r="E4638" s="237">
        <v>1.05</v>
      </c>
    </row>
    <row r="4639" spans="1:5" ht="12.75">
      <c r="A4639" s="235">
        <v>7258</v>
      </c>
      <c r="B4639" s="236" t="s">
        <v>24728</v>
      </c>
      <c r="C4639" s="235" t="s">
        <v>2312</v>
      </c>
      <c r="D4639" s="235" t="s">
        <v>2313</v>
      </c>
      <c r="E4639" s="237">
        <v>0.43</v>
      </c>
    </row>
    <row r="4640" spans="1:5" ht="12.75">
      <c r="A4640" s="235">
        <v>34400</v>
      </c>
      <c r="B4640" s="236" t="s">
        <v>24729</v>
      </c>
      <c r="C4640" s="235" t="s">
        <v>2312</v>
      </c>
      <c r="D4640" s="235" t="s">
        <v>2313</v>
      </c>
      <c r="E4640" s="237">
        <v>1.85</v>
      </c>
    </row>
    <row r="4641" spans="1:5" ht="12.75">
      <c r="A4641" s="235">
        <v>10617</v>
      </c>
      <c r="B4641" s="236" t="s">
        <v>24730</v>
      </c>
      <c r="C4641" s="235" t="s">
        <v>2312</v>
      </c>
      <c r="D4641" s="235" t="s">
        <v>2313</v>
      </c>
      <c r="E4641" s="237">
        <v>3.54</v>
      </c>
    </row>
    <row r="4642" spans="1:5" ht="12.75">
      <c r="A4642" s="235">
        <v>7274</v>
      </c>
      <c r="B4642" s="236" t="s">
        <v>6502</v>
      </c>
      <c r="C4642" s="235" t="s">
        <v>2312</v>
      </c>
      <c r="D4642" s="235" t="s">
        <v>2316</v>
      </c>
      <c r="E4642" s="237">
        <v>50.31</v>
      </c>
    </row>
    <row r="4643" spans="1:5" ht="12.75">
      <c r="A4643" s="235">
        <v>11663</v>
      </c>
      <c r="B4643" s="236" t="s">
        <v>6503</v>
      </c>
      <c r="C4643" s="235" t="s">
        <v>2312</v>
      </c>
      <c r="D4643" s="235" t="s">
        <v>2316</v>
      </c>
      <c r="E4643" s="237">
        <v>413.85</v>
      </c>
    </row>
    <row r="4644" spans="1:5" ht="12.75">
      <c r="A4644" s="235">
        <v>154</v>
      </c>
      <c r="B4644" s="236" t="s">
        <v>6504</v>
      </c>
      <c r="C4644" s="235" t="s">
        <v>2377</v>
      </c>
      <c r="D4644" s="235" t="s">
        <v>2313</v>
      </c>
      <c r="E4644" s="237">
        <v>55.05</v>
      </c>
    </row>
    <row r="4645" spans="1:5" ht="12.75">
      <c r="A4645" s="235">
        <v>38121</v>
      </c>
      <c r="B4645" s="236" t="s">
        <v>6505</v>
      </c>
      <c r="C4645" s="235" t="s">
        <v>2377</v>
      </c>
      <c r="D4645" s="235" t="s">
        <v>2313</v>
      </c>
      <c r="E4645" s="237">
        <v>16.079999999999998</v>
      </c>
    </row>
    <row r="4646" spans="1:5" ht="12.75">
      <c r="A4646" s="235">
        <v>7343</v>
      </c>
      <c r="B4646" s="236" t="s">
        <v>6506</v>
      </c>
      <c r="C4646" s="235" t="s">
        <v>2377</v>
      </c>
      <c r="D4646" s="235" t="s">
        <v>2313</v>
      </c>
      <c r="E4646" s="237">
        <v>16.28</v>
      </c>
    </row>
    <row r="4647" spans="1:5" ht="12.75">
      <c r="A4647" s="235">
        <v>43776</v>
      </c>
      <c r="B4647" s="236" t="s">
        <v>26488</v>
      </c>
      <c r="C4647" s="235" t="s">
        <v>2377</v>
      </c>
      <c r="D4647" s="235" t="s">
        <v>2313</v>
      </c>
      <c r="E4647" s="237">
        <v>18.37</v>
      </c>
    </row>
    <row r="4648" spans="1:5" ht="12.75">
      <c r="A4648" s="235">
        <v>7350</v>
      </c>
      <c r="B4648" s="236" t="s">
        <v>6507</v>
      </c>
      <c r="C4648" s="235" t="s">
        <v>2377</v>
      </c>
      <c r="D4648" s="235" t="s">
        <v>2313</v>
      </c>
      <c r="E4648" s="237">
        <v>24.46</v>
      </c>
    </row>
    <row r="4649" spans="1:5" ht="12.75">
      <c r="A4649" s="235">
        <v>7348</v>
      </c>
      <c r="B4649" s="236" t="s">
        <v>6508</v>
      </c>
      <c r="C4649" s="235" t="s">
        <v>2377</v>
      </c>
      <c r="D4649" s="235" t="s">
        <v>2313</v>
      </c>
      <c r="E4649" s="237">
        <v>13.72</v>
      </c>
    </row>
    <row r="4650" spans="1:5" ht="12.75">
      <c r="A4650" s="235">
        <v>7356</v>
      </c>
      <c r="B4650" s="236" t="s">
        <v>6509</v>
      </c>
      <c r="C4650" s="235" t="s">
        <v>2377</v>
      </c>
      <c r="D4650" s="235" t="s">
        <v>2313</v>
      </c>
      <c r="E4650" s="237">
        <v>20.56</v>
      </c>
    </row>
    <row r="4651" spans="1:5" ht="12.75">
      <c r="A4651" s="235">
        <v>7313</v>
      </c>
      <c r="B4651" s="236" t="s">
        <v>6510</v>
      </c>
      <c r="C4651" s="235" t="s">
        <v>2377</v>
      </c>
      <c r="D4651" s="235" t="s">
        <v>2313</v>
      </c>
      <c r="E4651" s="237">
        <v>13.33</v>
      </c>
    </row>
    <row r="4652" spans="1:5" ht="12.75">
      <c r="A4652" s="235">
        <v>7319</v>
      </c>
      <c r="B4652" s="236" t="s">
        <v>6511</v>
      </c>
      <c r="C4652" s="235" t="s">
        <v>2377</v>
      </c>
      <c r="D4652" s="235" t="s">
        <v>2313</v>
      </c>
      <c r="E4652" s="237">
        <v>7.63</v>
      </c>
    </row>
    <row r="4653" spans="1:5" ht="12.75">
      <c r="A4653" s="235">
        <v>38119</v>
      </c>
      <c r="B4653" s="236" t="s">
        <v>6512</v>
      </c>
      <c r="C4653" s="235" t="s">
        <v>2377</v>
      </c>
      <c r="D4653" s="235" t="s">
        <v>2313</v>
      </c>
      <c r="E4653" s="237">
        <v>91.07</v>
      </c>
    </row>
    <row r="4654" spans="1:5" ht="12.75">
      <c r="A4654" s="235">
        <v>7314</v>
      </c>
      <c r="B4654" s="236" t="s">
        <v>6513</v>
      </c>
      <c r="C4654" s="235" t="s">
        <v>2377</v>
      </c>
      <c r="D4654" s="235" t="s">
        <v>2313</v>
      </c>
      <c r="E4654" s="237">
        <v>98.15</v>
      </c>
    </row>
    <row r="4655" spans="1:5" ht="12.75">
      <c r="A4655" s="235">
        <v>38131</v>
      </c>
      <c r="B4655" s="236" t="s">
        <v>6514</v>
      </c>
      <c r="C4655" s="235" t="s">
        <v>2377</v>
      </c>
      <c r="D4655" s="235" t="s">
        <v>2313</v>
      </c>
      <c r="E4655" s="237">
        <v>91.88</v>
      </c>
    </row>
    <row r="4656" spans="1:5" ht="12.75">
      <c r="A4656" s="235">
        <v>7304</v>
      </c>
      <c r="B4656" s="236" t="s">
        <v>26489</v>
      </c>
      <c r="C4656" s="235" t="s">
        <v>2377</v>
      </c>
      <c r="D4656" s="235" t="s">
        <v>2313</v>
      </c>
      <c r="E4656" s="237">
        <v>54.44</v>
      </c>
    </row>
    <row r="4657" spans="1:5" ht="12.75">
      <c r="A4657" s="235">
        <v>43649</v>
      </c>
      <c r="B4657" s="236" t="s">
        <v>26490</v>
      </c>
      <c r="C4657" s="235" t="s">
        <v>2377</v>
      </c>
      <c r="D4657" s="235" t="s">
        <v>2313</v>
      </c>
      <c r="E4657" s="237">
        <v>28.16</v>
      </c>
    </row>
    <row r="4658" spans="1:5" ht="12.75">
      <c r="A4658" s="235">
        <v>43650</v>
      </c>
      <c r="B4658" s="236" t="s">
        <v>26491</v>
      </c>
      <c r="C4658" s="235" t="s">
        <v>2377</v>
      </c>
      <c r="D4658" s="235" t="s">
        <v>2313</v>
      </c>
      <c r="E4658" s="237">
        <v>26.61</v>
      </c>
    </row>
    <row r="4659" spans="1:5" ht="12.75">
      <c r="A4659" s="235">
        <v>7311</v>
      </c>
      <c r="B4659" s="236" t="s">
        <v>6515</v>
      </c>
      <c r="C4659" s="235" t="s">
        <v>2377</v>
      </c>
      <c r="D4659" s="235" t="s">
        <v>2313</v>
      </c>
      <c r="E4659" s="237">
        <v>27.26</v>
      </c>
    </row>
    <row r="4660" spans="1:5" ht="12.75">
      <c r="A4660" s="235">
        <v>7292</v>
      </c>
      <c r="B4660" s="236" t="s">
        <v>6516</v>
      </c>
      <c r="C4660" s="235" t="s">
        <v>2377</v>
      </c>
      <c r="D4660" s="235" t="s">
        <v>2320</v>
      </c>
      <c r="E4660" s="237">
        <v>26.39</v>
      </c>
    </row>
    <row r="4661" spans="1:5" ht="12.75">
      <c r="A4661" s="235">
        <v>7293</v>
      </c>
      <c r="B4661" s="236" t="s">
        <v>26492</v>
      </c>
      <c r="C4661" s="235" t="s">
        <v>2377</v>
      </c>
      <c r="D4661" s="235" t="s">
        <v>2313</v>
      </c>
      <c r="E4661" s="237">
        <v>29.19</v>
      </c>
    </row>
    <row r="4662" spans="1:5" ht="12.75">
      <c r="A4662" s="235">
        <v>7306</v>
      </c>
      <c r="B4662" s="236" t="s">
        <v>26493</v>
      </c>
      <c r="C4662" s="235" t="s">
        <v>2377</v>
      </c>
      <c r="D4662" s="235" t="s">
        <v>2313</v>
      </c>
      <c r="E4662" s="237">
        <v>32.22</v>
      </c>
    </row>
    <row r="4663" spans="1:5" ht="12.75">
      <c r="A4663" s="235">
        <v>7288</v>
      </c>
      <c r="B4663" s="236" t="s">
        <v>6517</v>
      </c>
      <c r="C4663" s="235" t="s">
        <v>2377</v>
      </c>
      <c r="D4663" s="235" t="s">
        <v>2313</v>
      </c>
      <c r="E4663" s="237">
        <v>26.75</v>
      </c>
    </row>
    <row r="4664" spans="1:5" ht="12.75">
      <c r="A4664" s="235">
        <v>43625</v>
      </c>
      <c r="B4664" s="236" t="s">
        <v>26494</v>
      </c>
      <c r="C4664" s="235" t="s">
        <v>2377</v>
      </c>
      <c r="D4664" s="235" t="s">
        <v>2313</v>
      </c>
      <c r="E4664" s="237">
        <v>21.6</v>
      </c>
    </row>
    <row r="4665" spans="1:5" ht="12.75">
      <c r="A4665" s="235">
        <v>43647</v>
      </c>
      <c r="B4665" s="236" t="s">
        <v>26495</v>
      </c>
      <c r="C4665" s="235" t="s">
        <v>2377</v>
      </c>
      <c r="D4665" s="235" t="s">
        <v>2313</v>
      </c>
      <c r="E4665" s="237">
        <v>19.62</v>
      </c>
    </row>
    <row r="4666" spans="1:5" ht="12.75">
      <c r="A4666" s="235">
        <v>43648</v>
      </c>
      <c r="B4666" s="236" t="s">
        <v>26496</v>
      </c>
      <c r="C4666" s="235" t="s">
        <v>2377</v>
      </c>
      <c r="D4666" s="235" t="s">
        <v>2313</v>
      </c>
      <c r="E4666" s="237">
        <v>18.93</v>
      </c>
    </row>
    <row r="4667" spans="1:5" ht="12.75">
      <c r="A4667" s="235">
        <v>35693</v>
      </c>
      <c r="B4667" s="236" t="s">
        <v>6518</v>
      </c>
      <c r="C4667" s="235" t="s">
        <v>2377</v>
      </c>
      <c r="D4667" s="235" t="s">
        <v>2313</v>
      </c>
      <c r="E4667" s="237">
        <v>9.43</v>
      </c>
    </row>
    <row r="4668" spans="1:5" ht="12.75">
      <c r="A4668" s="235">
        <v>35692</v>
      </c>
      <c r="B4668" s="236" t="s">
        <v>6519</v>
      </c>
      <c r="C4668" s="235" t="s">
        <v>2377</v>
      </c>
      <c r="D4668" s="235" t="s">
        <v>2313</v>
      </c>
      <c r="E4668" s="237">
        <v>14.05</v>
      </c>
    </row>
    <row r="4669" spans="1:5" ht="12.75">
      <c r="A4669" s="235">
        <v>7342</v>
      </c>
      <c r="B4669" s="236" t="s">
        <v>6520</v>
      </c>
      <c r="C4669" s="235" t="s">
        <v>2328</v>
      </c>
      <c r="D4669" s="235" t="s">
        <v>2313</v>
      </c>
      <c r="E4669" s="237">
        <v>1.46</v>
      </c>
    </row>
    <row r="4670" spans="1:5" ht="12.75">
      <c r="A4670" s="235">
        <v>39574</v>
      </c>
      <c r="B4670" s="236" t="s">
        <v>6521</v>
      </c>
      <c r="C4670" s="235" t="s">
        <v>2312</v>
      </c>
      <c r="D4670" s="235" t="s">
        <v>2313</v>
      </c>
      <c r="E4670" s="237">
        <v>4.18</v>
      </c>
    </row>
    <row r="4671" spans="1:5" ht="12.75">
      <c r="A4671" s="235">
        <v>11060</v>
      </c>
      <c r="B4671" s="236" t="s">
        <v>6522</v>
      </c>
      <c r="C4671" s="235" t="s">
        <v>2312</v>
      </c>
      <c r="D4671" s="235" t="s">
        <v>2313</v>
      </c>
      <c r="E4671" s="237">
        <v>36.61</v>
      </c>
    </row>
    <row r="4672" spans="1:5" ht="12.75">
      <c r="A4672" s="235">
        <v>37401</v>
      </c>
      <c r="B4672" s="236" t="s">
        <v>6523</v>
      </c>
      <c r="C4672" s="235" t="s">
        <v>2312</v>
      </c>
      <c r="D4672" s="235" t="s">
        <v>2313</v>
      </c>
      <c r="E4672" s="237">
        <v>61.37</v>
      </c>
    </row>
    <row r="4673" spans="1:5" ht="12.75">
      <c r="A4673" s="235">
        <v>7525</v>
      </c>
      <c r="B4673" s="236" t="s">
        <v>6524</v>
      </c>
      <c r="C4673" s="235" t="s">
        <v>2312</v>
      </c>
      <c r="D4673" s="235" t="s">
        <v>2313</v>
      </c>
      <c r="E4673" s="237">
        <v>51.4</v>
      </c>
    </row>
    <row r="4674" spans="1:5" ht="12.75">
      <c r="A4674" s="235">
        <v>7524</v>
      </c>
      <c r="B4674" s="236" t="s">
        <v>6525</v>
      </c>
      <c r="C4674" s="235" t="s">
        <v>2312</v>
      </c>
      <c r="D4674" s="235" t="s">
        <v>2313</v>
      </c>
      <c r="E4674" s="237">
        <v>48.44</v>
      </c>
    </row>
    <row r="4675" spans="1:5" ht="12.75">
      <c r="A4675" s="235">
        <v>38105</v>
      </c>
      <c r="B4675" s="236" t="s">
        <v>6526</v>
      </c>
      <c r="C4675" s="235" t="s">
        <v>2312</v>
      </c>
      <c r="D4675" s="235" t="s">
        <v>2313</v>
      </c>
      <c r="E4675" s="237">
        <v>12.44</v>
      </c>
    </row>
    <row r="4676" spans="1:5" ht="12.75">
      <c r="A4676" s="235">
        <v>38084</v>
      </c>
      <c r="B4676" s="236" t="s">
        <v>6527</v>
      </c>
      <c r="C4676" s="235" t="s">
        <v>2312</v>
      </c>
      <c r="D4676" s="235" t="s">
        <v>2313</v>
      </c>
      <c r="E4676" s="237">
        <v>17.670000000000002</v>
      </c>
    </row>
    <row r="4677" spans="1:5" ht="12.75">
      <c r="A4677" s="235">
        <v>38103</v>
      </c>
      <c r="B4677" s="236" t="s">
        <v>6528</v>
      </c>
      <c r="C4677" s="235" t="s">
        <v>2312</v>
      </c>
      <c r="D4677" s="235" t="s">
        <v>2313</v>
      </c>
      <c r="E4677" s="237">
        <v>18.68</v>
      </c>
    </row>
    <row r="4678" spans="1:5" ht="12.75">
      <c r="A4678" s="235">
        <v>38082</v>
      </c>
      <c r="B4678" s="236" t="s">
        <v>6529</v>
      </c>
      <c r="C4678" s="235" t="s">
        <v>2312</v>
      </c>
      <c r="D4678" s="235" t="s">
        <v>2313</v>
      </c>
      <c r="E4678" s="237">
        <v>23.01</v>
      </c>
    </row>
    <row r="4679" spans="1:5" ht="12.75">
      <c r="A4679" s="235">
        <v>38104</v>
      </c>
      <c r="B4679" s="236" t="s">
        <v>6530</v>
      </c>
      <c r="C4679" s="235" t="s">
        <v>2312</v>
      </c>
      <c r="D4679" s="235" t="s">
        <v>2313</v>
      </c>
      <c r="E4679" s="237">
        <v>36.57</v>
      </c>
    </row>
    <row r="4680" spans="1:5" ht="12.75">
      <c r="A4680" s="235">
        <v>38083</v>
      </c>
      <c r="B4680" s="236" t="s">
        <v>6531</v>
      </c>
      <c r="C4680" s="235" t="s">
        <v>2312</v>
      </c>
      <c r="D4680" s="235" t="s">
        <v>2313</v>
      </c>
      <c r="E4680" s="237">
        <v>40.61</v>
      </c>
    </row>
    <row r="4681" spans="1:5" ht="12.75">
      <c r="A4681" s="235">
        <v>38101</v>
      </c>
      <c r="B4681" s="236" t="s">
        <v>6532</v>
      </c>
      <c r="C4681" s="235" t="s">
        <v>2312</v>
      </c>
      <c r="D4681" s="235" t="s">
        <v>2313</v>
      </c>
      <c r="E4681" s="237">
        <v>8.8800000000000008</v>
      </c>
    </row>
    <row r="4682" spans="1:5" ht="12.75">
      <c r="A4682" s="235">
        <v>7528</v>
      </c>
      <c r="B4682" s="236" t="s">
        <v>6533</v>
      </c>
      <c r="C4682" s="235" t="s">
        <v>2312</v>
      </c>
      <c r="D4682" s="235" t="s">
        <v>2320</v>
      </c>
      <c r="E4682" s="237">
        <v>10.44</v>
      </c>
    </row>
    <row r="4683" spans="1:5" ht="12.75">
      <c r="A4683" s="235">
        <v>12147</v>
      </c>
      <c r="B4683" s="236" t="s">
        <v>6534</v>
      </c>
      <c r="C4683" s="235" t="s">
        <v>2312</v>
      </c>
      <c r="D4683" s="235" t="s">
        <v>2313</v>
      </c>
      <c r="E4683" s="237">
        <v>15.92</v>
      </c>
    </row>
    <row r="4684" spans="1:5" ht="12.75">
      <c r="A4684" s="235">
        <v>38075</v>
      </c>
      <c r="B4684" s="236" t="s">
        <v>6535</v>
      </c>
      <c r="C4684" s="235" t="s">
        <v>2312</v>
      </c>
      <c r="D4684" s="235" t="s">
        <v>2313</v>
      </c>
      <c r="E4684" s="237">
        <v>18.079999999999998</v>
      </c>
    </row>
    <row r="4685" spans="1:5" ht="12.75">
      <c r="A4685" s="235">
        <v>38102</v>
      </c>
      <c r="B4685" s="236" t="s">
        <v>6536</v>
      </c>
      <c r="C4685" s="235" t="s">
        <v>2312</v>
      </c>
      <c r="D4685" s="235" t="s">
        <v>2313</v>
      </c>
      <c r="E4685" s="237">
        <v>11.36</v>
      </c>
    </row>
    <row r="4686" spans="1:5" ht="12.75">
      <c r="A4686" s="235">
        <v>38076</v>
      </c>
      <c r="B4686" s="236" t="s">
        <v>6537</v>
      </c>
      <c r="C4686" s="235" t="s">
        <v>2312</v>
      </c>
      <c r="D4686" s="235" t="s">
        <v>2313</v>
      </c>
      <c r="E4686" s="237">
        <v>20.27</v>
      </c>
    </row>
    <row r="4687" spans="1:5" ht="12.75">
      <c r="A4687" s="235">
        <v>7592</v>
      </c>
      <c r="B4687" s="236" t="s">
        <v>6538</v>
      </c>
      <c r="C4687" s="235" t="s">
        <v>2317</v>
      </c>
      <c r="D4687" s="235" t="s">
        <v>2320</v>
      </c>
      <c r="E4687" s="237">
        <v>29.11</v>
      </c>
    </row>
    <row r="4688" spans="1:5" ht="12.75">
      <c r="A4688" s="235">
        <v>40820</v>
      </c>
      <c r="B4688" s="236" t="s">
        <v>6539</v>
      </c>
      <c r="C4688" s="235" t="s">
        <v>2485</v>
      </c>
      <c r="D4688" s="235" t="s">
        <v>2313</v>
      </c>
      <c r="E4688" s="237">
        <v>5117.1899999999996</v>
      </c>
    </row>
    <row r="4689" spans="1:5" ht="12.75">
      <c r="A4689" s="235">
        <v>11762</v>
      </c>
      <c r="B4689" s="236" t="s">
        <v>6540</v>
      </c>
      <c r="C4689" s="235" t="s">
        <v>2312</v>
      </c>
      <c r="D4689" s="235" t="s">
        <v>2313</v>
      </c>
      <c r="E4689" s="237">
        <v>52.27</v>
      </c>
    </row>
    <row r="4690" spans="1:5" ht="12.75">
      <c r="A4690" s="235">
        <v>13418</v>
      </c>
      <c r="B4690" s="236" t="s">
        <v>6541</v>
      </c>
      <c r="C4690" s="235" t="s">
        <v>2312</v>
      </c>
      <c r="D4690" s="235" t="s">
        <v>2313</v>
      </c>
      <c r="E4690" s="237">
        <v>14.6</v>
      </c>
    </row>
    <row r="4691" spans="1:5" ht="12.75">
      <c r="A4691" s="235">
        <v>13984</v>
      </c>
      <c r="B4691" s="236" t="s">
        <v>6542</v>
      </c>
      <c r="C4691" s="235" t="s">
        <v>2312</v>
      </c>
      <c r="D4691" s="235" t="s">
        <v>2313</v>
      </c>
      <c r="E4691" s="237">
        <v>36.53</v>
      </c>
    </row>
    <row r="4692" spans="1:5" ht="12.75">
      <c r="A4692" s="235">
        <v>11772</v>
      </c>
      <c r="B4692" s="236" t="s">
        <v>6543</v>
      </c>
      <c r="C4692" s="235" t="s">
        <v>2312</v>
      </c>
      <c r="D4692" s="235" t="s">
        <v>2313</v>
      </c>
      <c r="E4692" s="237">
        <v>88.72</v>
      </c>
    </row>
    <row r="4693" spans="1:5" ht="12.75">
      <c r="A4693" s="235">
        <v>36795</v>
      </c>
      <c r="B4693" s="236" t="s">
        <v>6544</v>
      </c>
      <c r="C4693" s="235" t="s">
        <v>2312</v>
      </c>
      <c r="D4693" s="235" t="s">
        <v>2313</v>
      </c>
      <c r="E4693" s="237">
        <v>570.61</v>
      </c>
    </row>
    <row r="4694" spans="1:5" ht="12.75">
      <c r="A4694" s="235">
        <v>36796</v>
      </c>
      <c r="B4694" s="236" t="s">
        <v>6545</v>
      </c>
      <c r="C4694" s="235" t="s">
        <v>2312</v>
      </c>
      <c r="D4694" s="235" t="s">
        <v>2313</v>
      </c>
      <c r="E4694" s="237">
        <v>146.91</v>
      </c>
    </row>
    <row r="4695" spans="1:5" ht="12.75">
      <c r="A4695" s="235">
        <v>36791</v>
      </c>
      <c r="B4695" s="236" t="s">
        <v>6546</v>
      </c>
      <c r="C4695" s="235" t="s">
        <v>2312</v>
      </c>
      <c r="D4695" s="235" t="s">
        <v>2313</v>
      </c>
      <c r="E4695" s="237">
        <v>75.69</v>
      </c>
    </row>
    <row r="4696" spans="1:5" ht="12.75">
      <c r="A4696" s="235">
        <v>13415</v>
      </c>
      <c r="B4696" s="236" t="s">
        <v>6547</v>
      </c>
      <c r="C4696" s="235" t="s">
        <v>2312</v>
      </c>
      <c r="D4696" s="235" t="s">
        <v>2320</v>
      </c>
      <c r="E4696" s="237">
        <v>44</v>
      </c>
    </row>
    <row r="4697" spans="1:5" ht="12.75">
      <c r="A4697" s="235">
        <v>36792</v>
      </c>
      <c r="B4697" s="236" t="s">
        <v>6548</v>
      </c>
      <c r="C4697" s="235" t="s">
        <v>2312</v>
      </c>
      <c r="D4697" s="235" t="s">
        <v>2313</v>
      </c>
      <c r="E4697" s="237">
        <v>144.69</v>
      </c>
    </row>
    <row r="4698" spans="1:5" ht="12.75">
      <c r="A4698" s="235">
        <v>11773</v>
      </c>
      <c r="B4698" s="236" t="s">
        <v>6549</v>
      </c>
      <c r="C4698" s="235" t="s">
        <v>2312</v>
      </c>
      <c r="D4698" s="235" t="s">
        <v>2313</v>
      </c>
      <c r="E4698" s="237">
        <v>84.7</v>
      </c>
    </row>
    <row r="4699" spans="1:5" ht="12.75">
      <c r="A4699" s="235">
        <v>11775</v>
      </c>
      <c r="B4699" s="236" t="s">
        <v>6550</v>
      </c>
      <c r="C4699" s="235" t="s">
        <v>2312</v>
      </c>
      <c r="D4699" s="235" t="s">
        <v>2313</v>
      </c>
      <c r="E4699" s="237">
        <v>88.44</v>
      </c>
    </row>
    <row r="4700" spans="1:5" ht="12.75">
      <c r="A4700" s="235">
        <v>13983</v>
      </c>
      <c r="B4700" s="236" t="s">
        <v>6551</v>
      </c>
      <c r="C4700" s="235" t="s">
        <v>2312</v>
      </c>
      <c r="D4700" s="235" t="s">
        <v>2313</v>
      </c>
      <c r="E4700" s="237">
        <v>45.18</v>
      </c>
    </row>
    <row r="4701" spans="1:5" ht="12.75">
      <c r="A4701" s="235">
        <v>13416</v>
      </c>
      <c r="B4701" s="236" t="s">
        <v>6552</v>
      </c>
      <c r="C4701" s="235" t="s">
        <v>2312</v>
      </c>
      <c r="D4701" s="235" t="s">
        <v>2313</v>
      </c>
      <c r="E4701" s="237">
        <v>36.44</v>
      </c>
    </row>
    <row r="4702" spans="1:5" ht="12.75">
      <c r="A4702" s="235">
        <v>13417</v>
      </c>
      <c r="B4702" s="236" t="s">
        <v>6553</v>
      </c>
      <c r="C4702" s="235" t="s">
        <v>2312</v>
      </c>
      <c r="D4702" s="235" t="s">
        <v>2313</v>
      </c>
      <c r="E4702" s="237">
        <v>32.14</v>
      </c>
    </row>
    <row r="4703" spans="1:5" ht="12.75">
      <c r="A4703" s="235">
        <v>7604</v>
      </c>
      <c r="B4703" s="236" t="s">
        <v>6554</v>
      </c>
      <c r="C4703" s="235" t="s">
        <v>2312</v>
      </c>
      <c r="D4703" s="235" t="s">
        <v>2313</v>
      </c>
      <c r="E4703" s="237">
        <v>13.92</v>
      </c>
    </row>
    <row r="4704" spans="1:5" ht="12.75">
      <c r="A4704" s="235">
        <v>11763</v>
      </c>
      <c r="B4704" s="236" t="s">
        <v>6555</v>
      </c>
      <c r="C4704" s="235" t="s">
        <v>2312</v>
      </c>
      <c r="D4704" s="235" t="s">
        <v>2313</v>
      </c>
      <c r="E4704" s="237">
        <v>60.55</v>
      </c>
    </row>
    <row r="4705" spans="1:5" ht="12.75">
      <c r="A4705" s="235">
        <v>11764</v>
      </c>
      <c r="B4705" s="236" t="s">
        <v>6556</v>
      </c>
      <c r="C4705" s="235" t="s">
        <v>2312</v>
      </c>
      <c r="D4705" s="235" t="s">
        <v>2313</v>
      </c>
      <c r="E4705" s="237">
        <v>64.680000000000007</v>
      </c>
    </row>
    <row r="4706" spans="1:5" ht="12.75">
      <c r="A4706" s="235">
        <v>11829</v>
      </c>
      <c r="B4706" s="236" t="s">
        <v>6557</v>
      </c>
      <c r="C4706" s="235" t="s">
        <v>2312</v>
      </c>
      <c r="D4706" s="235" t="s">
        <v>2313</v>
      </c>
      <c r="E4706" s="237">
        <v>15.5</v>
      </c>
    </row>
    <row r="4707" spans="1:5" ht="12.75">
      <c r="A4707" s="235">
        <v>11825</v>
      </c>
      <c r="B4707" s="236" t="s">
        <v>6558</v>
      </c>
      <c r="C4707" s="235" t="s">
        <v>2312</v>
      </c>
      <c r="D4707" s="235" t="s">
        <v>2313</v>
      </c>
      <c r="E4707" s="237">
        <v>26.58</v>
      </c>
    </row>
    <row r="4708" spans="1:5" ht="12.75">
      <c r="A4708" s="235">
        <v>11767</v>
      </c>
      <c r="B4708" s="236" t="s">
        <v>6559</v>
      </c>
      <c r="C4708" s="235" t="s">
        <v>2312</v>
      </c>
      <c r="D4708" s="235" t="s">
        <v>2313</v>
      </c>
      <c r="E4708" s="237">
        <v>107.36</v>
      </c>
    </row>
    <row r="4709" spans="1:5" ht="12.75">
      <c r="A4709" s="235">
        <v>11830</v>
      </c>
      <c r="B4709" s="236" t="s">
        <v>6560</v>
      </c>
      <c r="C4709" s="235" t="s">
        <v>2312</v>
      </c>
      <c r="D4709" s="235" t="s">
        <v>2313</v>
      </c>
      <c r="E4709" s="237">
        <v>16.75</v>
      </c>
    </row>
    <row r="4710" spans="1:5" ht="12.75">
      <c r="A4710" s="235">
        <v>11766</v>
      </c>
      <c r="B4710" s="236" t="s">
        <v>6561</v>
      </c>
      <c r="C4710" s="235" t="s">
        <v>2312</v>
      </c>
      <c r="D4710" s="235" t="s">
        <v>2313</v>
      </c>
      <c r="E4710" s="237">
        <v>29.77</v>
      </c>
    </row>
    <row r="4711" spans="1:5" ht="12.75">
      <c r="A4711" s="235">
        <v>11765</v>
      </c>
      <c r="B4711" s="236" t="s">
        <v>6562</v>
      </c>
      <c r="C4711" s="235" t="s">
        <v>2312</v>
      </c>
      <c r="D4711" s="235" t="s">
        <v>2313</v>
      </c>
      <c r="E4711" s="237">
        <v>40.549999999999997</v>
      </c>
    </row>
    <row r="4712" spans="1:5" ht="12.75">
      <c r="A4712" s="235">
        <v>11824</v>
      </c>
      <c r="B4712" s="236" t="s">
        <v>6563</v>
      </c>
      <c r="C4712" s="235" t="s">
        <v>2312</v>
      </c>
      <c r="D4712" s="235" t="s">
        <v>2313</v>
      </c>
      <c r="E4712" s="237">
        <v>30.71</v>
      </c>
    </row>
    <row r="4713" spans="1:5" ht="12.75">
      <c r="A4713" s="235">
        <v>11777</v>
      </c>
      <c r="B4713" s="236" t="s">
        <v>6564</v>
      </c>
      <c r="C4713" s="235" t="s">
        <v>2312</v>
      </c>
      <c r="D4713" s="235" t="s">
        <v>2313</v>
      </c>
      <c r="E4713" s="237">
        <v>143.97999999999999</v>
      </c>
    </row>
    <row r="4714" spans="1:5" ht="12.75">
      <c r="A4714" s="235">
        <v>7602</v>
      </c>
      <c r="B4714" s="236" t="s">
        <v>6565</v>
      </c>
      <c r="C4714" s="235" t="s">
        <v>2312</v>
      </c>
      <c r="D4714" s="235" t="s">
        <v>2313</v>
      </c>
      <c r="E4714" s="237">
        <v>13.8</v>
      </c>
    </row>
    <row r="4715" spans="1:5" ht="12.75">
      <c r="A4715" s="235">
        <v>7603</v>
      </c>
      <c r="B4715" s="236" t="s">
        <v>6566</v>
      </c>
      <c r="C4715" s="235" t="s">
        <v>2312</v>
      </c>
      <c r="D4715" s="235" t="s">
        <v>2313</v>
      </c>
      <c r="E4715" s="237">
        <v>13.38</v>
      </c>
    </row>
    <row r="4716" spans="1:5" ht="12.75">
      <c r="A4716" s="235">
        <v>11826</v>
      </c>
      <c r="B4716" s="236" t="s">
        <v>6567</v>
      </c>
      <c r="C4716" s="235" t="s">
        <v>2312</v>
      </c>
      <c r="D4716" s="235" t="s">
        <v>2313</v>
      </c>
      <c r="E4716" s="237">
        <v>25.79</v>
      </c>
    </row>
    <row r="4717" spans="1:5" ht="12.75">
      <c r="A4717" s="235">
        <v>7606</v>
      </c>
      <c r="B4717" s="236" t="s">
        <v>6568</v>
      </c>
      <c r="C4717" s="235" t="s">
        <v>2312</v>
      </c>
      <c r="D4717" s="235" t="s">
        <v>2313</v>
      </c>
      <c r="E4717" s="237">
        <v>26.88</v>
      </c>
    </row>
    <row r="4718" spans="1:5" ht="12.75">
      <c r="A4718" s="235">
        <v>40329</v>
      </c>
      <c r="B4718" s="236" t="s">
        <v>6569</v>
      </c>
      <c r="C4718" s="235" t="s">
        <v>2312</v>
      </c>
      <c r="D4718" s="235" t="s">
        <v>2320</v>
      </c>
      <c r="E4718" s="237">
        <v>13</v>
      </c>
    </row>
    <row r="4719" spans="1:5" ht="12.75">
      <c r="A4719" s="235">
        <v>11823</v>
      </c>
      <c r="B4719" s="236" t="s">
        <v>6570</v>
      </c>
      <c r="C4719" s="235" t="s">
        <v>2312</v>
      </c>
      <c r="D4719" s="235" t="s">
        <v>2313</v>
      </c>
      <c r="E4719" s="237">
        <v>5.61</v>
      </c>
    </row>
    <row r="4720" spans="1:5" ht="12.75">
      <c r="A4720" s="235">
        <v>11822</v>
      </c>
      <c r="B4720" s="236" t="s">
        <v>6571</v>
      </c>
      <c r="C4720" s="235" t="s">
        <v>2312</v>
      </c>
      <c r="D4720" s="235" t="s">
        <v>2313</v>
      </c>
      <c r="E4720" s="237">
        <v>36.32</v>
      </c>
    </row>
    <row r="4721" spans="1:5" ht="12.75">
      <c r="A4721" s="235">
        <v>11831</v>
      </c>
      <c r="B4721" s="236" t="s">
        <v>6572</v>
      </c>
      <c r="C4721" s="235" t="s">
        <v>2312</v>
      </c>
      <c r="D4721" s="235" t="s">
        <v>2313</v>
      </c>
      <c r="E4721" s="237">
        <v>27.57</v>
      </c>
    </row>
    <row r="4722" spans="1:5" ht="12.75">
      <c r="A4722" s="235">
        <v>7613</v>
      </c>
      <c r="B4722" s="236" t="s">
        <v>6573</v>
      </c>
      <c r="C4722" s="235" t="s">
        <v>2312</v>
      </c>
      <c r="D4722" s="235" t="s">
        <v>2316</v>
      </c>
      <c r="E4722" s="237">
        <v>67944.929999999993</v>
      </c>
    </row>
    <row r="4723" spans="1:5" ht="12.75">
      <c r="A4723" s="235">
        <v>7619</v>
      </c>
      <c r="B4723" s="236" t="s">
        <v>6574</v>
      </c>
      <c r="C4723" s="235" t="s">
        <v>2312</v>
      </c>
      <c r="D4723" s="235" t="s">
        <v>2316</v>
      </c>
      <c r="E4723" s="237">
        <v>10502.83</v>
      </c>
    </row>
    <row r="4724" spans="1:5" ht="12.75">
      <c r="A4724" s="235">
        <v>12076</v>
      </c>
      <c r="B4724" s="236" t="s">
        <v>6575</v>
      </c>
      <c r="C4724" s="235" t="s">
        <v>2312</v>
      </c>
      <c r="D4724" s="235" t="s">
        <v>2316</v>
      </c>
      <c r="E4724" s="237">
        <v>4817.8100000000004</v>
      </c>
    </row>
    <row r="4725" spans="1:5" ht="12.75">
      <c r="A4725" s="235">
        <v>7614</v>
      </c>
      <c r="B4725" s="236" t="s">
        <v>6576</v>
      </c>
      <c r="C4725" s="235" t="s">
        <v>2312</v>
      </c>
      <c r="D4725" s="235" t="s">
        <v>2316</v>
      </c>
      <c r="E4725" s="237">
        <v>13246.57</v>
      </c>
    </row>
    <row r="4726" spans="1:5" ht="12.75">
      <c r="A4726" s="235">
        <v>7618</v>
      </c>
      <c r="B4726" s="236" t="s">
        <v>6577</v>
      </c>
      <c r="C4726" s="235" t="s">
        <v>2312</v>
      </c>
      <c r="D4726" s="235" t="s">
        <v>2316</v>
      </c>
      <c r="E4726" s="237">
        <v>85914</v>
      </c>
    </row>
    <row r="4727" spans="1:5" ht="12.75">
      <c r="A4727" s="235">
        <v>7620</v>
      </c>
      <c r="B4727" s="236" t="s">
        <v>6578</v>
      </c>
      <c r="C4727" s="235" t="s">
        <v>2312</v>
      </c>
      <c r="D4727" s="235" t="s">
        <v>2316</v>
      </c>
      <c r="E4727" s="237">
        <v>18582.990000000002</v>
      </c>
    </row>
    <row r="4728" spans="1:5" ht="12.75">
      <c r="A4728" s="235">
        <v>7610</v>
      </c>
      <c r="B4728" s="236" t="s">
        <v>6579</v>
      </c>
      <c r="C4728" s="235" t="s">
        <v>2312</v>
      </c>
      <c r="D4728" s="235" t="s">
        <v>2316</v>
      </c>
      <c r="E4728" s="237">
        <v>5884.61</v>
      </c>
    </row>
    <row r="4729" spans="1:5" ht="12.75">
      <c r="A4729" s="235">
        <v>7615</v>
      </c>
      <c r="B4729" s="236" t="s">
        <v>6580</v>
      </c>
      <c r="C4729" s="235" t="s">
        <v>2312</v>
      </c>
      <c r="D4729" s="235" t="s">
        <v>2316</v>
      </c>
      <c r="E4729" s="237">
        <v>21680.16</v>
      </c>
    </row>
    <row r="4730" spans="1:5" ht="12.75">
      <c r="A4730" s="235">
        <v>7617</v>
      </c>
      <c r="B4730" s="236" t="s">
        <v>6581</v>
      </c>
      <c r="C4730" s="235" t="s">
        <v>2312</v>
      </c>
      <c r="D4730" s="235" t="s">
        <v>2316</v>
      </c>
      <c r="E4730" s="237">
        <v>6572.87</v>
      </c>
    </row>
    <row r="4731" spans="1:5" ht="12.75">
      <c r="A4731" s="235">
        <v>7616</v>
      </c>
      <c r="B4731" s="236" t="s">
        <v>6582</v>
      </c>
      <c r="C4731" s="235" t="s">
        <v>2312</v>
      </c>
      <c r="D4731" s="235" t="s">
        <v>2316</v>
      </c>
      <c r="E4731" s="237">
        <v>35378.58</v>
      </c>
    </row>
    <row r="4732" spans="1:5" ht="12.75">
      <c r="A4732" s="235">
        <v>7611</v>
      </c>
      <c r="B4732" s="236" t="s">
        <v>6583</v>
      </c>
      <c r="C4732" s="235" t="s">
        <v>2312</v>
      </c>
      <c r="D4732" s="235" t="s">
        <v>2316</v>
      </c>
      <c r="E4732" s="237">
        <v>8500</v>
      </c>
    </row>
    <row r="4733" spans="1:5" ht="12.75">
      <c r="A4733" s="235">
        <v>7612</v>
      </c>
      <c r="B4733" s="236" t="s">
        <v>6584</v>
      </c>
      <c r="C4733" s="235" t="s">
        <v>2312</v>
      </c>
      <c r="D4733" s="235" t="s">
        <v>2316</v>
      </c>
      <c r="E4733" s="237">
        <v>48527.77</v>
      </c>
    </row>
    <row r="4734" spans="1:5" ht="12.75">
      <c r="A4734" s="235">
        <v>37371</v>
      </c>
      <c r="B4734" s="236" t="s">
        <v>6585</v>
      </c>
      <c r="C4734" s="235" t="s">
        <v>2317</v>
      </c>
      <c r="D4734" s="235" t="s">
        <v>2320</v>
      </c>
      <c r="E4734" s="237">
        <v>0.62</v>
      </c>
    </row>
    <row r="4735" spans="1:5" ht="12.75">
      <c r="A4735" s="235">
        <v>40861</v>
      </c>
      <c r="B4735" s="236" t="s">
        <v>6586</v>
      </c>
      <c r="C4735" s="235" t="s">
        <v>2485</v>
      </c>
      <c r="D4735" s="235" t="s">
        <v>2320</v>
      </c>
      <c r="E4735" s="237">
        <v>117.69</v>
      </c>
    </row>
    <row r="4736" spans="1:5" ht="12.75">
      <c r="A4736" s="235">
        <v>36510</v>
      </c>
      <c r="B4736" s="236" t="s">
        <v>6587</v>
      </c>
      <c r="C4736" s="235" t="s">
        <v>2312</v>
      </c>
      <c r="D4736" s="235" t="s">
        <v>2316</v>
      </c>
      <c r="E4736" s="237">
        <v>699694.16</v>
      </c>
    </row>
    <row r="4737" spans="1:5" ht="12.75">
      <c r="A4737" s="235">
        <v>25020</v>
      </c>
      <c r="B4737" s="236" t="s">
        <v>6588</v>
      </c>
      <c r="C4737" s="235" t="s">
        <v>2312</v>
      </c>
      <c r="D4737" s="235" t="s">
        <v>2316</v>
      </c>
      <c r="E4737" s="237">
        <v>2882493.76</v>
      </c>
    </row>
    <row r="4738" spans="1:5" ht="12.75">
      <c r="A4738" s="235">
        <v>7622</v>
      </c>
      <c r="B4738" s="236" t="s">
        <v>6589</v>
      </c>
      <c r="C4738" s="235" t="s">
        <v>2312</v>
      </c>
      <c r="D4738" s="235" t="s">
        <v>2316</v>
      </c>
      <c r="E4738" s="237">
        <v>678805.6</v>
      </c>
    </row>
    <row r="4739" spans="1:5" ht="12.75">
      <c r="A4739" s="235">
        <v>7624</v>
      </c>
      <c r="B4739" s="236" t="s">
        <v>6590</v>
      </c>
      <c r="C4739" s="235" t="s">
        <v>2312</v>
      </c>
      <c r="D4739" s="235" t="s">
        <v>2316</v>
      </c>
      <c r="E4739" s="237">
        <v>880000</v>
      </c>
    </row>
    <row r="4740" spans="1:5" ht="12.75">
      <c r="A4740" s="235">
        <v>7625</v>
      </c>
      <c r="B4740" s="236" t="s">
        <v>6591</v>
      </c>
      <c r="C4740" s="235" t="s">
        <v>2312</v>
      </c>
      <c r="D4740" s="235" t="s">
        <v>2316</v>
      </c>
      <c r="E4740" s="237">
        <v>874617.65</v>
      </c>
    </row>
    <row r="4741" spans="1:5" ht="12.75">
      <c r="A4741" s="235">
        <v>7623</v>
      </c>
      <c r="B4741" s="236" t="s">
        <v>6592</v>
      </c>
      <c r="C4741" s="235" t="s">
        <v>2312</v>
      </c>
      <c r="D4741" s="235" t="s">
        <v>2316</v>
      </c>
      <c r="E4741" s="237">
        <v>2882493.76</v>
      </c>
    </row>
    <row r="4742" spans="1:5" ht="12.75">
      <c r="A4742" s="235">
        <v>36508</v>
      </c>
      <c r="B4742" s="236" t="s">
        <v>6593</v>
      </c>
      <c r="C4742" s="235" t="s">
        <v>2312</v>
      </c>
      <c r="D4742" s="235" t="s">
        <v>2316</v>
      </c>
      <c r="E4742" s="237">
        <v>1296371.82</v>
      </c>
    </row>
    <row r="4743" spans="1:5" ht="12.75">
      <c r="A4743" s="235">
        <v>36509</v>
      </c>
      <c r="B4743" s="236" t="s">
        <v>6594</v>
      </c>
      <c r="C4743" s="235" t="s">
        <v>2312</v>
      </c>
      <c r="D4743" s="235" t="s">
        <v>2316</v>
      </c>
      <c r="E4743" s="237">
        <v>710458.67</v>
      </c>
    </row>
    <row r="4744" spans="1:5" ht="12.75">
      <c r="A4744" s="235">
        <v>13238</v>
      </c>
      <c r="B4744" s="236" t="s">
        <v>6595</v>
      </c>
      <c r="C4744" s="235" t="s">
        <v>2312</v>
      </c>
      <c r="D4744" s="235" t="s">
        <v>2316</v>
      </c>
      <c r="E4744" s="237">
        <v>201364.47</v>
      </c>
    </row>
    <row r="4745" spans="1:5" ht="12.75">
      <c r="A4745" s="235">
        <v>36511</v>
      </c>
      <c r="B4745" s="236" t="s">
        <v>6596</v>
      </c>
      <c r="C4745" s="235" t="s">
        <v>2312</v>
      </c>
      <c r="D4745" s="235" t="s">
        <v>2316</v>
      </c>
      <c r="E4745" s="237">
        <v>233327.08</v>
      </c>
    </row>
    <row r="4746" spans="1:5" ht="12.75">
      <c r="A4746" s="235">
        <v>36515</v>
      </c>
      <c r="B4746" s="236" t="s">
        <v>6597</v>
      </c>
      <c r="C4746" s="235" t="s">
        <v>2312</v>
      </c>
      <c r="D4746" s="235" t="s">
        <v>2316</v>
      </c>
      <c r="E4746" s="237">
        <v>68719.61</v>
      </c>
    </row>
    <row r="4747" spans="1:5" ht="12.75">
      <c r="A4747" s="235">
        <v>10598</v>
      </c>
      <c r="B4747" s="236" t="s">
        <v>6598</v>
      </c>
      <c r="C4747" s="235" t="s">
        <v>2312</v>
      </c>
      <c r="D4747" s="235" t="s">
        <v>2316</v>
      </c>
      <c r="E4747" s="237">
        <v>111439.24</v>
      </c>
    </row>
    <row r="4748" spans="1:5" ht="12.75">
      <c r="A4748" s="235">
        <v>7640</v>
      </c>
      <c r="B4748" s="236" t="s">
        <v>6599</v>
      </c>
      <c r="C4748" s="235" t="s">
        <v>2312</v>
      </c>
      <c r="D4748" s="235" t="s">
        <v>2316</v>
      </c>
      <c r="E4748" s="237">
        <v>171000</v>
      </c>
    </row>
    <row r="4749" spans="1:5" ht="12.75">
      <c r="A4749" s="235">
        <v>36513</v>
      </c>
      <c r="B4749" s="236" t="s">
        <v>6600</v>
      </c>
      <c r="C4749" s="235" t="s">
        <v>2312</v>
      </c>
      <c r="D4749" s="235" t="s">
        <v>2316</v>
      </c>
      <c r="E4749" s="237">
        <v>164727.32</v>
      </c>
    </row>
    <row r="4750" spans="1:5" ht="12.75">
      <c r="A4750" s="235">
        <v>36514</v>
      </c>
      <c r="B4750" s="236" t="s">
        <v>6601</v>
      </c>
      <c r="C4750" s="235" t="s">
        <v>2312</v>
      </c>
      <c r="D4750" s="235" t="s">
        <v>2316</v>
      </c>
      <c r="E4750" s="237">
        <v>183785.03</v>
      </c>
    </row>
    <row r="4751" spans="1:5" ht="12.75">
      <c r="A4751" s="235">
        <v>11572</v>
      </c>
      <c r="B4751" s="236" t="s">
        <v>26497</v>
      </c>
      <c r="C4751" s="235" t="s">
        <v>2312</v>
      </c>
      <c r="D4751" s="235" t="s">
        <v>2313</v>
      </c>
      <c r="E4751" s="237">
        <v>23.34</v>
      </c>
    </row>
    <row r="4752" spans="1:5" ht="12.75">
      <c r="A4752" s="235">
        <v>36149</v>
      </c>
      <c r="B4752" s="236" t="s">
        <v>6602</v>
      </c>
      <c r="C4752" s="235" t="s">
        <v>2312</v>
      </c>
      <c r="D4752" s="235" t="s">
        <v>2313</v>
      </c>
      <c r="E4752" s="237">
        <v>149.22</v>
      </c>
    </row>
    <row r="4753" spans="1:5" ht="12.75">
      <c r="A4753" s="235">
        <v>42407</v>
      </c>
      <c r="B4753" s="236" t="s">
        <v>6603</v>
      </c>
      <c r="C4753" s="235" t="s">
        <v>2324</v>
      </c>
      <c r="D4753" s="235" t="s">
        <v>2313</v>
      </c>
      <c r="E4753" s="237">
        <v>8.6199999999999992</v>
      </c>
    </row>
    <row r="4754" spans="1:5" ht="12.75">
      <c r="A4754" s="235">
        <v>11581</v>
      </c>
      <c r="B4754" s="236" t="s">
        <v>26498</v>
      </c>
      <c r="C4754" s="235" t="s">
        <v>2324</v>
      </c>
      <c r="D4754" s="235" t="s">
        <v>2313</v>
      </c>
      <c r="E4754" s="237">
        <v>15.41</v>
      </c>
    </row>
    <row r="4755" spans="1:5" ht="12.75">
      <c r="A4755" s="235">
        <v>43605</v>
      </c>
      <c r="B4755" s="236" t="s">
        <v>26499</v>
      </c>
      <c r="C4755" s="235" t="s">
        <v>2312</v>
      </c>
      <c r="D4755" s="235" t="s">
        <v>2313</v>
      </c>
      <c r="E4755" s="237">
        <v>31.53</v>
      </c>
    </row>
    <row r="4756" spans="1:5" ht="12.75">
      <c r="A4756" s="235">
        <v>11580</v>
      </c>
      <c r="B4756" s="236" t="s">
        <v>26500</v>
      </c>
      <c r="C4756" s="235" t="s">
        <v>2324</v>
      </c>
      <c r="D4756" s="235" t="s">
        <v>2313</v>
      </c>
      <c r="E4756" s="237">
        <v>6.18</v>
      </c>
    </row>
    <row r="4757" spans="1:5" ht="12.75">
      <c r="A4757" s="235">
        <v>10743</v>
      </c>
      <c r="B4757" s="236" t="s">
        <v>6604</v>
      </c>
      <c r="C4757" s="235" t="s">
        <v>2312</v>
      </c>
      <c r="D4757" s="235" t="s">
        <v>2316</v>
      </c>
      <c r="E4757" s="237">
        <v>621.13</v>
      </c>
    </row>
    <row r="4758" spans="1:5" ht="12.75">
      <c r="A4758" s="235">
        <v>39848</v>
      </c>
      <c r="B4758" s="236" t="s">
        <v>6605</v>
      </c>
      <c r="C4758" s="235" t="s">
        <v>2324</v>
      </c>
      <c r="D4758" s="235" t="s">
        <v>2316</v>
      </c>
      <c r="E4758" s="237">
        <v>1.33</v>
      </c>
    </row>
    <row r="4759" spans="1:5" ht="12.75">
      <c r="A4759" s="235">
        <v>20999</v>
      </c>
      <c r="B4759" s="236" t="s">
        <v>6606</v>
      </c>
      <c r="C4759" s="235" t="s">
        <v>2324</v>
      </c>
      <c r="D4759" s="235" t="s">
        <v>2313</v>
      </c>
      <c r="E4759" s="237">
        <v>13.77</v>
      </c>
    </row>
    <row r="4760" spans="1:5" ht="12.75">
      <c r="A4760" s="235">
        <v>21001</v>
      </c>
      <c r="B4760" s="236" t="s">
        <v>6607</v>
      </c>
      <c r="C4760" s="235" t="s">
        <v>2324</v>
      </c>
      <c r="D4760" s="235" t="s">
        <v>2320</v>
      </c>
      <c r="E4760" s="237">
        <v>25.7</v>
      </c>
    </row>
    <row r="4761" spans="1:5" ht="12.75">
      <c r="A4761" s="235">
        <v>21003</v>
      </c>
      <c r="B4761" s="236" t="s">
        <v>6608</v>
      </c>
      <c r="C4761" s="235" t="s">
        <v>2324</v>
      </c>
      <c r="D4761" s="235" t="s">
        <v>2313</v>
      </c>
      <c r="E4761" s="237">
        <v>42.23</v>
      </c>
    </row>
    <row r="4762" spans="1:5" ht="12.75">
      <c r="A4762" s="235">
        <v>21006</v>
      </c>
      <c r="B4762" s="236" t="s">
        <v>6609</v>
      </c>
      <c r="C4762" s="235" t="s">
        <v>2324</v>
      </c>
      <c r="D4762" s="235" t="s">
        <v>2313</v>
      </c>
      <c r="E4762" s="237">
        <v>89.62</v>
      </c>
    </row>
    <row r="4763" spans="1:5" ht="12.75">
      <c r="A4763" s="235">
        <v>21019</v>
      </c>
      <c r="B4763" s="236" t="s">
        <v>6610</v>
      </c>
      <c r="C4763" s="235" t="s">
        <v>2324</v>
      </c>
      <c r="D4763" s="235" t="s">
        <v>2313</v>
      </c>
      <c r="E4763" s="237">
        <v>31.15</v>
      </c>
    </row>
    <row r="4764" spans="1:5" ht="12.75">
      <c r="A4764" s="235">
        <v>21021</v>
      </c>
      <c r="B4764" s="236" t="s">
        <v>6611</v>
      </c>
      <c r="C4764" s="235" t="s">
        <v>2324</v>
      </c>
      <c r="D4764" s="235" t="s">
        <v>2313</v>
      </c>
      <c r="E4764" s="237">
        <v>49.25</v>
      </c>
    </row>
    <row r="4765" spans="1:5" ht="12.75">
      <c r="A4765" s="235">
        <v>21024</v>
      </c>
      <c r="B4765" s="236" t="s">
        <v>6612</v>
      </c>
      <c r="C4765" s="235" t="s">
        <v>2324</v>
      </c>
      <c r="D4765" s="235" t="s">
        <v>2313</v>
      </c>
      <c r="E4765" s="237">
        <v>105.52</v>
      </c>
    </row>
    <row r="4766" spans="1:5" ht="12.75">
      <c r="A4766" s="235">
        <v>40624</v>
      </c>
      <c r="B4766" s="236" t="s">
        <v>6613</v>
      </c>
      <c r="C4766" s="235" t="s">
        <v>2324</v>
      </c>
      <c r="D4766" s="235" t="s">
        <v>2313</v>
      </c>
      <c r="E4766" s="237">
        <v>84.07</v>
      </c>
    </row>
    <row r="4767" spans="1:5" ht="12.75">
      <c r="A4767" s="235">
        <v>42575</v>
      </c>
      <c r="B4767" s="236" t="s">
        <v>24731</v>
      </c>
      <c r="C4767" s="235" t="s">
        <v>2324</v>
      </c>
      <c r="D4767" s="235" t="s">
        <v>2313</v>
      </c>
      <c r="E4767" s="237">
        <v>77.150000000000006</v>
      </c>
    </row>
    <row r="4768" spans="1:5" ht="12.75">
      <c r="A4768" s="235">
        <v>13127</v>
      </c>
      <c r="B4768" s="236" t="s">
        <v>6614</v>
      </c>
      <c r="C4768" s="235" t="s">
        <v>2324</v>
      </c>
      <c r="D4768" s="235" t="s">
        <v>2313</v>
      </c>
      <c r="E4768" s="237">
        <v>37.5</v>
      </c>
    </row>
    <row r="4769" spans="1:5" ht="12.75">
      <c r="A4769" s="235">
        <v>13137</v>
      </c>
      <c r="B4769" s="236" t="s">
        <v>6615</v>
      </c>
      <c r="C4769" s="235" t="s">
        <v>2324</v>
      </c>
      <c r="D4769" s="235" t="s">
        <v>2313</v>
      </c>
      <c r="E4769" s="237">
        <v>49.76</v>
      </c>
    </row>
    <row r="4770" spans="1:5" ht="12.75">
      <c r="A4770" s="235">
        <v>42574</v>
      </c>
      <c r="B4770" s="236" t="s">
        <v>24732</v>
      </c>
      <c r="C4770" s="235" t="s">
        <v>2324</v>
      </c>
      <c r="D4770" s="235" t="s">
        <v>2313</v>
      </c>
      <c r="E4770" s="237">
        <v>57.57</v>
      </c>
    </row>
    <row r="4771" spans="1:5" ht="12.75">
      <c r="A4771" s="235">
        <v>20989</v>
      </c>
      <c r="B4771" s="236" t="s">
        <v>6616</v>
      </c>
      <c r="C4771" s="235" t="s">
        <v>2324</v>
      </c>
      <c r="D4771" s="235" t="s">
        <v>2313</v>
      </c>
      <c r="E4771" s="237">
        <v>1782.8</v>
      </c>
    </row>
    <row r="4772" spans="1:5" ht="12.75">
      <c r="A4772" s="235">
        <v>21147</v>
      </c>
      <c r="B4772" s="236" t="s">
        <v>6617</v>
      </c>
      <c r="C4772" s="235" t="s">
        <v>2324</v>
      </c>
      <c r="D4772" s="235" t="s">
        <v>2313</v>
      </c>
      <c r="E4772" s="237">
        <v>167.16</v>
      </c>
    </row>
    <row r="4773" spans="1:5" ht="12.75">
      <c r="A4773" s="235">
        <v>21148</v>
      </c>
      <c r="B4773" s="236" t="s">
        <v>6618</v>
      </c>
      <c r="C4773" s="235" t="s">
        <v>2324</v>
      </c>
      <c r="D4773" s="235" t="s">
        <v>2320</v>
      </c>
      <c r="E4773" s="237">
        <v>103.17</v>
      </c>
    </row>
    <row r="4774" spans="1:5" ht="12.75">
      <c r="A4774" s="235">
        <v>20984</v>
      </c>
      <c r="B4774" s="236" t="s">
        <v>6619</v>
      </c>
      <c r="C4774" s="235" t="s">
        <v>2324</v>
      </c>
      <c r="D4774" s="235" t="s">
        <v>2313</v>
      </c>
      <c r="E4774" s="237">
        <v>3420.85</v>
      </c>
    </row>
    <row r="4775" spans="1:5" ht="12.75">
      <c r="A4775" s="235">
        <v>13042</v>
      </c>
      <c r="B4775" s="236" t="s">
        <v>6620</v>
      </c>
      <c r="C4775" s="235" t="s">
        <v>2324</v>
      </c>
      <c r="D4775" s="235" t="s">
        <v>2313</v>
      </c>
      <c r="E4775" s="237">
        <v>1895.66</v>
      </c>
    </row>
    <row r="4776" spans="1:5" ht="12.75">
      <c r="A4776" s="235">
        <v>21150</v>
      </c>
      <c r="B4776" s="236" t="s">
        <v>6621</v>
      </c>
      <c r="C4776" s="235" t="s">
        <v>2324</v>
      </c>
      <c r="D4776" s="235" t="s">
        <v>2313</v>
      </c>
      <c r="E4776" s="237">
        <v>51.15</v>
      </c>
    </row>
    <row r="4777" spans="1:5" ht="12.75">
      <c r="A4777" s="235">
        <v>13141</v>
      </c>
      <c r="B4777" s="236" t="s">
        <v>6622</v>
      </c>
      <c r="C4777" s="235" t="s">
        <v>2324</v>
      </c>
      <c r="D4777" s="235" t="s">
        <v>2313</v>
      </c>
      <c r="E4777" s="237">
        <v>64.45</v>
      </c>
    </row>
    <row r="4778" spans="1:5" ht="12.75">
      <c r="A4778" s="235">
        <v>42576</v>
      </c>
      <c r="B4778" s="236" t="s">
        <v>24733</v>
      </c>
      <c r="C4778" s="235" t="s">
        <v>2324</v>
      </c>
      <c r="D4778" s="235" t="s">
        <v>2313</v>
      </c>
      <c r="E4778" s="237">
        <v>210.45</v>
      </c>
    </row>
    <row r="4779" spans="1:5" ht="12.75">
      <c r="A4779" s="235">
        <v>21151</v>
      </c>
      <c r="B4779" s="236" t="s">
        <v>6623</v>
      </c>
      <c r="C4779" s="235" t="s">
        <v>2324</v>
      </c>
      <c r="D4779" s="235" t="s">
        <v>2313</v>
      </c>
      <c r="E4779" s="237">
        <v>306.20999999999998</v>
      </c>
    </row>
    <row r="4780" spans="1:5" ht="12.75">
      <c r="A4780" s="235">
        <v>13142</v>
      </c>
      <c r="B4780" s="236" t="s">
        <v>6624</v>
      </c>
      <c r="C4780" s="235" t="s">
        <v>2324</v>
      </c>
      <c r="D4780" s="235" t="s">
        <v>2313</v>
      </c>
      <c r="E4780" s="237">
        <v>437.75</v>
      </c>
    </row>
    <row r="4781" spans="1:5" ht="12.75">
      <c r="A4781" s="235">
        <v>42577</v>
      </c>
      <c r="B4781" s="236" t="s">
        <v>24734</v>
      </c>
      <c r="C4781" s="235" t="s">
        <v>2324</v>
      </c>
      <c r="D4781" s="235" t="s">
        <v>2313</v>
      </c>
      <c r="E4781" s="237">
        <v>480.33</v>
      </c>
    </row>
    <row r="4782" spans="1:5" ht="12.75">
      <c r="A4782" s="235">
        <v>20994</v>
      </c>
      <c r="B4782" s="236" t="s">
        <v>6625</v>
      </c>
      <c r="C4782" s="235" t="s">
        <v>2324</v>
      </c>
      <c r="D4782" s="235" t="s">
        <v>2313</v>
      </c>
      <c r="E4782" s="237">
        <v>825.35</v>
      </c>
    </row>
    <row r="4783" spans="1:5" ht="12.75">
      <c r="A4783" s="235">
        <v>7672</v>
      </c>
      <c r="B4783" s="236" t="s">
        <v>6626</v>
      </c>
      <c r="C4783" s="235" t="s">
        <v>2324</v>
      </c>
      <c r="D4783" s="235" t="s">
        <v>2313</v>
      </c>
      <c r="E4783" s="237">
        <v>540.69000000000005</v>
      </c>
    </row>
    <row r="4784" spans="1:5" ht="12.75">
      <c r="A4784" s="235">
        <v>20995</v>
      </c>
      <c r="B4784" s="236" t="s">
        <v>6627</v>
      </c>
      <c r="C4784" s="235" t="s">
        <v>2324</v>
      </c>
      <c r="D4784" s="235" t="s">
        <v>2313</v>
      </c>
      <c r="E4784" s="237">
        <v>1084.6600000000001</v>
      </c>
    </row>
    <row r="4785" spans="1:5" ht="12.75">
      <c r="A4785" s="235">
        <v>7690</v>
      </c>
      <c r="B4785" s="236" t="s">
        <v>6628</v>
      </c>
      <c r="C4785" s="235" t="s">
        <v>2324</v>
      </c>
      <c r="D4785" s="235" t="s">
        <v>2313</v>
      </c>
      <c r="E4785" s="237">
        <v>627.33000000000004</v>
      </c>
    </row>
    <row r="4786" spans="1:5" ht="12.75">
      <c r="A4786" s="235">
        <v>20980</v>
      </c>
      <c r="B4786" s="236" t="s">
        <v>6629</v>
      </c>
      <c r="C4786" s="235" t="s">
        <v>2324</v>
      </c>
      <c r="D4786" s="235" t="s">
        <v>2313</v>
      </c>
      <c r="E4786" s="237">
        <v>684.36</v>
      </c>
    </row>
    <row r="4787" spans="1:5" ht="12.75">
      <c r="A4787" s="235">
        <v>7661</v>
      </c>
      <c r="B4787" s="236" t="s">
        <v>6630</v>
      </c>
      <c r="C4787" s="235" t="s">
        <v>2324</v>
      </c>
      <c r="D4787" s="235" t="s">
        <v>2313</v>
      </c>
      <c r="E4787" s="237">
        <v>814.1</v>
      </c>
    </row>
    <row r="4788" spans="1:5" ht="12.75">
      <c r="A4788" s="235">
        <v>21016</v>
      </c>
      <c r="B4788" s="236" t="s">
        <v>6631</v>
      </c>
      <c r="C4788" s="235" t="s">
        <v>2324</v>
      </c>
      <c r="D4788" s="235" t="s">
        <v>2313</v>
      </c>
      <c r="E4788" s="237">
        <v>170.74</v>
      </c>
    </row>
    <row r="4789" spans="1:5" ht="12.75">
      <c r="A4789" s="235">
        <v>21008</v>
      </c>
      <c r="B4789" s="236" t="s">
        <v>6632</v>
      </c>
      <c r="C4789" s="235" t="s">
        <v>2324</v>
      </c>
      <c r="D4789" s="235" t="s">
        <v>2313</v>
      </c>
      <c r="E4789" s="237">
        <v>19.95</v>
      </c>
    </row>
    <row r="4790" spans="1:5" ht="12.75">
      <c r="A4790" s="235">
        <v>21009</v>
      </c>
      <c r="B4790" s="236" t="s">
        <v>6633</v>
      </c>
      <c r="C4790" s="235" t="s">
        <v>2324</v>
      </c>
      <c r="D4790" s="235" t="s">
        <v>2313</v>
      </c>
      <c r="E4790" s="237">
        <v>25.97</v>
      </c>
    </row>
    <row r="4791" spans="1:5" ht="12.75">
      <c r="A4791" s="235">
        <v>21010</v>
      </c>
      <c r="B4791" s="236" t="s">
        <v>6634</v>
      </c>
      <c r="C4791" s="235" t="s">
        <v>2324</v>
      </c>
      <c r="D4791" s="235" t="s">
        <v>2320</v>
      </c>
      <c r="E4791" s="237">
        <v>34.869999999999997</v>
      </c>
    </row>
    <row r="4792" spans="1:5" ht="12.75">
      <c r="A4792" s="235">
        <v>21011</v>
      </c>
      <c r="B4792" s="236" t="s">
        <v>6635</v>
      </c>
      <c r="C4792" s="235" t="s">
        <v>2324</v>
      </c>
      <c r="D4792" s="235" t="s">
        <v>2313</v>
      </c>
      <c r="E4792" s="237">
        <v>50.82</v>
      </c>
    </row>
    <row r="4793" spans="1:5" ht="12.75">
      <c r="A4793" s="235">
        <v>21012</v>
      </c>
      <c r="B4793" s="236" t="s">
        <v>6636</v>
      </c>
      <c r="C4793" s="235" t="s">
        <v>2324</v>
      </c>
      <c r="D4793" s="235" t="s">
        <v>2313</v>
      </c>
      <c r="E4793" s="237">
        <v>56.16</v>
      </c>
    </row>
    <row r="4794" spans="1:5" ht="12.75">
      <c r="A4794" s="235">
        <v>21013</v>
      </c>
      <c r="B4794" s="236" t="s">
        <v>6637</v>
      </c>
      <c r="C4794" s="235" t="s">
        <v>2324</v>
      </c>
      <c r="D4794" s="235" t="s">
        <v>2313</v>
      </c>
      <c r="E4794" s="237">
        <v>73.290000000000006</v>
      </c>
    </row>
    <row r="4795" spans="1:5" ht="12.75">
      <c r="A4795" s="235">
        <v>21014</v>
      </c>
      <c r="B4795" s="236" t="s">
        <v>6638</v>
      </c>
      <c r="C4795" s="235" t="s">
        <v>2324</v>
      </c>
      <c r="D4795" s="235" t="s">
        <v>2313</v>
      </c>
      <c r="E4795" s="237">
        <v>102.55</v>
      </c>
    </row>
    <row r="4796" spans="1:5" ht="12.75">
      <c r="A4796" s="235">
        <v>21015</v>
      </c>
      <c r="B4796" s="236" t="s">
        <v>6639</v>
      </c>
      <c r="C4796" s="235" t="s">
        <v>2324</v>
      </c>
      <c r="D4796" s="235" t="s">
        <v>2313</v>
      </c>
      <c r="E4796" s="237">
        <v>117.81</v>
      </c>
    </row>
    <row r="4797" spans="1:5" ht="12.75">
      <c r="A4797" s="235">
        <v>7697</v>
      </c>
      <c r="B4797" s="236" t="s">
        <v>6640</v>
      </c>
      <c r="C4797" s="235" t="s">
        <v>2324</v>
      </c>
      <c r="D4797" s="235" t="s">
        <v>2313</v>
      </c>
      <c r="E4797" s="237">
        <v>56.22</v>
      </c>
    </row>
    <row r="4798" spans="1:5" ht="12.75">
      <c r="A4798" s="235">
        <v>7698</v>
      </c>
      <c r="B4798" s="236" t="s">
        <v>6641</v>
      </c>
      <c r="C4798" s="235" t="s">
        <v>2324</v>
      </c>
      <c r="D4798" s="235" t="s">
        <v>2313</v>
      </c>
      <c r="E4798" s="237">
        <v>48.39</v>
      </c>
    </row>
    <row r="4799" spans="1:5" ht="12.75">
      <c r="A4799" s="235">
        <v>7691</v>
      </c>
      <c r="B4799" s="236" t="s">
        <v>6642</v>
      </c>
      <c r="C4799" s="235" t="s">
        <v>2324</v>
      </c>
      <c r="D4799" s="235" t="s">
        <v>2313</v>
      </c>
      <c r="E4799" s="237">
        <v>20.45</v>
      </c>
    </row>
    <row r="4800" spans="1:5" ht="12.75">
      <c r="A4800" s="235">
        <v>40626</v>
      </c>
      <c r="B4800" s="236" t="s">
        <v>6643</v>
      </c>
      <c r="C4800" s="235" t="s">
        <v>2324</v>
      </c>
      <c r="D4800" s="235" t="s">
        <v>2313</v>
      </c>
      <c r="E4800" s="237">
        <v>38.369999999999997</v>
      </c>
    </row>
    <row r="4801" spans="1:5" ht="12.75">
      <c r="A4801" s="235">
        <v>7701</v>
      </c>
      <c r="B4801" s="236" t="s">
        <v>6644</v>
      </c>
      <c r="C4801" s="235" t="s">
        <v>2324</v>
      </c>
      <c r="D4801" s="235" t="s">
        <v>2313</v>
      </c>
      <c r="E4801" s="237">
        <v>100.6</v>
      </c>
    </row>
    <row r="4802" spans="1:5" ht="12.75">
      <c r="A4802" s="235">
        <v>7696</v>
      </c>
      <c r="B4802" s="236" t="s">
        <v>6645</v>
      </c>
      <c r="C4802" s="235" t="s">
        <v>2324</v>
      </c>
      <c r="D4802" s="235" t="s">
        <v>2313</v>
      </c>
      <c r="E4802" s="237">
        <v>81.069999999999993</v>
      </c>
    </row>
    <row r="4803" spans="1:5" ht="12.75">
      <c r="A4803" s="235">
        <v>7700</v>
      </c>
      <c r="B4803" s="236" t="s">
        <v>6646</v>
      </c>
      <c r="C4803" s="235" t="s">
        <v>2324</v>
      </c>
      <c r="D4803" s="235" t="s">
        <v>2313</v>
      </c>
      <c r="E4803" s="237">
        <v>25.86</v>
      </c>
    </row>
    <row r="4804" spans="1:5" ht="12.75">
      <c r="A4804" s="235">
        <v>7694</v>
      </c>
      <c r="B4804" s="236" t="s">
        <v>6647</v>
      </c>
      <c r="C4804" s="235" t="s">
        <v>2324</v>
      </c>
      <c r="D4804" s="235" t="s">
        <v>2313</v>
      </c>
      <c r="E4804" s="237">
        <v>135.38</v>
      </c>
    </row>
    <row r="4805" spans="1:5" ht="12.75">
      <c r="A4805" s="235">
        <v>7693</v>
      </c>
      <c r="B4805" s="236" t="s">
        <v>6648</v>
      </c>
      <c r="C4805" s="235" t="s">
        <v>2324</v>
      </c>
      <c r="D4805" s="235" t="s">
        <v>2313</v>
      </c>
      <c r="E4805" s="237">
        <v>186.45</v>
      </c>
    </row>
    <row r="4806" spans="1:5" ht="12.75">
      <c r="A4806" s="235">
        <v>7692</v>
      </c>
      <c r="B4806" s="236" t="s">
        <v>6649</v>
      </c>
      <c r="C4806" s="235" t="s">
        <v>2324</v>
      </c>
      <c r="D4806" s="235" t="s">
        <v>2313</v>
      </c>
      <c r="E4806" s="237">
        <v>279.14999999999998</v>
      </c>
    </row>
    <row r="4807" spans="1:5" ht="12.75">
      <c r="A4807" s="235">
        <v>7695</v>
      </c>
      <c r="B4807" s="236" t="s">
        <v>6650</v>
      </c>
      <c r="C4807" s="235" t="s">
        <v>2324</v>
      </c>
      <c r="D4807" s="235" t="s">
        <v>2313</v>
      </c>
      <c r="E4807" s="237">
        <v>302.74</v>
      </c>
    </row>
    <row r="4808" spans="1:5" ht="12.75">
      <c r="A4808" s="235">
        <v>13356</v>
      </c>
      <c r="B4808" s="236" t="s">
        <v>6651</v>
      </c>
      <c r="C4808" s="235" t="s">
        <v>2324</v>
      </c>
      <c r="D4808" s="235" t="s">
        <v>2313</v>
      </c>
      <c r="E4808" s="237">
        <v>21.95</v>
      </c>
    </row>
    <row r="4809" spans="1:5" ht="12.75">
      <c r="A4809" s="235">
        <v>36365</v>
      </c>
      <c r="B4809" s="236" t="s">
        <v>6652</v>
      </c>
      <c r="C4809" s="235" t="s">
        <v>2324</v>
      </c>
      <c r="D4809" s="235" t="s">
        <v>2316</v>
      </c>
      <c r="E4809" s="237">
        <v>30.78</v>
      </c>
    </row>
    <row r="4810" spans="1:5" ht="12.75">
      <c r="A4810" s="235">
        <v>41930</v>
      </c>
      <c r="B4810" s="236" t="s">
        <v>6653</v>
      </c>
      <c r="C4810" s="235" t="s">
        <v>2324</v>
      </c>
      <c r="D4810" s="235" t="s">
        <v>2316</v>
      </c>
      <c r="E4810" s="237">
        <v>99.64</v>
      </c>
    </row>
    <row r="4811" spans="1:5" ht="12.75">
      <c r="A4811" s="235">
        <v>41931</v>
      </c>
      <c r="B4811" s="236" t="s">
        <v>6654</v>
      </c>
      <c r="C4811" s="235" t="s">
        <v>2324</v>
      </c>
      <c r="D4811" s="235" t="s">
        <v>2316</v>
      </c>
      <c r="E4811" s="237">
        <v>169.91</v>
      </c>
    </row>
    <row r="4812" spans="1:5" ht="12.75">
      <c r="A4812" s="235">
        <v>41932</v>
      </c>
      <c r="B4812" s="236" t="s">
        <v>6655</v>
      </c>
      <c r="C4812" s="235" t="s">
        <v>2324</v>
      </c>
      <c r="D4812" s="235" t="s">
        <v>2316</v>
      </c>
      <c r="E4812" s="237">
        <v>274.43</v>
      </c>
    </row>
    <row r="4813" spans="1:5" ht="12.75">
      <c r="A4813" s="235">
        <v>41933</v>
      </c>
      <c r="B4813" s="236" t="s">
        <v>6656</v>
      </c>
      <c r="C4813" s="235" t="s">
        <v>2324</v>
      </c>
      <c r="D4813" s="235" t="s">
        <v>2316</v>
      </c>
      <c r="E4813" s="237">
        <v>339.88</v>
      </c>
    </row>
    <row r="4814" spans="1:5" ht="12.75">
      <c r="A4814" s="235">
        <v>41934</v>
      </c>
      <c r="B4814" s="236" t="s">
        <v>6657</v>
      </c>
      <c r="C4814" s="235" t="s">
        <v>2324</v>
      </c>
      <c r="D4814" s="235" t="s">
        <v>2316</v>
      </c>
      <c r="E4814" s="237">
        <v>440.23</v>
      </c>
    </row>
    <row r="4815" spans="1:5" ht="12.75">
      <c r="A4815" s="235">
        <v>41936</v>
      </c>
      <c r="B4815" s="236" t="s">
        <v>6658</v>
      </c>
      <c r="C4815" s="235" t="s">
        <v>2324</v>
      </c>
      <c r="D4815" s="235" t="s">
        <v>2316</v>
      </c>
      <c r="E4815" s="237">
        <v>66.37</v>
      </c>
    </row>
    <row r="4816" spans="1:5" ht="12.75">
      <c r="A4816" s="235">
        <v>41785</v>
      </c>
      <c r="B4816" s="236" t="s">
        <v>6659</v>
      </c>
      <c r="C4816" s="235" t="s">
        <v>2324</v>
      </c>
      <c r="D4816" s="235" t="s">
        <v>2316</v>
      </c>
      <c r="E4816" s="237">
        <v>1754.89</v>
      </c>
    </row>
    <row r="4817" spans="1:5" ht="12.75">
      <c r="A4817" s="235">
        <v>41781</v>
      </c>
      <c r="B4817" s="236" t="s">
        <v>6660</v>
      </c>
      <c r="C4817" s="235" t="s">
        <v>2324</v>
      </c>
      <c r="D4817" s="235" t="s">
        <v>2316</v>
      </c>
      <c r="E4817" s="237">
        <v>500.33</v>
      </c>
    </row>
    <row r="4818" spans="1:5" ht="12.75">
      <c r="A4818" s="235">
        <v>41783</v>
      </c>
      <c r="B4818" s="236" t="s">
        <v>6661</v>
      </c>
      <c r="C4818" s="235" t="s">
        <v>2324</v>
      </c>
      <c r="D4818" s="235" t="s">
        <v>2316</v>
      </c>
      <c r="E4818" s="237">
        <v>1320.3</v>
      </c>
    </row>
    <row r="4819" spans="1:5" ht="12.75">
      <c r="A4819" s="235">
        <v>41786</v>
      </c>
      <c r="B4819" s="236" t="s">
        <v>6662</v>
      </c>
      <c r="C4819" s="235" t="s">
        <v>2324</v>
      </c>
      <c r="D4819" s="235" t="s">
        <v>2316</v>
      </c>
      <c r="E4819" s="237">
        <v>2754.28</v>
      </c>
    </row>
    <row r="4820" spans="1:5" ht="12.75">
      <c r="A4820" s="235">
        <v>41779</v>
      </c>
      <c r="B4820" s="236" t="s">
        <v>6663</v>
      </c>
      <c r="C4820" s="235" t="s">
        <v>2324</v>
      </c>
      <c r="D4820" s="235" t="s">
        <v>2316</v>
      </c>
      <c r="E4820" s="237">
        <v>191.89</v>
      </c>
    </row>
    <row r="4821" spans="1:5" ht="12.75">
      <c r="A4821" s="235">
        <v>41780</v>
      </c>
      <c r="B4821" s="236" t="s">
        <v>6664</v>
      </c>
      <c r="C4821" s="235" t="s">
        <v>2324</v>
      </c>
      <c r="D4821" s="235" t="s">
        <v>2316</v>
      </c>
      <c r="E4821" s="237">
        <v>226.96</v>
      </c>
    </row>
    <row r="4822" spans="1:5" ht="12.75">
      <c r="A4822" s="235">
        <v>41782</v>
      </c>
      <c r="B4822" s="236" t="s">
        <v>6665</v>
      </c>
      <c r="C4822" s="235" t="s">
        <v>2324</v>
      </c>
      <c r="D4822" s="235" t="s">
        <v>2316</v>
      </c>
      <c r="E4822" s="237">
        <v>935.58</v>
      </c>
    </row>
    <row r="4823" spans="1:5" ht="12.75">
      <c r="A4823" s="235">
        <v>38130</v>
      </c>
      <c r="B4823" s="236" t="s">
        <v>6666</v>
      </c>
      <c r="C4823" s="235" t="s">
        <v>2324</v>
      </c>
      <c r="D4823" s="235" t="s">
        <v>2313</v>
      </c>
      <c r="E4823" s="237">
        <v>32.700000000000003</v>
      </c>
    </row>
    <row r="4824" spans="1:5" ht="12.75">
      <c r="A4824" s="235">
        <v>21123</v>
      </c>
      <c r="B4824" s="236" t="s">
        <v>6667</v>
      </c>
      <c r="C4824" s="235" t="s">
        <v>2324</v>
      </c>
      <c r="D4824" s="235" t="s">
        <v>2320</v>
      </c>
      <c r="E4824" s="237">
        <v>9.2799999999999994</v>
      </c>
    </row>
    <row r="4825" spans="1:5" ht="12.75">
      <c r="A4825" s="235">
        <v>21124</v>
      </c>
      <c r="B4825" s="236" t="s">
        <v>6668</v>
      </c>
      <c r="C4825" s="235" t="s">
        <v>2324</v>
      </c>
      <c r="D4825" s="235" t="s">
        <v>2313</v>
      </c>
      <c r="E4825" s="237">
        <v>16.45</v>
      </c>
    </row>
    <row r="4826" spans="1:5" ht="12.75">
      <c r="A4826" s="235">
        <v>21125</v>
      </c>
      <c r="B4826" s="236" t="s">
        <v>6669</v>
      </c>
      <c r="C4826" s="235" t="s">
        <v>2324</v>
      </c>
      <c r="D4826" s="235" t="s">
        <v>2313</v>
      </c>
      <c r="E4826" s="237">
        <v>26.41</v>
      </c>
    </row>
    <row r="4827" spans="1:5" ht="12.75">
      <c r="A4827" s="235">
        <v>38028</v>
      </c>
      <c r="B4827" s="236" t="s">
        <v>6670</v>
      </c>
      <c r="C4827" s="235" t="s">
        <v>2324</v>
      </c>
      <c r="D4827" s="235" t="s">
        <v>2313</v>
      </c>
      <c r="E4827" s="237">
        <v>44.81</v>
      </c>
    </row>
    <row r="4828" spans="1:5" ht="12.75">
      <c r="A4828" s="235">
        <v>38029</v>
      </c>
      <c r="B4828" s="236" t="s">
        <v>6671</v>
      </c>
      <c r="C4828" s="235" t="s">
        <v>2324</v>
      </c>
      <c r="D4828" s="235" t="s">
        <v>2313</v>
      </c>
      <c r="E4828" s="237">
        <v>68.31</v>
      </c>
    </row>
    <row r="4829" spans="1:5" ht="12.75">
      <c r="A4829" s="235">
        <v>38030</v>
      </c>
      <c r="B4829" s="236" t="s">
        <v>6672</v>
      </c>
      <c r="C4829" s="235" t="s">
        <v>2324</v>
      </c>
      <c r="D4829" s="235" t="s">
        <v>2313</v>
      </c>
      <c r="E4829" s="237">
        <v>104.93</v>
      </c>
    </row>
    <row r="4830" spans="1:5" ht="12.75">
      <c r="A4830" s="235">
        <v>38031</v>
      </c>
      <c r="B4830" s="236" t="s">
        <v>6673</v>
      </c>
      <c r="C4830" s="235" t="s">
        <v>2324</v>
      </c>
      <c r="D4830" s="235" t="s">
        <v>2313</v>
      </c>
      <c r="E4830" s="237">
        <v>166.28</v>
      </c>
    </row>
    <row r="4831" spans="1:5" ht="12.75">
      <c r="A4831" s="235">
        <v>39735</v>
      </c>
      <c r="B4831" s="236" t="s">
        <v>6674</v>
      </c>
      <c r="C4831" s="235" t="s">
        <v>2324</v>
      </c>
      <c r="D4831" s="235" t="s">
        <v>2313</v>
      </c>
      <c r="E4831" s="237">
        <v>57.12</v>
      </c>
    </row>
    <row r="4832" spans="1:5" ht="12.75">
      <c r="A4832" s="235">
        <v>39734</v>
      </c>
      <c r="B4832" s="236" t="s">
        <v>6675</v>
      </c>
      <c r="C4832" s="235" t="s">
        <v>2324</v>
      </c>
      <c r="D4832" s="235" t="s">
        <v>2313</v>
      </c>
      <c r="E4832" s="237">
        <v>67.760000000000005</v>
      </c>
    </row>
    <row r="4833" spans="1:5" ht="12.75">
      <c r="A4833" s="235">
        <v>39736</v>
      </c>
      <c r="B4833" s="236" t="s">
        <v>6676</v>
      </c>
      <c r="C4833" s="235" t="s">
        <v>2324</v>
      </c>
      <c r="D4833" s="235" t="s">
        <v>2313</v>
      </c>
      <c r="E4833" s="237">
        <v>77.33</v>
      </c>
    </row>
    <row r="4834" spans="1:5" ht="12.75">
      <c r="A4834" s="235">
        <v>39737</v>
      </c>
      <c r="B4834" s="236" t="s">
        <v>6677</v>
      </c>
      <c r="C4834" s="235" t="s">
        <v>2324</v>
      </c>
      <c r="D4834" s="235" t="s">
        <v>2313</v>
      </c>
      <c r="E4834" s="237">
        <v>10.4</v>
      </c>
    </row>
    <row r="4835" spans="1:5" ht="12.75">
      <c r="A4835" s="235">
        <v>39738</v>
      </c>
      <c r="B4835" s="236" t="s">
        <v>6678</v>
      </c>
      <c r="C4835" s="235" t="s">
        <v>2324</v>
      </c>
      <c r="D4835" s="235" t="s">
        <v>2313</v>
      </c>
      <c r="E4835" s="237">
        <v>3.76</v>
      </c>
    </row>
    <row r="4836" spans="1:5" ht="12.75">
      <c r="A4836" s="235">
        <v>39739</v>
      </c>
      <c r="B4836" s="236" t="s">
        <v>6679</v>
      </c>
      <c r="C4836" s="235" t="s">
        <v>2324</v>
      </c>
      <c r="D4836" s="235" t="s">
        <v>2313</v>
      </c>
      <c r="E4836" s="237">
        <v>53.47</v>
      </c>
    </row>
    <row r="4837" spans="1:5" ht="12.75">
      <c r="A4837" s="235">
        <v>39733</v>
      </c>
      <c r="B4837" s="236" t="s">
        <v>6680</v>
      </c>
      <c r="C4837" s="235" t="s">
        <v>2324</v>
      </c>
      <c r="D4837" s="235" t="s">
        <v>2313</v>
      </c>
      <c r="E4837" s="237">
        <v>92.54</v>
      </c>
    </row>
    <row r="4838" spans="1:5" ht="12.75">
      <c r="A4838" s="235">
        <v>39854</v>
      </c>
      <c r="B4838" s="236" t="s">
        <v>6681</v>
      </c>
      <c r="C4838" s="235" t="s">
        <v>2324</v>
      </c>
      <c r="D4838" s="235" t="s">
        <v>2313</v>
      </c>
      <c r="E4838" s="237">
        <v>93.85</v>
      </c>
    </row>
    <row r="4839" spans="1:5" ht="12.75">
      <c r="A4839" s="235">
        <v>39740</v>
      </c>
      <c r="B4839" s="236" t="s">
        <v>6682</v>
      </c>
      <c r="C4839" s="235" t="s">
        <v>2324</v>
      </c>
      <c r="D4839" s="235" t="s">
        <v>2313</v>
      </c>
      <c r="E4839" s="237">
        <v>51.35</v>
      </c>
    </row>
    <row r="4840" spans="1:5" ht="12.75">
      <c r="A4840" s="235">
        <v>39741</v>
      </c>
      <c r="B4840" s="236" t="s">
        <v>6683</v>
      </c>
      <c r="C4840" s="235" t="s">
        <v>2324</v>
      </c>
      <c r="D4840" s="235" t="s">
        <v>2313</v>
      </c>
      <c r="E4840" s="237">
        <v>9.4600000000000009</v>
      </c>
    </row>
    <row r="4841" spans="1:5" ht="12.75">
      <c r="A4841" s="235">
        <v>39853</v>
      </c>
      <c r="B4841" s="236" t="s">
        <v>6684</v>
      </c>
      <c r="C4841" s="235" t="s">
        <v>2324</v>
      </c>
      <c r="D4841" s="235" t="s">
        <v>2313</v>
      </c>
      <c r="E4841" s="237">
        <v>12.43</v>
      </c>
    </row>
    <row r="4842" spans="1:5" ht="12.75">
      <c r="A4842" s="235">
        <v>39742</v>
      </c>
      <c r="B4842" s="236" t="s">
        <v>6685</v>
      </c>
      <c r="C4842" s="235" t="s">
        <v>2324</v>
      </c>
      <c r="D4842" s="235" t="s">
        <v>2313</v>
      </c>
      <c r="E4842" s="237">
        <v>41.27</v>
      </c>
    </row>
    <row r="4843" spans="1:5" ht="12.75">
      <c r="A4843" s="235">
        <v>39749</v>
      </c>
      <c r="B4843" s="236" t="s">
        <v>6686</v>
      </c>
      <c r="C4843" s="235" t="s">
        <v>2324</v>
      </c>
      <c r="D4843" s="235" t="s">
        <v>2316</v>
      </c>
      <c r="E4843" s="237">
        <v>70.05</v>
      </c>
    </row>
    <row r="4844" spans="1:5" ht="12.75">
      <c r="A4844" s="235">
        <v>39751</v>
      </c>
      <c r="B4844" s="236" t="s">
        <v>6687</v>
      </c>
      <c r="C4844" s="235" t="s">
        <v>2324</v>
      </c>
      <c r="D4844" s="235" t="s">
        <v>2316</v>
      </c>
      <c r="E4844" s="237">
        <v>127.28</v>
      </c>
    </row>
    <row r="4845" spans="1:5" ht="12.75">
      <c r="A4845" s="235">
        <v>39750</v>
      </c>
      <c r="B4845" s="236" t="s">
        <v>6688</v>
      </c>
      <c r="C4845" s="235" t="s">
        <v>2324</v>
      </c>
      <c r="D4845" s="235" t="s">
        <v>2316</v>
      </c>
      <c r="E4845" s="237">
        <v>105.79</v>
      </c>
    </row>
    <row r="4846" spans="1:5" ht="12.75">
      <c r="A4846" s="235">
        <v>39747</v>
      </c>
      <c r="B4846" s="236" t="s">
        <v>6689</v>
      </c>
      <c r="C4846" s="235" t="s">
        <v>2324</v>
      </c>
      <c r="D4846" s="235" t="s">
        <v>2316</v>
      </c>
      <c r="E4846" s="237">
        <v>34.03</v>
      </c>
    </row>
    <row r="4847" spans="1:5" ht="12.75">
      <c r="A4847" s="235">
        <v>39753</v>
      </c>
      <c r="B4847" s="236" t="s">
        <v>6690</v>
      </c>
      <c r="C4847" s="235" t="s">
        <v>2324</v>
      </c>
      <c r="D4847" s="235" t="s">
        <v>2316</v>
      </c>
      <c r="E4847" s="237">
        <v>234.3</v>
      </c>
    </row>
    <row r="4848" spans="1:5" ht="12.75">
      <c r="A4848" s="235">
        <v>39754</v>
      </c>
      <c r="B4848" s="236" t="s">
        <v>6691</v>
      </c>
      <c r="C4848" s="235" t="s">
        <v>2324</v>
      </c>
      <c r="D4848" s="235" t="s">
        <v>2316</v>
      </c>
      <c r="E4848" s="237">
        <v>345.19</v>
      </c>
    </row>
    <row r="4849" spans="1:5" ht="12.75">
      <c r="A4849" s="235">
        <v>39748</v>
      </c>
      <c r="B4849" s="236" t="s">
        <v>6692</v>
      </c>
      <c r="C4849" s="235" t="s">
        <v>2324</v>
      </c>
      <c r="D4849" s="235" t="s">
        <v>2316</v>
      </c>
      <c r="E4849" s="237">
        <v>55.06</v>
      </c>
    </row>
    <row r="4850" spans="1:5" ht="12.75">
      <c r="A4850" s="235">
        <v>39755</v>
      </c>
      <c r="B4850" s="236" t="s">
        <v>6693</v>
      </c>
      <c r="C4850" s="235" t="s">
        <v>2324</v>
      </c>
      <c r="D4850" s="235" t="s">
        <v>2316</v>
      </c>
      <c r="E4850" s="237">
        <v>523.39</v>
      </c>
    </row>
    <row r="4851" spans="1:5" ht="12.75">
      <c r="A4851" s="235">
        <v>12742</v>
      </c>
      <c r="B4851" s="236" t="s">
        <v>6694</v>
      </c>
      <c r="C4851" s="235" t="s">
        <v>2324</v>
      </c>
      <c r="D4851" s="235" t="s">
        <v>2316</v>
      </c>
      <c r="E4851" s="237">
        <v>414.43</v>
      </c>
    </row>
    <row r="4852" spans="1:5" ht="12.75">
      <c r="A4852" s="235">
        <v>12713</v>
      </c>
      <c r="B4852" s="236" t="s">
        <v>6695</v>
      </c>
      <c r="C4852" s="235" t="s">
        <v>2324</v>
      </c>
      <c r="D4852" s="235" t="s">
        <v>2316</v>
      </c>
      <c r="E4852" s="237">
        <v>21.98</v>
      </c>
    </row>
    <row r="4853" spans="1:5" ht="12.75">
      <c r="A4853" s="235">
        <v>12743</v>
      </c>
      <c r="B4853" s="236" t="s">
        <v>6696</v>
      </c>
      <c r="C4853" s="235" t="s">
        <v>2324</v>
      </c>
      <c r="D4853" s="235" t="s">
        <v>2316</v>
      </c>
      <c r="E4853" s="237">
        <v>37.81</v>
      </c>
    </row>
    <row r="4854" spans="1:5" ht="12.75">
      <c r="A4854" s="235">
        <v>12744</v>
      </c>
      <c r="B4854" s="236" t="s">
        <v>6697</v>
      </c>
      <c r="C4854" s="235" t="s">
        <v>2324</v>
      </c>
      <c r="D4854" s="235" t="s">
        <v>2316</v>
      </c>
      <c r="E4854" s="237">
        <v>47.98</v>
      </c>
    </row>
    <row r="4855" spans="1:5" ht="12.75">
      <c r="A4855" s="235">
        <v>12745</v>
      </c>
      <c r="B4855" s="236" t="s">
        <v>6698</v>
      </c>
      <c r="C4855" s="235" t="s">
        <v>2324</v>
      </c>
      <c r="D4855" s="235" t="s">
        <v>2316</v>
      </c>
      <c r="E4855" s="237">
        <v>69.680000000000007</v>
      </c>
    </row>
    <row r="4856" spans="1:5" ht="12.75">
      <c r="A4856" s="235">
        <v>12746</v>
      </c>
      <c r="B4856" s="236" t="s">
        <v>6699</v>
      </c>
      <c r="C4856" s="235" t="s">
        <v>2324</v>
      </c>
      <c r="D4856" s="235" t="s">
        <v>2316</v>
      </c>
      <c r="E4856" s="237">
        <v>94.1</v>
      </c>
    </row>
    <row r="4857" spans="1:5" ht="12.75">
      <c r="A4857" s="235">
        <v>12747</v>
      </c>
      <c r="B4857" s="236" t="s">
        <v>6700</v>
      </c>
      <c r="C4857" s="235" t="s">
        <v>2324</v>
      </c>
      <c r="D4857" s="235" t="s">
        <v>2316</v>
      </c>
      <c r="E4857" s="237">
        <v>136.47</v>
      </c>
    </row>
    <row r="4858" spans="1:5" ht="12.75">
      <c r="A4858" s="235">
        <v>12748</v>
      </c>
      <c r="B4858" s="236" t="s">
        <v>6701</v>
      </c>
      <c r="C4858" s="235" t="s">
        <v>2324</v>
      </c>
      <c r="D4858" s="235" t="s">
        <v>2316</v>
      </c>
      <c r="E4858" s="237">
        <v>192.26</v>
      </c>
    </row>
    <row r="4859" spans="1:5" ht="12.75">
      <c r="A4859" s="235">
        <v>12749</v>
      </c>
      <c r="B4859" s="236" t="s">
        <v>6702</v>
      </c>
      <c r="C4859" s="235" t="s">
        <v>2324</v>
      </c>
      <c r="D4859" s="235" t="s">
        <v>2316</v>
      </c>
      <c r="E4859" s="237">
        <v>281.05</v>
      </c>
    </row>
    <row r="4860" spans="1:5" ht="12.75">
      <c r="A4860" s="235">
        <v>39726</v>
      </c>
      <c r="B4860" s="236" t="s">
        <v>6703</v>
      </c>
      <c r="C4860" s="235" t="s">
        <v>2324</v>
      </c>
      <c r="D4860" s="235" t="s">
        <v>2316</v>
      </c>
      <c r="E4860" s="237">
        <v>92.31</v>
      </c>
    </row>
    <row r="4861" spans="1:5" ht="12.75">
      <c r="A4861" s="235">
        <v>39728</v>
      </c>
      <c r="B4861" s="236" t="s">
        <v>6704</v>
      </c>
      <c r="C4861" s="235" t="s">
        <v>2324</v>
      </c>
      <c r="D4861" s="235" t="s">
        <v>2316</v>
      </c>
      <c r="E4861" s="237">
        <v>162.24</v>
      </c>
    </row>
    <row r="4862" spans="1:5" ht="12.75">
      <c r="A4862" s="235">
        <v>39727</v>
      </c>
      <c r="B4862" s="236" t="s">
        <v>6705</v>
      </c>
      <c r="C4862" s="235" t="s">
        <v>2324</v>
      </c>
      <c r="D4862" s="235" t="s">
        <v>2316</v>
      </c>
      <c r="E4862" s="237">
        <v>133.52000000000001</v>
      </c>
    </row>
    <row r="4863" spans="1:5" ht="12.75">
      <c r="A4863" s="235">
        <v>39724</v>
      </c>
      <c r="B4863" s="236" t="s">
        <v>6706</v>
      </c>
      <c r="C4863" s="235" t="s">
        <v>2324</v>
      </c>
      <c r="D4863" s="235" t="s">
        <v>2316</v>
      </c>
      <c r="E4863" s="237">
        <v>40.880000000000003</v>
      </c>
    </row>
    <row r="4864" spans="1:5" ht="12.75">
      <c r="A4864" s="235">
        <v>39729</v>
      </c>
      <c r="B4864" s="236" t="s">
        <v>6707</v>
      </c>
      <c r="C4864" s="235" t="s">
        <v>2324</v>
      </c>
      <c r="D4864" s="235" t="s">
        <v>2316</v>
      </c>
      <c r="E4864" s="237">
        <v>224.68</v>
      </c>
    </row>
    <row r="4865" spans="1:5" ht="12.75">
      <c r="A4865" s="235">
        <v>39730</v>
      </c>
      <c r="B4865" s="236" t="s">
        <v>6708</v>
      </c>
      <c r="C4865" s="235" t="s">
        <v>2324</v>
      </c>
      <c r="D4865" s="235" t="s">
        <v>2316</v>
      </c>
      <c r="E4865" s="237">
        <v>291.51</v>
      </c>
    </row>
    <row r="4866" spans="1:5" ht="12.75">
      <c r="A4866" s="235">
        <v>39731</v>
      </c>
      <c r="B4866" s="236" t="s">
        <v>6709</v>
      </c>
      <c r="C4866" s="235" t="s">
        <v>2324</v>
      </c>
      <c r="D4866" s="235" t="s">
        <v>2316</v>
      </c>
      <c r="E4866" s="237">
        <v>431.75</v>
      </c>
    </row>
    <row r="4867" spans="1:5" ht="12.75">
      <c r="A4867" s="235">
        <v>39725</v>
      </c>
      <c r="B4867" s="236" t="s">
        <v>6710</v>
      </c>
      <c r="C4867" s="235" t="s">
        <v>2324</v>
      </c>
      <c r="D4867" s="235" t="s">
        <v>2316</v>
      </c>
      <c r="E4867" s="237">
        <v>66.63</v>
      </c>
    </row>
    <row r="4868" spans="1:5" ht="12.75">
      <c r="A4868" s="235">
        <v>39732</v>
      </c>
      <c r="B4868" s="236" t="s">
        <v>6711</v>
      </c>
      <c r="C4868" s="235" t="s">
        <v>2324</v>
      </c>
      <c r="D4868" s="235" t="s">
        <v>2316</v>
      </c>
      <c r="E4868" s="237">
        <v>635.51</v>
      </c>
    </row>
    <row r="4869" spans="1:5" ht="12.75">
      <c r="A4869" s="235">
        <v>39660</v>
      </c>
      <c r="B4869" s="236" t="s">
        <v>6712</v>
      </c>
      <c r="C4869" s="235" t="s">
        <v>2324</v>
      </c>
      <c r="D4869" s="235" t="s">
        <v>2316</v>
      </c>
      <c r="E4869" s="237">
        <v>28.96</v>
      </c>
    </row>
    <row r="4870" spans="1:5" ht="12.75">
      <c r="A4870" s="235">
        <v>39662</v>
      </c>
      <c r="B4870" s="236" t="s">
        <v>6713</v>
      </c>
      <c r="C4870" s="235" t="s">
        <v>2324</v>
      </c>
      <c r="D4870" s="235" t="s">
        <v>2316</v>
      </c>
      <c r="E4870" s="237">
        <v>13.88</v>
      </c>
    </row>
    <row r="4871" spans="1:5" ht="12.75">
      <c r="A4871" s="235">
        <v>39661</v>
      </c>
      <c r="B4871" s="236" t="s">
        <v>6714</v>
      </c>
      <c r="C4871" s="235" t="s">
        <v>2324</v>
      </c>
      <c r="D4871" s="235" t="s">
        <v>2316</v>
      </c>
      <c r="E4871" s="237">
        <v>9.4600000000000009</v>
      </c>
    </row>
    <row r="4872" spans="1:5" ht="12.75">
      <c r="A4872" s="235">
        <v>39666</v>
      </c>
      <c r="B4872" s="236" t="s">
        <v>6715</v>
      </c>
      <c r="C4872" s="235" t="s">
        <v>2324</v>
      </c>
      <c r="D4872" s="235" t="s">
        <v>2316</v>
      </c>
      <c r="E4872" s="237">
        <v>43.56</v>
      </c>
    </row>
    <row r="4873" spans="1:5" ht="12.75">
      <c r="A4873" s="235">
        <v>39664</v>
      </c>
      <c r="B4873" s="236" t="s">
        <v>6716</v>
      </c>
      <c r="C4873" s="235" t="s">
        <v>2324</v>
      </c>
      <c r="D4873" s="235" t="s">
        <v>2316</v>
      </c>
      <c r="E4873" s="237">
        <v>21.35</v>
      </c>
    </row>
    <row r="4874" spans="1:5" ht="12.75">
      <c r="A4874" s="235">
        <v>39663</v>
      </c>
      <c r="B4874" s="236" t="s">
        <v>6717</v>
      </c>
      <c r="C4874" s="235" t="s">
        <v>2324</v>
      </c>
      <c r="D4874" s="235" t="s">
        <v>2316</v>
      </c>
      <c r="E4874" s="237">
        <v>17.07</v>
      </c>
    </row>
    <row r="4875" spans="1:5" ht="12.75">
      <c r="A4875" s="235">
        <v>39665</v>
      </c>
      <c r="B4875" s="236" t="s">
        <v>6718</v>
      </c>
      <c r="C4875" s="235" t="s">
        <v>2324</v>
      </c>
      <c r="D4875" s="235" t="s">
        <v>2316</v>
      </c>
      <c r="E4875" s="237">
        <v>36.020000000000003</v>
      </c>
    </row>
    <row r="4876" spans="1:5" ht="12.75">
      <c r="A4876" s="235">
        <v>39752</v>
      </c>
      <c r="B4876" s="236" t="s">
        <v>6719</v>
      </c>
      <c r="C4876" s="235" t="s">
        <v>2324</v>
      </c>
      <c r="D4876" s="235" t="s">
        <v>2316</v>
      </c>
      <c r="E4876" s="237">
        <v>181.11</v>
      </c>
    </row>
    <row r="4877" spans="1:5" ht="12.75">
      <c r="A4877" s="235">
        <v>7725</v>
      </c>
      <c r="B4877" s="236" t="s">
        <v>24735</v>
      </c>
      <c r="C4877" s="235" t="s">
        <v>2324</v>
      </c>
      <c r="D4877" s="235" t="s">
        <v>2320</v>
      </c>
      <c r="E4877" s="237">
        <v>120</v>
      </c>
    </row>
    <row r="4878" spans="1:5" ht="12.75">
      <c r="A4878" s="235">
        <v>7753</v>
      </c>
      <c r="B4878" s="236" t="s">
        <v>24736</v>
      </c>
      <c r="C4878" s="235" t="s">
        <v>2324</v>
      </c>
      <c r="D4878" s="235" t="s">
        <v>2313</v>
      </c>
      <c r="E4878" s="237">
        <v>233.94</v>
      </c>
    </row>
    <row r="4879" spans="1:5" ht="12.75">
      <c r="A4879" s="235">
        <v>13256</v>
      </c>
      <c r="B4879" s="236" t="s">
        <v>24737</v>
      </c>
      <c r="C4879" s="235" t="s">
        <v>2324</v>
      </c>
      <c r="D4879" s="235" t="s">
        <v>2313</v>
      </c>
      <c r="E4879" s="237">
        <v>327.73</v>
      </c>
    </row>
    <row r="4880" spans="1:5" ht="12.75">
      <c r="A4880" s="235">
        <v>7757</v>
      </c>
      <c r="B4880" s="236" t="s">
        <v>24738</v>
      </c>
      <c r="C4880" s="235" t="s">
        <v>2324</v>
      </c>
      <c r="D4880" s="235" t="s">
        <v>2313</v>
      </c>
      <c r="E4880" s="237">
        <v>349.41</v>
      </c>
    </row>
    <row r="4881" spans="1:5" ht="12.75">
      <c r="A4881" s="235">
        <v>7758</v>
      </c>
      <c r="B4881" s="236" t="s">
        <v>24739</v>
      </c>
      <c r="C4881" s="235" t="s">
        <v>2324</v>
      </c>
      <c r="D4881" s="235" t="s">
        <v>2313</v>
      </c>
      <c r="E4881" s="237">
        <v>506.21</v>
      </c>
    </row>
    <row r="4882" spans="1:5" ht="12.75">
      <c r="A4882" s="235">
        <v>7759</v>
      </c>
      <c r="B4882" s="236" t="s">
        <v>24740</v>
      </c>
      <c r="C4882" s="235" t="s">
        <v>2324</v>
      </c>
      <c r="D4882" s="235" t="s">
        <v>2313</v>
      </c>
      <c r="E4882" s="237">
        <v>1402.72</v>
      </c>
    </row>
    <row r="4883" spans="1:5" ht="12.75">
      <c r="A4883" s="235">
        <v>40334</v>
      </c>
      <c r="B4883" s="236" t="s">
        <v>24741</v>
      </c>
      <c r="C4883" s="235" t="s">
        <v>2324</v>
      </c>
      <c r="D4883" s="235" t="s">
        <v>2313</v>
      </c>
      <c r="E4883" s="237">
        <v>54.95</v>
      </c>
    </row>
    <row r="4884" spans="1:5" ht="12.75">
      <c r="A4884" s="235">
        <v>7745</v>
      </c>
      <c r="B4884" s="236" t="s">
        <v>24742</v>
      </c>
      <c r="C4884" s="235" t="s">
        <v>2324</v>
      </c>
      <c r="D4884" s="235" t="s">
        <v>2313</v>
      </c>
      <c r="E4884" s="237">
        <v>62.01</v>
      </c>
    </row>
    <row r="4885" spans="1:5" ht="12.75">
      <c r="A4885" s="235">
        <v>7714</v>
      </c>
      <c r="B4885" s="236" t="s">
        <v>24743</v>
      </c>
      <c r="C4885" s="235" t="s">
        <v>2324</v>
      </c>
      <c r="D4885" s="235" t="s">
        <v>2313</v>
      </c>
      <c r="E4885" s="237">
        <v>74.11</v>
      </c>
    </row>
    <row r="4886" spans="1:5" ht="12.75">
      <c r="A4886" s="235">
        <v>7742</v>
      </c>
      <c r="B4886" s="236" t="s">
        <v>24744</v>
      </c>
      <c r="C4886" s="235" t="s">
        <v>2324</v>
      </c>
      <c r="D4886" s="235" t="s">
        <v>2313</v>
      </c>
      <c r="E4886" s="237">
        <v>163.56</v>
      </c>
    </row>
    <row r="4887" spans="1:5" ht="12.75">
      <c r="A4887" s="235">
        <v>7750</v>
      </c>
      <c r="B4887" s="236" t="s">
        <v>24745</v>
      </c>
      <c r="C4887" s="235" t="s">
        <v>2324</v>
      </c>
      <c r="D4887" s="235" t="s">
        <v>2313</v>
      </c>
      <c r="E4887" s="237">
        <v>199.66</v>
      </c>
    </row>
    <row r="4888" spans="1:5" ht="12.75">
      <c r="A4888" s="235">
        <v>7756</v>
      </c>
      <c r="B4888" s="236" t="s">
        <v>24746</v>
      </c>
      <c r="C4888" s="235" t="s">
        <v>2324</v>
      </c>
      <c r="D4888" s="235" t="s">
        <v>2313</v>
      </c>
      <c r="E4888" s="237">
        <v>229.41</v>
      </c>
    </row>
    <row r="4889" spans="1:5" ht="12.75">
      <c r="A4889" s="235">
        <v>7765</v>
      </c>
      <c r="B4889" s="236" t="s">
        <v>24747</v>
      </c>
      <c r="C4889" s="235" t="s">
        <v>2324</v>
      </c>
      <c r="D4889" s="235" t="s">
        <v>2313</v>
      </c>
      <c r="E4889" s="237">
        <v>257.14</v>
      </c>
    </row>
    <row r="4890" spans="1:5" ht="12.75">
      <c r="A4890" s="235">
        <v>12569</v>
      </c>
      <c r="B4890" s="236" t="s">
        <v>24748</v>
      </c>
      <c r="C4890" s="235" t="s">
        <v>2324</v>
      </c>
      <c r="D4890" s="235" t="s">
        <v>2313</v>
      </c>
      <c r="E4890" s="237">
        <v>354.95</v>
      </c>
    </row>
    <row r="4891" spans="1:5" ht="12.75">
      <c r="A4891" s="235">
        <v>7766</v>
      </c>
      <c r="B4891" s="236" t="s">
        <v>24749</v>
      </c>
      <c r="C4891" s="235" t="s">
        <v>2324</v>
      </c>
      <c r="D4891" s="235" t="s">
        <v>2313</v>
      </c>
      <c r="E4891" s="237">
        <v>377.14</v>
      </c>
    </row>
    <row r="4892" spans="1:5" ht="12.75">
      <c r="A4892" s="235">
        <v>7767</v>
      </c>
      <c r="B4892" s="236" t="s">
        <v>24750</v>
      </c>
      <c r="C4892" s="235" t="s">
        <v>2324</v>
      </c>
      <c r="D4892" s="235" t="s">
        <v>2313</v>
      </c>
      <c r="E4892" s="237">
        <v>541.51</v>
      </c>
    </row>
    <row r="4893" spans="1:5" ht="12.75">
      <c r="A4893" s="235">
        <v>7727</v>
      </c>
      <c r="B4893" s="236" t="s">
        <v>24751</v>
      </c>
      <c r="C4893" s="235" t="s">
        <v>2324</v>
      </c>
      <c r="D4893" s="235" t="s">
        <v>2313</v>
      </c>
      <c r="E4893" s="237">
        <v>1573.1</v>
      </c>
    </row>
    <row r="4894" spans="1:5" ht="12.75">
      <c r="A4894" s="235">
        <v>7760</v>
      </c>
      <c r="B4894" s="236" t="s">
        <v>24752</v>
      </c>
      <c r="C4894" s="235" t="s">
        <v>2324</v>
      </c>
      <c r="D4894" s="235" t="s">
        <v>2313</v>
      </c>
      <c r="E4894" s="237">
        <v>62.52</v>
      </c>
    </row>
    <row r="4895" spans="1:5" ht="12.75">
      <c r="A4895" s="235">
        <v>7761</v>
      </c>
      <c r="B4895" s="236" t="s">
        <v>24753</v>
      </c>
      <c r="C4895" s="235" t="s">
        <v>2324</v>
      </c>
      <c r="D4895" s="235" t="s">
        <v>2313</v>
      </c>
      <c r="E4895" s="237">
        <v>65.540000000000006</v>
      </c>
    </row>
    <row r="4896" spans="1:5" ht="12.75">
      <c r="A4896" s="235">
        <v>7752</v>
      </c>
      <c r="B4896" s="236" t="s">
        <v>24754</v>
      </c>
      <c r="C4896" s="235" t="s">
        <v>2324</v>
      </c>
      <c r="D4896" s="235" t="s">
        <v>2313</v>
      </c>
      <c r="E4896" s="237">
        <v>79.66</v>
      </c>
    </row>
    <row r="4897" spans="1:5" ht="12.75">
      <c r="A4897" s="235">
        <v>7762</v>
      </c>
      <c r="B4897" s="236" t="s">
        <v>24755</v>
      </c>
      <c r="C4897" s="235" t="s">
        <v>2324</v>
      </c>
      <c r="D4897" s="235" t="s">
        <v>2313</v>
      </c>
      <c r="E4897" s="237">
        <v>104.11</v>
      </c>
    </row>
    <row r="4898" spans="1:5" ht="12.75">
      <c r="A4898" s="235">
        <v>7722</v>
      </c>
      <c r="B4898" s="236" t="s">
        <v>24756</v>
      </c>
      <c r="C4898" s="235" t="s">
        <v>2324</v>
      </c>
      <c r="D4898" s="235" t="s">
        <v>2313</v>
      </c>
      <c r="E4898" s="237">
        <v>159.32</v>
      </c>
    </row>
    <row r="4899" spans="1:5" ht="12.75">
      <c r="A4899" s="235">
        <v>7763</v>
      </c>
      <c r="B4899" s="236" t="s">
        <v>24757</v>
      </c>
      <c r="C4899" s="235" t="s">
        <v>2324</v>
      </c>
      <c r="D4899" s="235" t="s">
        <v>2313</v>
      </c>
      <c r="E4899" s="237">
        <v>194.11</v>
      </c>
    </row>
    <row r="4900" spans="1:5" ht="12.75">
      <c r="A4900" s="235">
        <v>7764</v>
      </c>
      <c r="B4900" s="236" t="s">
        <v>24758</v>
      </c>
      <c r="C4900" s="235" t="s">
        <v>2324</v>
      </c>
      <c r="D4900" s="235" t="s">
        <v>2313</v>
      </c>
      <c r="E4900" s="237">
        <v>231.93</v>
      </c>
    </row>
    <row r="4901" spans="1:5" ht="12.75">
      <c r="A4901" s="235">
        <v>12572</v>
      </c>
      <c r="B4901" s="236" t="s">
        <v>24759</v>
      </c>
      <c r="C4901" s="235" t="s">
        <v>2324</v>
      </c>
      <c r="D4901" s="235" t="s">
        <v>2313</v>
      </c>
      <c r="E4901" s="237">
        <v>327.73</v>
      </c>
    </row>
    <row r="4902" spans="1:5" ht="12.75">
      <c r="A4902" s="235">
        <v>12573</v>
      </c>
      <c r="B4902" s="236" t="s">
        <v>24760</v>
      </c>
      <c r="C4902" s="235" t="s">
        <v>2324</v>
      </c>
      <c r="D4902" s="235" t="s">
        <v>2313</v>
      </c>
      <c r="E4902" s="237">
        <v>431.09</v>
      </c>
    </row>
    <row r="4903" spans="1:5" ht="12.75">
      <c r="A4903" s="235">
        <v>12574</v>
      </c>
      <c r="B4903" s="236" t="s">
        <v>24761</v>
      </c>
      <c r="C4903" s="235" t="s">
        <v>2324</v>
      </c>
      <c r="D4903" s="235" t="s">
        <v>2313</v>
      </c>
      <c r="E4903" s="237">
        <v>521.24</v>
      </c>
    </row>
    <row r="4904" spans="1:5" ht="12.75">
      <c r="A4904" s="235">
        <v>12575</v>
      </c>
      <c r="B4904" s="236" t="s">
        <v>24762</v>
      </c>
      <c r="C4904" s="235" t="s">
        <v>2324</v>
      </c>
      <c r="D4904" s="235" t="s">
        <v>2313</v>
      </c>
      <c r="E4904" s="237">
        <v>791.59</v>
      </c>
    </row>
    <row r="4905" spans="1:5" ht="12.75">
      <c r="A4905" s="235">
        <v>12576</v>
      </c>
      <c r="B4905" s="236" t="s">
        <v>24763</v>
      </c>
      <c r="C4905" s="235" t="s">
        <v>2324</v>
      </c>
      <c r="D4905" s="235" t="s">
        <v>2313</v>
      </c>
      <c r="E4905" s="237">
        <v>95.79</v>
      </c>
    </row>
    <row r="4906" spans="1:5" ht="12.75">
      <c r="A4906" s="235">
        <v>12577</v>
      </c>
      <c r="B4906" s="236" t="s">
        <v>24764</v>
      </c>
      <c r="C4906" s="235" t="s">
        <v>2324</v>
      </c>
      <c r="D4906" s="235" t="s">
        <v>2313</v>
      </c>
      <c r="E4906" s="237">
        <v>129.07</v>
      </c>
    </row>
    <row r="4907" spans="1:5" ht="12.75">
      <c r="A4907" s="235">
        <v>12578</v>
      </c>
      <c r="B4907" s="236" t="s">
        <v>24765</v>
      </c>
      <c r="C4907" s="235" t="s">
        <v>2324</v>
      </c>
      <c r="D4907" s="235" t="s">
        <v>2313</v>
      </c>
      <c r="E4907" s="237">
        <v>156.30000000000001</v>
      </c>
    </row>
    <row r="4908" spans="1:5" ht="12.75">
      <c r="A4908" s="235">
        <v>12579</v>
      </c>
      <c r="B4908" s="236" t="s">
        <v>24766</v>
      </c>
      <c r="C4908" s="235" t="s">
        <v>2324</v>
      </c>
      <c r="D4908" s="235" t="s">
        <v>2313</v>
      </c>
      <c r="E4908" s="237">
        <v>269.24</v>
      </c>
    </row>
    <row r="4909" spans="1:5" ht="12.75">
      <c r="A4909" s="235">
        <v>12580</v>
      </c>
      <c r="B4909" s="236" t="s">
        <v>24767</v>
      </c>
      <c r="C4909" s="235" t="s">
        <v>2324</v>
      </c>
      <c r="D4909" s="235" t="s">
        <v>2313</v>
      </c>
      <c r="E4909" s="237">
        <v>280.52999999999997</v>
      </c>
    </row>
    <row r="4910" spans="1:5" ht="12.75">
      <c r="A4910" s="235">
        <v>12581</v>
      </c>
      <c r="B4910" s="236" t="s">
        <v>24768</v>
      </c>
      <c r="C4910" s="235" t="s">
        <v>2324</v>
      </c>
      <c r="D4910" s="235" t="s">
        <v>2313</v>
      </c>
      <c r="E4910" s="237">
        <v>300.5</v>
      </c>
    </row>
    <row r="4911" spans="1:5" ht="12.75">
      <c r="A4911" s="235">
        <v>7720</v>
      </c>
      <c r="B4911" s="236" t="s">
        <v>24769</v>
      </c>
      <c r="C4911" s="235" t="s">
        <v>2324</v>
      </c>
      <c r="D4911" s="235" t="s">
        <v>2313</v>
      </c>
      <c r="E4911" s="237">
        <v>469.91</v>
      </c>
    </row>
    <row r="4912" spans="1:5" ht="12.75">
      <c r="A4912" s="235">
        <v>40335</v>
      </c>
      <c r="B4912" s="236" t="s">
        <v>24770</v>
      </c>
      <c r="C4912" s="235" t="s">
        <v>2324</v>
      </c>
      <c r="D4912" s="235" t="s">
        <v>2313</v>
      </c>
      <c r="E4912" s="237">
        <v>98.31</v>
      </c>
    </row>
    <row r="4913" spans="1:5" ht="12.75">
      <c r="A4913" s="235">
        <v>7740</v>
      </c>
      <c r="B4913" s="236" t="s">
        <v>24771</v>
      </c>
      <c r="C4913" s="235" t="s">
        <v>2324</v>
      </c>
      <c r="D4913" s="235" t="s">
        <v>2313</v>
      </c>
      <c r="E4913" s="237">
        <v>100.84</v>
      </c>
    </row>
    <row r="4914" spans="1:5" ht="12.75">
      <c r="A4914" s="235">
        <v>7741</v>
      </c>
      <c r="B4914" s="236" t="s">
        <v>24772</v>
      </c>
      <c r="C4914" s="235" t="s">
        <v>2324</v>
      </c>
      <c r="D4914" s="235" t="s">
        <v>2313</v>
      </c>
      <c r="E4914" s="237">
        <v>186.55</v>
      </c>
    </row>
    <row r="4915" spans="1:5" ht="12.75">
      <c r="A4915" s="235">
        <v>7774</v>
      </c>
      <c r="B4915" s="236" t="s">
        <v>24773</v>
      </c>
      <c r="C4915" s="235" t="s">
        <v>2324</v>
      </c>
      <c r="D4915" s="235" t="s">
        <v>2313</v>
      </c>
      <c r="E4915" s="237">
        <v>228.9</v>
      </c>
    </row>
    <row r="4916" spans="1:5" ht="12.75">
      <c r="A4916" s="235">
        <v>7744</v>
      </c>
      <c r="B4916" s="236" t="s">
        <v>24774</v>
      </c>
      <c r="C4916" s="235" t="s">
        <v>2324</v>
      </c>
      <c r="D4916" s="235" t="s">
        <v>2313</v>
      </c>
      <c r="E4916" s="237">
        <v>298.99</v>
      </c>
    </row>
    <row r="4917" spans="1:5" ht="12.75">
      <c r="A4917" s="235">
        <v>7773</v>
      </c>
      <c r="B4917" s="236" t="s">
        <v>24775</v>
      </c>
      <c r="C4917" s="235" t="s">
        <v>2324</v>
      </c>
      <c r="D4917" s="235" t="s">
        <v>2313</v>
      </c>
      <c r="E4917" s="237">
        <v>305.58999999999997</v>
      </c>
    </row>
    <row r="4918" spans="1:5" ht="12.75">
      <c r="A4918" s="235">
        <v>7754</v>
      </c>
      <c r="B4918" s="236" t="s">
        <v>24776</v>
      </c>
      <c r="C4918" s="235" t="s">
        <v>2324</v>
      </c>
      <c r="D4918" s="235" t="s">
        <v>2313</v>
      </c>
      <c r="E4918" s="237">
        <v>463.36</v>
      </c>
    </row>
    <row r="4919" spans="1:5" ht="12.75">
      <c r="A4919" s="235">
        <v>7735</v>
      </c>
      <c r="B4919" s="236" t="s">
        <v>24777</v>
      </c>
      <c r="C4919" s="235" t="s">
        <v>2324</v>
      </c>
      <c r="D4919" s="235" t="s">
        <v>2313</v>
      </c>
      <c r="E4919" s="237">
        <v>600</v>
      </c>
    </row>
    <row r="4920" spans="1:5" ht="12.75">
      <c r="A4920" s="235">
        <v>7755</v>
      </c>
      <c r="B4920" s="236" t="s">
        <v>24778</v>
      </c>
      <c r="C4920" s="235" t="s">
        <v>2324</v>
      </c>
      <c r="D4920" s="235" t="s">
        <v>2313</v>
      </c>
      <c r="E4920" s="237">
        <v>118.99</v>
      </c>
    </row>
    <row r="4921" spans="1:5" ht="12.75">
      <c r="A4921" s="235">
        <v>7776</v>
      </c>
      <c r="B4921" s="236" t="s">
        <v>24779</v>
      </c>
      <c r="C4921" s="235" t="s">
        <v>2324</v>
      </c>
      <c r="D4921" s="235" t="s">
        <v>2313</v>
      </c>
      <c r="E4921" s="237">
        <v>248.06</v>
      </c>
    </row>
    <row r="4922" spans="1:5" ht="12.75">
      <c r="A4922" s="235">
        <v>7743</v>
      </c>
      <c r="B4922" s="236" t="s">
        <v>24780</v>
      </c>
      <c r="C4922" s="235" t="s">
        <v>2324</v>
      </c>
      <c r="D4922" s="235" t="s">
        <v>2313</v>
      </c>
      <c r="E4922" s="237">
        <v>262.68</v>
      </c>
    </row>
    <row r="4923" spans="1:5" ht="12.75">
      <c r="A4923" s="235">
        <v>7733</v>
      </c>
      <c r="B4923" s="236" t="s">
        <v>24781</v>
      </c>
      <c r="C4923" s="235" t="s">
        <v>2324</v>
      </c>
      <c r="D4923" s="235" t="s">
        <v>2313</v>
      </c>
      <c r="E4923" s="237">
        <v>342.85</v>
      </c>
    </row>
    <row r="4924" spans="1:5" ht="12.75">
      <c r="A4924" s="235">
        <v>7775</v>
      </c>
      <c r="B4924" s="236" t="s">
        <v>24782</v>
      </c>
      <c r="C4924" s="235" t="s">
        <v>2324</v>
      </c>
      <c r="D4924" s="235" t="s">
        <v>2313</v>
      </c>
      <c r="E4924" s="237">
        <v>375.63</v>
      </c>
    </row>
    <row r="4925" spans="1:5" ht="12.75">
      <c r="A4925" s="235">
        <v>7734</v>
      </c>
      <c r="B4925" s="236" t="s">
        <v>24783</v>
      </c>
      <c r="C4925" s="235" t="s">
        <v>2324</v>
      </c>
      <c r="D4925" s="235" t="s">
        <v>2313</v>
      </c>
      <c r="E4925" s="237">
        <v>531.92999999999995</v>
      </c>
    </row>
    <row r="4926" spans="1:5" ht="12.75">
      <c r="A4926" s="235">
        <v>37449</v>
      </c>
      <c r="B4926" s="236" t="s">
        <v>24784</v>
      </c>
      <c r="C4926" s="235" t="s">
        <v>2324</v>
      </c>
      <c r="D4926" s="235" t="s">
        <v>2316</v>
      </c>
      <c r="E4926" s="237">
        <v>20.63</v>
      </c>
    </row>
    <row r="4927" spans="1:5" ht="12.75">
      <c r="A4927" s="235">
        <v>37450</v>
      </c>
      <c r="B4927" s="236" t="s">
        <v>24785</v>
      </c>
      <c r="C4927" s="235" t="s">
        <v>2324</v>
      </c>
      <c r="D4927" s="235" t="s">
        <v>2316</v>
      </c>
      <c r="E4927" s="237">
        <v>28.88</v>
      </c>
    </row>
    <row r="4928" spans="1:5" ht="12.75">
      <c r="A4928" s="235">
        <v>37451</v>
      </c>
      <c r="B4928" s="236" t="s">
        <v>24786</v>
      </c>
      <c r="C4928" s="235" t="s">
        <v>2324</v>
      </c>
      <c r="D4928" s="235" t="s">
        <v>2316</v>
      </c>
      <c r="E4928" s="237">
        <v>40.32</v>
      </c>
    </row>
    <row r="4929" spans="1:5" ht="12.75">
      <c r="A4929" s="235">
        <v>37452</v>
      </c>
      <c r="B4929" s="236" t="s">
        <v>24787</v>
      </c>
      <c r="C4929" s="235" t="s">
        <v>2324</v>
      </c>
      <c r="D4929" s="235" t="s">
        <v>2316</v>
      </c>
      <c r="E4929" s="237">
        <v>58.61</v>
      </c>
    </row>
    <row r="4930" spans="1:5" ht="12.75">
      <c r="A4930" s="235">
        <v>37453</v>
      </c>
      <c r="B4930" s="236" t="s">
        <v>24788</v>
      </c>
      <c r="C4930" s="235" t="s">
        <v>2324</v>
      </c>
      <c r="D4930" s="235" t="s">
        <v>2316</v>
      </c>
      <c r="E4930" s="237">
        <v>67.5</v>
      </c>
    </row>
    <row r="4931" spans="1:5" ht="12.75">
      <c r="A4931" s="235">
        <v>7778</v>
      </c>
      <c r="B4931" s="236" t="s">
        <v>24789</v>
      </c>
      <c r="C4931" s="235" t="s">
        <v>2324</v>
      </c>
      <c r="D4931" s="235" t="s">
        <v>2316</v>
      </c>
      <c r="E4931" s="237">
        <v>25.32</v>
      </c>
    </row>
    <row r="4932" spans="1:5" ht="12.75">
      <c r="A4932" s="235">
        <v>7796</v>
      </c>
      <c r="B4932" s="236" t="s">
        <v>24790</v>
      </c>
      <c r="C4932" s="235" t="s">
        <v>2324</v>
      </c>
      <c r="D4932" s="235" t="s">
        <v>2316</v>
      </c>
      <c r="E4932" s="237">
        <v>34.700000000000003</v>
      </c>
    </row>
    <row r="4933" spans="1:5" ht="12.75">
      <c r="A4933" s="235">
        <v>7781</v>
      </c>
      <c r="B4933" s="236" t="s">
        <v>24791</v>
      </c>
      <c r="C4933" s="235" t="s">
        <v>2324</v>
      </c>
      <c r="D4933" s="235" t="s">
        <v>2316</v>
      </c>
      <c r="E4933" s="237">
        <v>41</v>
      </c>
    </row>
    <row r="4934" spans="1:5" ht="12.75">
      <c r="A4934" s="235">
        <v>7795</v>
      </c>
      <c r="B4934" s="236" t="s">
        <v>24792</v>
      </c>
      <c r="C4934" s="235" t="s">
        <v>2324</v>
      </c>
      <c r="D4934" s="235" t="s">
        <v>2316</v>
      </c>
      <c r="E4934" s="237">
        <v>61.02</v>
      </c>
    </row>
    <row r="4935" spans="1:5" ht="12.75">
      <c r="A4935" s="235">
        <v>7791</v>
      </c>
      <c r="B4935" s="236" t="s">
        <v>24793</v>
      </c>
      <c r="C4935" s="235" t="s">
        <v>2324</v>
      </c>
      <c r="D4935" s="235" t="s">
        <v>2316</v>
      </c>
      <c r="E4935" s="237">
        <v>73.05</v>
      </c>
    </row>
    <row r="4936" spans="1:5" ht="12.75">
      <c r="A4936" s="235">
        <v>7783</v>
      </c>
      <c r="B4936" s="236" t="s">
        <v>24794</v>
      </c>
      <c r="C4936" s="235" t="s">
        <v>2324</v>
      </c>
      <c r="D4936" s="235" t="s">
        <v>2316</v>
      </c>
      <c r="E4936" s="237">
        <v>25.88</v>
      </c>
    </row>
    <row r="4937" spans="1:5" ht="12.75">
      <c r="A4937" s="235">
        <v>7790</v>
      </c>
      <c r="B4937" s="236" t="s">
        <v>24795</v>
      </c>
      <c r="C4937" s="235" t="s">
        <v>2324</v>
      </c>
      <c r="D4937" s="235" t="s">
        <v>2316</v>
      </c>
      <c r="E4937" s="237">
        <v>40.79</v>
      </c>
    </row>
    <row r="4938" spans="1:5" ht="12.75">
      <c r="A4938" s="235">
        <v>7785</v>
      </c>
      <c r="B4938" s="236" t="s">
        <v>24796</v>
      </c>
      <c r="C4938" s="235" t="s">
        <v>2324</v>
      </c>
      <c r="D4938" s="235" t="s">
        <v>2316</v>
      </c>
      <c r="E4938" s="237">
        <v>45.01</v>
      </c>
    </row>
    <row r="4939" spans="1:5" ht="12.75">
      <c r="A4939" s="235">
        <v>7792</v>
      </c>
      <c r="B4939" s="236" t="s">
        <v>24797</v>
      </c>
      <c r="C4939" s="235" t="s">
        <v>2324</v>
      </c>
      <c r="D4939" s="235" t="s">
        <v>2316</v>
      </c>
      <c r="E4939" s="237">
        <v>63.84</v>
      </c>
    </row>
    <row r="4940" spans="1:5" ht="12.75">
      <c r="A4940" s="235">
        <v>7793</v>
      </c>
      <c r="B4940" s="236" t="s">
        <v>24798</v>
      </c>
      <c r="C4940" s="235" t="s">
        <v>2324</v>
      </c>
      <c r="D4940" s="235" t="s">
        <v>2316</v>
      </c>
      <c r="E4940" s="237">
        <v>75.400000000000006</v>
      </c>
    </row>
    <row r="4941" spans="1:5" ht="12.75">
      <c r="A4941" s="235">
        <v>13159</v>
      </c>
      <c r="B4941" s="236" t="s">
        <v>24799</v>
      </c>
      <c r="C4941" s="235" t="s">
        <v>2324</v>
      </c>
      <c r="D4941" s="235" t="s">
        <v>2316</v>
      </c>
      <c r="E4941" s="237">
        <v>65.64</v>
      </c>
    </row>
    <row r="4942" spans="1:5" ht="12.75">
      <c r="A4942" s="235">
        <v>13168</v>
      </c>
      <c r="B4942" s="236" t="s">
        <v>24800</v>
      </c>
      <c r="C4942" s="235" t="s">
        <v>2324</v>
      </c>
      <c r="D4942" s="235" t="s">
        <v>2316</v>
      </c>
      <c r="E4942" s="237">
        <v>79.709999999999994</v>
      </c>
    </row>
    <row r="4943" spans="1:5" ht="12.75">
      <c r="A4943" s="235">
        <v>13173</v>
      </c>
      <c r="B4943" s="236" t="s">
        <v>24801</v>
      </c>
      <c r="C4943" s="235" t="s">
        <v>2324</v>
      </c>
      <c r="D4943" s="235" t="s">
        <v>2316</v>
      </c>
      <c r="E4943" s="237">
        <v>107.85</v>
      </c>
    </row>
    <row r="4944" spans="1:5" ht="12.75">
      <c r="A4944" s="235">
        <v>12583</v>
      </c>
      <c r="B4944" s="236" t="s">
        <v>24802</v>
      </c>
      <c r="C4944" s="235" t="s">
        <v>2324</v>
      </c>
      <c r="D4944" s="235" t="s">
        <v>2316</v>
      </c>
      <c r="E4944" s="237">
        <v>21.57</v>
      </c>
    </row>
    <row r="4945" spans="1:5" ht="12.75">
      <c r="A4945" s="235">
        <v>12584</v>
      </c>
      <c r="B4945" s="236" t="s">
        <v>24803</v>
      </c>
      <c r="C4945" s="235" t="s">
        <v>2324</v>
      </c>
      <c r="D4945" s="235" t="s">
        <v>2316</v>
      </c>
      <c r="E4945" s="237">
        <v>28.13</v>
      </c>
    </row>
    <row r="4946" spans="1:5" ht="12.75">
      <c r="A4946" s="235">
        <v>12613</v>
      </c>
      <c r="B4946" s="236" t="s">
        <v>6720</v>
      </c>
      <c r="C4946" s="235" t="s">
        <v>2312</v>
      </c>
      <c r="D4946" s="235" t="s">
        <v>2313</v>
      </c>
      <c r="E4946" s="237">
        <v>20.23</v>
      </c>
    </row>
    <row r="4947" spans="1:5" ht="12.75">
      <c r="A4947" s="235">
        <v>1031</v>
      </c>
      <c r="B4947" s="236" t="s">
        <v>6721</v>
      </c>
      <c r="C4947" s="235" t="s">
        <v>2312</v>
      </c>
      <c r="D4947" s="235" t="s">
        <v>2313</v>
      </c>
      <c r="E4947" s="237">
        <v>13</v>
      </c>
    </row>
    <row r="4948" spans="1:5" ht="12.75">
      <c r="A4948" s="235">
        <v>39707</v>
      </c>
      <c r="B4948" s="236" t="s">
        <v>6722</v>
      </c>
      <c r="C4948" s="235" t="s">
        <v>2324</v>
      </c>
      <c r="D4948" s="235" t="s">
        <v>2313</v>
      </c>
      <c r="E4948" s="237">
        <v>2.2799999999999998</v>
      </c>
    </row>
    <row r="4949" spans="1:5" ht="12.75">
      <c r="A4949" s="235">
        <v>39708</v>
      </c>
      <c r="B4949" s="236" t="s">
        <v>6723</v>
      </c>
      <c r="C4949" s="235" t="s">
        <v>2324</v>
      </c>
      <c r="D4949" s="235" t="s">
        <v>2313</v>
      </c>
      <c r="E4949" s="237">
        <v>2.21</v>
      </c>
    </row>
    <row r="4950" spans="1:5" ht="12.75">
      <c r="A4950" s="235">
        <v>39710</v>
      </c>
      <c r="B4950" s="236" t="s">
        <v>6724</v>
      </c>
      <c r="C4950" s="235" t="s">
        <v>2324</v>
      </c>
      <c r="D4950" s="235" t="s">
        <v>2313</v>
      </c>
      <c r="E4950" s="237">
        <v>1.55</v>
      </c>
    </row>
    <row r="4951" spans="1:5" ht="12.75">
      <c r="A4951" s="235">
        <v>39709</v>
      </c>
      <c r="B4951" s="236" t="s">
        <v>6725</v>
      </c>
      <c r="C4951" s="235" t="s">
        <v>2324</v>
      </c>
      <c r="D4951" s="235" t="s">
        <v>2313</v>
      </c>
      <c r="E4951" s="237">
        <v>2.16</v>
      </c>
    </row>
    <row r="4952" spans="1:5" ht="12.75">
      <c r="A4952" s="235">
        <v>39711</v>
      </c>
      <c r="B4952" s="236" t="s">
        <v>6726</v>
      </c>
      <c r="C4952" s="235" t="s">
        <v>2324</v>
      </c>
      <c r="D4952" s="235" t="s">
        <v>2313</v>
      </c>
      <c r="E4952" s="237">
        <v>2.42</v>
      </c>
    </row>
    <row r="4953" spans="1:5" ht="12.75">
      <c r="A4953" s="235">
        <v>39712</v>
      </c>
      <c r="B4953" s="236" t="s">
        <v>6727</v>
      </c>
      <c r="C4953" s="235" t="s">
        <v>2324</v>
      </c>
      <c r="D4953" s="235" t="s">
        <v>2320</v>
      </c>
      <c r="E4953" s="237">
        <v>0.85</v>
      </c>
    </row>
    <row r="4954" spans="1:5" ht="12.75">
      <c r="A4954" s="235">
        <v>39713</v>
      </c>
      <c r="B4954" s="236" t="s">
        <v>6728</v>
      </c>
      <c r="C4954" s="235" t="s">
        <v>2324</v>
      </c>
      <c r="D4954" s="235" t="s">
        <v>2313</v>
      </c>
      <c r="E4954" s="237">
        <v>0.67</v>
      </c>
    </row>
    <row r="4955" spans="1:5" ht="12.75">
      <c r="A4955" s="235">
        <v>39714</v>
      </c>
      <c r="B4955" s="236" t="s">
        <v>6729</v>
      </c>
      <c r="C4955" s="235" t="s">
        <v>2324</v>
      </c>
      <c r="D4955" s="235" t="s">
        <v>2313</v>
      </c>
      <c r="E4955" s="237">
        <v>1.54</v>
      </c>
    </row>
    <row r="4956" spans="1:5" ht="12.75">
      <c r="A4956" s="235">
        <v>39715</v>
      </c>
      <c r="B4956" s="236" t="s">
        <v>6730</v>
      </c>
      <c r="C4956" s="235" t="s">
        <v>2324</v>
      </c>
      <c r="D4956" s="235" t="s">
        <v>2313</v>
      </c>
      <c r="E4956" s="237">
        <v>1.0900000000000001</v>
      </c>
    </row>
    <row r="4957" spans="1:5" ht="12.75">
      <c r="A4957" s="235">
        <v>39716</v>
      </c>
      <c r="B4957" s="236" t="s">
        <v>6731</v>
      </c>
      <c r="C4957" s="235" t="s">
        <v>2324</v>
      </c>
      <c r="D4957" s="235" t="s">
        <v>2313</v>
      </c>
      <c r="E4957" s="237">
        <v>0.83</v>
      </c>
    </row>
    <row r="4958" spans="1:5" ht="12.75">
      <c r="A4958" s="235">
        <v>39718</v>
      </c>
      <c r="B4958" s="236" t="s">
        <v>6732</v>
      </c>
      <c r="C4958" s="235" t="s">
        <v>2324</v>
      </c>
      <c r="D4958" s="235" t="s">
        <v>2313</v>
      </c>
      <c r="E4958" s="237">
        <v>1.41</v>
      </c>
    </row>
    <row r="4959" spans="1:5" ht="12.75">
      <c r="A4959" s="235">
        <v>9813</v>
      </c>
      <c r="B4959" s="236" t="s">
        <v>6733</v>
      </c>
      <c r="C4959" s="235" t="s">
        <v>2324</v>
      </c>
      <c r="D4959" s="235" t="s">
        <v>2316</v>
      </c>
      <c r="E4959" s="237">
        <v>3.8</v>
      </c>
    </row>
    <row r="4960" spans="1:5" ht="12.75">
      <c r="A4960" s="235">
        <v>9815</v>
      </c>
      <c r="B4960" s="236" t="s">
        <v>6734</v>
      </c>
      <c r="C4960" s="235" t="s">
        <v>2324</v>
      </c>
      <c r="D4960" s="235" t="s">
        <v>2316</v>
      </c>
      <c r="E4960" s="237">
        <v>7.5</v>
      </c>
    </row>
    <row r="4961" spans="1:5" ht="12.75">
      <c r="A4961" s="235">
        <v>25876</v>
      </c>
      <c r="B4961" s="236" t="s">
        <v>6735</v>
      </c>
      <c r="C4961" s="235" t="s">
        <v>2324</v>
      </c>
      <c r="D4961" s="235" t="s">
        <v>2316</v>
      </c>
      <c r="E4961" s="237">
        <v>3734.13</v>
      </c>
    </row>
    <row r="4962" spans="1:5" ht="12.75">
      <c r="A4962" s="235">
        <v>25888</v>
      </c>
      <c r="B4962" s="236" t="s">
        <v>6736</v>
      </c>
      <c r="C4962" s="235" t="s">
        <v>2324</v>
      </c>
      <c r="D4962" s="235" t="s">
        <v>2316</v>
      </c>
      <c r="E4962" s="237">
        <v>91.52</v>
      </c>
    </row>
    <row r="4963" spans="1:5" ht="12.75">
      <c r="A4963" s="235">
        <v>25874</v>
      </c>
      <c r="B4963" s="236" t="s">
        <v>6737</v>
      </c>
      <c r="C4963" s="235" t="s">
        <v>2324</v>
      </c>
      <c r="D4963" s="235" t="s">
        <v>2316</v>
      </c>
      <c r="E4963" s="237">
        <v>6549.1</v>
      </c>
    </row>
    <row r="4964" spans="1:5" ht="12.75">
      <c r="A4964" s="235">
        <v>25877</v>
      </c>
      <c r="B4964" s="236" t="s">
        <v>6738</v>
      </c>
      <c r="C4964" s="235" t="s">
        <v>2324</v>
      </c>
      <c r="D4964" s="235" t="s">
        <v>2316</v>
      </c>
      <c r="E4964" s="237">
        <v>8936.5</v>
      </c>
    </row>
    <row r="4965" spans="1:5" ht="12.75">
      <c r="A4965" s="235">
        <v>25878</v>
      </c>
      <c r="B4965" s="236" t="s">
        <v>6739</v>
      </c>
      <c r="C4965" s="235" t="s">
        <v>2324</v>
      </c>
      <c r="D4965" s="235" t="s">
        <v>2316</v>
      </c>
      <c r="E4965" s="237">
        <v>196.44</v>
      </c>
    </row>
    <row r="4966" spans="1:5" ht="12.75">
      <c r="A4966" s="235">
        <v>25879</v>
      </c>
      <c r="B4966" s="236" t="s">
        <v>6740</v>
      </c>
      <c r="C4966" s="235" t="s">
        <v>2324</v>
      </c>
      <c r="D4966" s="235" t="s">
        <v>2316</v>
      </c>
      <c r="E4966" s="237">
        <v>8477.33</v>
      </c>
    </row>
    <row r="4967" spans="1:5" ht="12.75">
      <c r="A4967" s="235">
        <v>25887</v>
      </c>
      <c r="B4967" s="236" t="s">
        <v>6741</v>
      </c>
      <c r="C4967" s="235" t="s">
        <v>2324</v>
      </c>
      <c r="D4967" s="235" t="s">
        <v>2316</v>
      </c>
      <c r="E4967" s="237">
        <v>3386.83</v>
      </c>
    </row>
    <row r="4968" spans="1:5" ht="12.75">
      <c r="A4968" s="235">
        <v>25880</v>
      </c>
      <c r="B4968" s="236" t="s">
        <v>6742</v>
      </c>
      <c r="C4968" s="235" t="s">
        <v>2324</v>
      </c>
      <c r="D4968" s="235" t="s">
        <v>2316</v>
      </c>
      <c r="E4968" s="237">
        <v>306.23</v>
      </c>
    </row>
    <row r="4969" spans="1:5" ht="12.75">
      <c r="A4969" s="235">
        <v>25881</v>
      </c>
      <c r="B4969" s="236" t="s">
        <v>6743</v>
      </c>
      <c r="C4969" s="235" t="s">
        <v>2324</v>
      </c>
      <c r="D4969" s="235" t="s">
        <v>2316</v>
      </c>
      <c r="E4969" s="237">
        <v>750.35</v>
      </c>
    </row>
    <row r="4970" spans="1:5" ht="12.75">
      <c r="A4970" s="235">
        <v>25882</v>
      </c>
      <c r="B4970" s="236" t="s">
        <v>6744</v>
      </c>
      <c r="C4970" s="235" t="s">
        <v>2324</v>
      </c>
      <c r="D4970" s="235" t="s">
        <v>2316</v>
      </c>
      <c r="E4970" s="237">
        <v>1208.54</v>
      </c>
    </row>
    <row r="4971" spans="1:5" ht="12.75">
      <c r="A4971" s="235">
        <v>25883</v>
      </c>
      <c r="B4971" s="236" t="s">
        <v>6745</v>
      </c>
      <c r="C4971" s="235" t="s">
        <v>2324</v>
      </c>
      <c r="D4971" s="235" t="s">
        <v>2316</v>
      </c>
      <c r="E4971" s="237">
        <v>19.489999999999998</v>
      </c>
    </row>
    <row r="4972" spans="1:5" ht="12.75">
      <c r="A4972" s="235">
        <v>25884</v>
      </c>
      <c r="B4972" s="236" t="s">
        <v>6746</v>
      </c>
      <c r="C4972" s="235" t="s">
        <v>2324</v>
      </c>
      <c r="D4972" s="235" t="s">
        <v>2316</v>
      </c>
      <c r="E4972" s="237">
        <v>2121.7600000000002</v>
      </c>
    </row>
    <row r="4973" spans="1:5" ht="12.75">
      <c r="A4973" s="235">
        <v>25885</v>
      </c>
      <c r="B4973" s="236" t="s">
        <v>6747</v>
      </c>
      <c r="C4973" s="235" t="s">
        <v>2324</v>
      </c>
      <c r="D4973" s="235" t="s">
        <v>2316</v>
      </c>
      <c r="E4973" s="237">
        <v>3155.65</v>
      </c>
    </row>
    <row r="4974" spans="1:5" ht="12.75">
      <c r="A4974" s="235">
        <v>25889</v>
      </c>
      <c r="B4974" s="236" t="s">
        <v>6748</v>
      </c>
      <c r="C4974" s="235" t="s">
        <v>2324</v>
      </c>
      <c r="D4974" s="235" t="s">
        <v>2316</v>
      </c>
      <c r="E4974" s="237">
        <v>1582.48</v>
      </c>
    </row>
    <row r="4975" spans="1:5" ht="12.75">
      <c r="A4975" s="235">
        <v>25886</v>
      </c>
      <c r="B4975" s="236" t="s">
        <v>6749</v>
      </c>
      <c r="C4975" s="235" t="s">
        <v>2324</v>
      </c>
      <c r="D4975" s="235" t="s">
        <v>2316</v>
      </c>
      <c r="E4975" s="237">
        <v>43.6</v>
      </c>
    </row>
    <row r="4976" spans="1:5" ht="12.75">
      <c r="A4976" s="235">
        <v>25875</v>
      </c>
      <c r="B4976" s="236" t="s">
        <v>6750</v>
      </c>
      <c r="C4976" s="235" t="s">
        <v>2324</v>
      </c>
      <c r="D4976" s="235" t="s">
        <v>2316</v>
      </c>
      <c r="E4976" s="237">
        <v>2064.6</v>
      </c>
    </row>
    <row r="4977" spans="1:5" ht="12.75">
      <c r="A4977" s="235">
        <v>9876</v>
      </c>
      <c r="B4977" s="236" t="s">
        <v>6751</v>
      </c>
      <c r="C4977" s="235" t="s">
        <v>2324</v>
      </c>
      <c r="D4977" s="235" t="s">
        <v>2313</v>
      </c>
      <c r="E4977" s="237">
        <v>25.04</v>
      </c>
    </row>
    <row r="4978" spans="1:5" ht="12.75">
      <c r="A4978" s="235">
        <v>9877</v>
      </c>
      <c r="B4978" s="236" t="s">
        <v>6752</v>
      </c>
      <c r="C4978" s="235" t="s">
        <v>2324</v>
      </c>
      <c r="D4978" s="235" t="s">
        <v>2313</v>
      </c>
      <c r="E4978" s="237">
        <v>87.72</v>
      </c>
    </row>
    <row r="4979" spans="1:5" ht="12.75">
      <c r="A4979" s="235">
        <v>9878</v>
      </c>
      <c r="B4979" s="236" t="s">
        <v>6753</v>
      </c>
      <c r="C4979" s="235" t="s">
        <v>2324</v>
      </c>
      <c r="D4979" s="235" t="s">
        <v>2313</v>
      </c>
      <c r="E4979" s="237">
        <v>114.26</v>
      </c>
    </row>
    <row r="4980" spans="1:5" ht="12.75">
      <c r="A4980" s="235">
        <v>9879</v>
      </c>
      <c r="B4980" s="236" t="s">
        <v>6754</v>
      </c>
      <c r="C4980" s="235" t="s">
        <v>2324</v>
      </c>
      <c r="D4980" s="235" t="s">
        <v>2313</v>
      </c>
      <c r="E4980" s="237">
        <v>272.72000000000003</v>
      </c>
    </row>
    <row r="4981" spans="1:5" ht="12.75">
      <c r="A4981" s="235">
        <v>42001</v>
      </c>
      <c r="B4981" s="236" t="s">
        <v>6755</v>
      </c>
      <c r="C4981" s="235" t="s">
        <v>2324</v>
      </c>
      <c r="D4981" s="235" t="s">
        <v>2313</v>
      </c>
      <c r="E4981" s="237">
        <v>720.48</v>
      </c>
    </row>
    <row r="4982" spans="1:5" ht="12.75">
      <c r="A4982" s="235">
        <v>41986</v>
      </c>
      <c r="B4982" s="236" t="s">
        <v>24804</v>
      </c>
      <c r="C4982" s="235" t="s">
        <v>2324</v>
      </c>
      <c r="D4982" s="235" t="s">
        <v>2313</v>
      </c>
      <c r="E4982" s="237">
        <v>3226.61</v>
      </c>
    </row>
    <row r="4983" spans="1:5" ht="12.75">
      <c r="A4983" s="235">
        <v>43422</v>
      </c>
      <c r="B4983" s="236" t="s">
        <v>24805</v>
      </c>
      <c r="C4983" s="235" t="s">
        <v>2324</v>
      </c>
      <c r="D4983" s="235" t="s">
        <v>2313</v>
      </c>
      <c r="E4983" s="237">
        <v>3957.12</v>
      </c>
    </row>
    <row r="4984" spans="1:5" ht="12.75">
      <c r="A4984" s="235">
        <v>41987</v>
      </c>
      <c r="B4984" s="236" t="s">
        <v>24806</v>
      </c>
      <c r="C4984" s="235" t="s">
        <v>2324</v>
      </c>
      <c r="D4984" s="235" t="s">
        <v>2313</v>
      </c>
      <c r="E4984" s="237">
        <v>4586.63</v>
      </c>
    </row>
    <row r="4985" spans="1:5" ht="12.75">
      <c r="A4985" s="235">
        <v>41988</v>
      </c>
      <c r="B4985" s="236" t="s">
        <v>24807</v>
      </c>
      <c r="C4985" s="235" t="s">
        <v>2324</v>
      </c>
      <c r="D4985" s="235" t="s">
        <v>2313</v>
      </c>
      <c r="E4985" s="237">
        <v>6058.29</v>
      </c>
    </row>
    <row r="4986" spans="1:5" ht="12.75">
      <c r="A4986" s="235">
        <v>41697</v>
      </c>
      <c r="B4986" s="236" t="s">
        <v>24808</v>
      </c>
      <c r="C4986" s="235" t="s">
        <v>2324</v>
      </c>
      <c r="D4986" s="235" t="s">
        <v>2313</v>
      </c>
      <c r="E4986" s="237">
        <v>1073.81</v>
      </c>
    </row>
    <row r="4987" spans="1:5" ht="12.75">
      <c r="A4987" s="235">
        <v>41985</v>
      </c>
      <c r="B4987" s="236" t="s">
        <v>24809</v>
      </c>
      <c r="C4987" s="235" t="s">
        <v>2324</v>
      </c>
      <c r="D4987" s="235" t="s">
        <v>2313</v>
      </c>
      <c r="E4987" s="237">
        <v>1495.53</v>
      </c>
    </row>
    <row r="4988" spans="1:5" ht="12.75">
      <c r="A4988" s="235">
        <v>41699</v>
      </c>
      <c r="B4988" s="236" t="s">
        <v>24810</v>
      </c>
      <c r="C4988" s="235" t="s">
        <v>2324</v>
      </c>
      <c r="D4988" s="235" t="s">
        <v>2313</v>
      </c>
      <c r="E4988" s="237">
        <v>2129.56</v>
      </c>
    </row>
    <row r="4989" spans="1:5" ht="12.75">
      <c r="A4989" s="235">
        <v>38053</v>
      </c>
      <c r="B4989" s="236" t="s">
        <v>6756</v>
      </c>
      <c r="C4989" s="235" t="s">
        <v>2324</v>
      </c>
      <c r="D4989" s="235" t="s">
        <v>2316</v>
      </c>
      <c r="E4989" s="237">
        <v>19.079999999999998</v>
      </c>
    </row>
    <row r="4990" spans="1:5" ht="12.75">
      <c r="A4990" s="235">
        <v>38054</v>
      </c>
      <c r="B4990" s="236" t="s">
        <v>6757</v>
      </c>
      <c r="C4990" s="235" t="s">
        <v>2324</v>
      </c>
      <c r="D4990" s="235" t="s">
        <v>2316</v>
      </c>
      <c r="E4990" s="237">
        <v>32.799999999999997</v>
      </c>
    </row>
    <row r="4991" spans="1:5" ht="12.75">
      <c r="A4991" s="235">
        <v>38052</v>
      </c>
      <c r="B4991" s="236" t="s">
        <v>6758</v>
      </c>
      <c r="C4991" s="235" t="s">
        <v>2324</v>
      </c>
      <c r="D4991" s="235" t="s">
        <v>2316</v>
      </c>
      <c r="E4991" s="237">
        <v>9.24</v>
      </c>
    </row>
    <row r="4992" spans="1:5" ht="12.75">
      <c r="A4992" s="235">
        <v>38051</v>
      </c>
      <c r="B4992" s="236" t="s">
        <v>6759</v>
      </c>
      <c r="C4992" s="235" t="s">
        <v>2324</v>
      </c>
      <c r="D4992" s="235" t="s">
        <v>2316</v>
      </c>
      <c r="E4992" s="237">
        <v>5.76</v>
      </c>
    </row>
    <row r="4993" spans="1:5" ht="12.75">
      <c r="A4993" s="235">
        <v>38787</v>
      </c>
      <c r="B4993" s="236" t="s">
        <v>6760</v>
      </c>
      <c r="C4993" s="235" t="s">
        <v>2324</v>
      </c>
      <c r="D4993" s="235" t="s">
        <v>2316</v>
      </c>
      <c r="E4993" s="237">
        <v>5.34</v>
      </c>
    </row>
    <row r="4994" spans="1:5" ht="12.75">
      <c r="A4994" s="235">
        <v>38825</v>
      </c>
      <c r="B4994" s="236" t="s">
        <v>6761</v>
      </c>
      <c r="C4994" s="235" t="s">
        <v>2324</v>
      </c>
      <c r="D4994" s="235" t="s">
        <v>2316</v>
      </c>
      <c r="E4994" s="237">
        <v>6.99</v>
      </c>
    </row>
    <row r="4995" spans="1:5" ht="12.75">
      <c r="A4995" s="235">
        <v>38826</v>
      </c>
      <c r="B4995" s="236" t="s">
        <v>6762</v>
      </c>
      <c r="C4995" s="235" t="s">
        <v>2324</v>
      </c>
      <c r="D4995" s="235" t="s">
        <v>2316</v>
      </c>
      <c r="E4995" s="237">
        <v>10.37</v>
      </c>
    </row>
    <row r="4996" spans="1:5" ht="12.75">
      <c r="A4996" s="235">
        <v>38827</v>
      </c>
      <c r="B4996" s="236" t="s">
        <v>6763</v>
      </c>
      <c r="C4996" s="235" t="s">
        <v>2324</v>
      </c>
      <c r="D4996" s="235" t="s">
        <v>2316</v>
      </c>
      <c r="E4996" s="237">
        <v>16.649999999999999</v>
      </c>
    </row>
    <row r="4997" spans="1:5" ht="12.75">
      <c r="A4997" s="235">
        <v>38830</v>
      </c>
      <c r="B4997" s="236" t="s">
        <v>6764</v>
      </c>
      <c r="C4997" s="235" t="s">
        <v>2324</v>
      </c>
      <c r="D4997" s="235" t="s">
        <v>2316</v>
      </c>
      <c r="E4997" s="237">
        <v>23.32</v>
      </c>
    </row>
    <row r="4998" spans="1:5" ht="12.75">
      <c r="A4998" s="235">
        <v>38828</v>
      </c>
      <c r="B4998" s="236" t="s">
        <v>6765</v>
      </c>
      <c r="C4998" s="235" t="s">
        <v>2324</v>
      </c>
      <c r="D4998" s="235" t="s">
        <v>2316</v>
      </c>
      <c r="E4998" s="237">
        <v>10.28</v>
      </c>
    </row>
    <row r="4999" spans="1:5" ht="12.75">
      <c r="A4999" s="235">
        <v>38829</v>
      </c>
      <c r="B4999" s="236" t="s">
        <v>6766</v>
      </c>
      <c r="C4999" s="235" t="s">
        <v>2324</v>
      </c>
      <c r="D4999" s="235" t="s">
        <v>2316</v>
      </c>
      <c r="E4999" s="237">
        <v>16.84</v>
      </c>
    </row>
    <row r="5000" spans="1:5" ht="12.75">
      <c r="A5000" s="235">
        <v>38831</v>
      </c>
      <c r="B5000" s="236" t="s">
        <v>6767</v>
      </c>
      <c r="C5000" s="235" t="s">
        <v>2324</v>
      </c>
      <c r="D5000" s="235" t="s">
        <v>2316</v>
      </c>
      <c r="E5000" s="237">
        <v>32.53</v>
      </c>
    </row>
    <row r="5001" spans="1:5" ht="12.75">
      <c r="A5001" s="235">
        <v>36274</v>
      </c>
      <c r="B5001" s="236" t="s">
        <v>6768</v>
      </c>
      <c r="C5001" s="235" t="s">
        <v>2324</v>
      </c>
      <c r="D5001" s="235" t="s">
        <v>2316</v>
      </c>
      <c r="E5001" s="237">
        <v>8.06</v>
      </c>
    </row>
    <row r="5002" spans="1:5" ht="12.75">
      <c r="A5002" s="235">
        <v>36278</v>
      </c>
      <c r="B5002" s="236" t="s">
        <v>6769</v>
      </c>
      <c r="C5002" s="235" t="s">
        <v>2324</v>
      </c>
      <c r="D5002" s="235" t="s">
        <v>2316</v>
      </c>
      <c r="E5002" s="237">
        <v>10.93</v>
      </c>
    </row>
    <row r="5003" spans="1:5" ht="12.75">
      <c r="A5003" s="235">
        <v>38977</v>
      </c>
      <c r="B5003" s="236" t="s">
        <v>6770</v>
      </c>
      <c r="C5003" s="235" t="s">
        <v>2324</v>
      </c>
      <c r="D5003" s="235" t="s">
        <v>2316</v>
      </c>
      <c r="E5003" s="237">
        <v>166.38</v>
      </c>
    </row>
    <row r="5004" spans="1:5" ht="12.75">
      <c r="A5004" s="235">
        <v>38971</v>
      </c>
      <c r="B5004" s="236" t="s">
        <v>6771</v>
      </c>
      <c r="C5004" s="235" t="s">
        <v>2324</v>
      </c>
      <c r="D5004" s="235" t="s">
        <v>2316</v>
      </c>
      <c r="E5004" s="237">
        <v>13.71</v>
      </c>
    </row>
    <row r="5005" spans="1:5" ht="12.75">
      <c r="A5005" s="235">
        <v>38972</v>
      </c>
      <c r="B5005" s="236" t="s">
        <v>6772</v>
      </c>
      <c r="C5005" s="235" t="s">
        <v>2324</v>
      </c>
      <c r="D5005" s="235" t="s">
        <v>2316</v>
      </c>
      <c r="E5005" s="237">
        <v>20.87</v>
      </c>
    </row>
    <row r="5006" spans="1:5" ht="12.75">
      <c r="A5006" s="235">
        <v>38973</v>
      </c>
      <c r="B5006" s="236" t="s">
        <v>6773</v>
      </c>
      <c r="C5006" s="235" t="s">
        <v>2324</v>
      </c>
      <c r="D5006" s="235" t="s">
        <v>2316</v>
      </c>
      <c r="E5006" s="237">
        <v>27.61</v>
      </c>
    </row>
    <row r="5007" spans="1:5" ht="12.75">
      <c r="A5007" s="235">
        <v>38974</v>
      </c>
      <c r="B5007" s="236" t="s">
        <v>6774</v>
      </c>
      <c r="C5007" s="235" t="s">
        <v>2324</v>
      </c>
      <c r="D5007" s="235" t="s">
        <v>2316</v>
      </c>
      <c r="E5007" s="237">
        <v>40.270000000000003</v>
      </c>
    </row>
    <row r="5008" spans="1:5" ht="12.75">
      <c r="A5008" s="235">
        <v>38975</v>
      </c>
      <c r="B5008" s="236" t="s">
        <v>6775</v>
      </c>
      <c r="C5008" s="235" t="s">
        <v>2324</v>
      </c>
      <c r="D5008" s="235" t="s">
        <v>2316</v>
      </c>
      <c r="E5008" s="237">
        <v>67.11</v>
      </c>
    </row>
    <row r="5009" spans="1:5" ht="12.75">
      <c r="A5009" s="235">
        <v>38976</v>
      </c>
      <c r="B5009" s="236" t="s">
        <v>6776</v>
      </c>
      <c r="C5009" s="235" t="s">
        <v>2324</v>
      </c>
      <c r="D5009" s="235" t="s">
        <v>2316</v>
      </c>
      <c r="E5009" s="237">
        <v>94.12</v>
      </c>
    </row>
    <row r="5010" spans="1:5" ht="12.75">
      <c r="A5010" s="235">
        <v>38986</v>
      </c>
      <c r="B5010" s="236" t="s">
        <v>6777</v>
      </c>
      <c r="C5010" s="235" t="s">
        <v>2324</v>
      </c>
      <c r="D5010" s="235" t="s">
        <v>2316</v>
      </c>
      <c r="E5010" s="237">
        <v>189.42</v>
      </c>
    </row>
    <row r="5011" spans="1:5" ht="12.75">
      <c r="A5011" s="235">
        <v>38978</v>
      </c>
      <c r="B5011" s="236" t="s">
        <v>6778</v>
      </c>
      <c r="C5011" s="235" t="s">
        <v>2324</v>
      </c>
      <c r="D5011" s="235" t="s">
        <v>2316</v>
      </c>
      <c r="E5011" s="237">
        <v>8.06</v>
      </c>
    </row>
    <row r="5012" spans="1:5" ht="12.75">
      <c r="A5012" s="235">
        <v>38979</v>
      </c>
      <c r="B5012" s="236" t="s">
        <v>6779</v>
      </c>
      <c r="C5012" s="235" t="s">
        <v>2324</v>
      </c>
      <c r="D5012" s="235" t="s">
        <v>2316</v>
      </c>
      <c r="E5012" s="237">
        <v>10.93</v>
      </c>
    </row>
    <row r="5013" spans="1:5" ht="12.75">
      <c r="A5013" s="235">
        <v>38980</v>
      </c>
      <c r="B5013" s="236" t="s">
        <v>6780</v>
      </c>
      <c r="C5013" s="235" t="s">
        <v>2324</v>
      </c>
      <c r="D5013" s="235" t="s">
        <v>2316</v>
      </c>
      <c r="E5013" s="237">
        <v>18.28</v>
      </c>
    </row>
    <row r="5014" spans="1:5" ht="12.75">
      <c r="A5014" s="235">
        <v>38981</v>
      </c>
      <c r="B5014" s="236" t="s">
        <v>6781</v>
      </c>
      <c r="C5014" s="235" t="s">
        <v>2324</v>
      </c>
      <c r="D5014" s="235" t="s">
        <v>2316</v>
      </c>
      <c r="E5014" s="237">
        <v>25.31</v>
      </c>
    </row>
    <row r="5015" spans="1:5" ht="12.75">
      <c r="A5015" s="235">
        <v>38982</v>
      </c>
      <c r="B5015" s="236" t="s">
        <v>6782</v>
      </c>
      <c r="C5015" s="235" t="s">
        <v>2324</v>
      </c>
      <c r="D5015" s="235" t="s">
        <v>2316</v>
      </c>
      <c r="E5015" s="237">
        <v>36.83</v>
      </c>
    </row>
    <row r="5016" spans="1:5" ht="12.75">
      <c r="A5016" s="235">
        <v>38983</v>
      </c>
      <c r="B5016" s="236" t="s">
        <v>6783</v>
      </c>
      <c r="C5016" s="235" t="s">
        <v>2324</v>
      </c>
      <c r="D5016" s="235" t="s">
        <v>2316</v>
      </c>
      <c r="E5016" s="237">
        <v>48.83</v>
      </c>
    </row>
    <row r="5017" spans="1:5" ht="12.75">
      <c r="A5017" s="235">
        <v>38984</v>
      </c>
      <c r="B5017" s="236" t="s">
        <v>6784</v>
      </c>
      <c r="C5017" s="235" t="s">
        <v>2324</v>
      </c>
      <c r="D5017" s="235" t="s">
        <v>2316</v>
      </c>
      <c r="E5017" s="237">
        <v>94.18</v>
      </c>
    </row>
    <row r="5018" spans="1:5" ht="12.75">
      <c r="A5018" s="235">
        <v>38985</v>
      </c>
      <c r="B5018" s="236" t="s">
        <v>6785</v>
      </c>
      <c r="C5018" s="235" t="s">
        <v>2324</v>
      </c>
      <c r="D5018" s="235" t="s">
        <v>2316</v>
      </c>
      <c r="E5018" s="237">
        <v>139.43</v>
      </c>
    </row>
    <row r="5019" spans="1:5" ht="12.75">
      <c r="A5019" s="235">
        <v>9836</v>
      </c>
      <c r="B5019" s="236" t="s">
        <v>6786</v>
      </c>
      <c r="C5019" s="235" t="s">
        <v>2324</v>
      </c>
      <c r="D5019" s="235" t="s">
        <v>2320</v>
      </c>
      <c r="E5019" s="237">
        <v>16.329999999999998</v>
      </c>
    </row>
    <row r="5020" spans="1:5" ht="12.75">
      <c r="A5020" s="235">
        <v>20065</v>
      </c>
      <c r="B5020" s="236" t="s">
        <v>6787</v>
      </c>
      <c r="C5020" s="235" t="s">
        <v>2324</v>
      </c>
      <c r="D5020" s="235" t="s">
        <v>2313</v>
      </c>
      <c r="E5020" s="237">
        <v>41.77</v>
      </c>
    </row>
    <row r="5021" spans="1:5" ht="12.75">
      <c r="A5021" s="235">
        <v>9835</v>
      </c>
      <c r="B5021" s="236" t="s">
        <v>6788</v>
      </c>
      <c r="C5021" s="235" t="s">
        <v>2324</v>
      </c>
      <c r="D5021" s="235" t="s">
        <v>2313</v>
      </c>
      <c r="E5021" s="237">
        <v>5.89</v>
      </c>
    </row>
    <row r="5022" spans="1:5" ht="12.75">
      <c r="A5022" s="235">
        <v>38032</v>
      </c>
      <c r="B5022" s="236" t="s">
        <v>6789</v>
      </c>
      <c r="C5022" s="235" t="s">
        <v>2324</v>
      </c>
      <c r="D5022" s="235" t="s">
        <v>2316</v>
      </c>
      <c r="E5022" s="237">
        <v>51.46</v>
      </c>
    </row>
    <row r="5023" spans="1:5" ht="12.75">
      <c r="A5023" s="235">
        <v>38033</v>
      </c>
      <c r="B5023" s="236" t="s">
        <v>6790</v>
      </c>
      <c r="C5023" s="235" t="s">
        <v>2324</v>
      </c>
      <c r="D5023" s="235" t="s">
        <v>2316</v>
      </c>
      <c r="E5023" s="237">
        <v>84.21</v>
      </c>
    </row>
    <row r="5024" spans="1:5" ht="12.75">
      <c r="A5024" s="235">
        <v>38034</v>
      </c>
      <c r="B5024" s="236" t="s">
        <v>6791</v>
      </c>
      <c r="C5024" s="235" t="s">
        <v>2324</v>
      </c>
      <c r="D5024" s="235" t="s">
        <v>2316</v>
      </c>
      <c r="E5024" s="237">
        <v>139.31</v>
      </c>
    </row>
    <row r="5025" spans="1:5" ht="12.75">
      <c r="A5025" s="235">
        <v>38035</v>
      </c>
      <c r="B5025" s="236" t="s">
        <v>6792</v>
      </c>
      <c r="C5025" s="235" t="s">
        <v>2324</v>
      </c>
      <c r="D5025" s="235" t="s">
        <v>2316</v>
      </c>
      <c r="E5025" s="237">
        <v>194.13</v>
      </c>
    </row>
    <row r="5026" spans="1:5" ht="12.75">
      <c r="A5026" s="235">
        <v>38036</v>
      </c>
      <c r="B5026" s="236" t="s">
        <v>6793</v>
      </c>
      <c r="C5026" s="235" t="s">
        <v>2324</v>
      </c>
      <c r="D5026" s="235" t="s">
        <v>2316</v>
      </c>
      <c r="E5026" s="237">
        <v>273.92</v>
      </c>
    </row>
    <row r="5027" spans="1:5" ht="12.75">
      <c r="A5027" s="235">
        <v>38037</v>
      </c>
      <c r="B5027" s="236" t="s">
        <v>6794</v>
      </c>
      <c r="C5027" s="235" t="s">
        <v>2324</v>
      </c>
      <c r="D5027" s="235" t="s">
        <v>2316</v>
      </c>
      <c r="E5027" s="237">
        <v>317.62</v>
      </c>
    </row>
    <row r="5028" spans="1:5" ht="12.75">
      <c r="A5028" s="235">
        <v>9850</v>
      </c>
      <c r="B5028" s="236" t="s">
        <v>6795</v>
      </c>
      <c r="C5028" s="235" t="s">
        <v>2324</v>
      </c>
      <c r="D5028" s="235" t="s">
        <v>2316</v>
      </c>
      <c r="E5028" s="237">
        <v>130</v>
      </c>
    </row>
    <row r="5029" spans="1:5" ht="12.75">
      <c r="A5029" s="235">
        <v>9853</v>
      </c>
      <c r="B5029" s="236" t="s">
        <v>6796</v>
      </c>
      <c r="C5029" s="235" t="s">
        <v>2324</v>
      </c>
      <c r="D5029" s="235" t="s">
        <v>2316</v>
      </c>
      <c r="E5029" s="237">
        <v>231.18</v>
      </c>
    </row>
    <row r="5030" spans="1:5" ht="12.75">
      <c r="A5030" s="235">
        <v>9854</v>
      </c>
      <c r="B5030" s="236" t="s">
        <v>6797</v>
      </c>
      <c r="C5030" s="235" t="s">
        <v>2324</v>
      </c>
      <c r="D5030" s="235" t="s">
        <v>2316</v>
      </c>
      <c r="E5030" s="237">
        <v>101.29</v>
      </c>
    </row>
    <row r="5031" spans="1:5" ht="12.75">
      <c r="A5031" s="235">
        <v>9851</v>
      </c>
      <c r="B5031" s="236" t="s">
        <v>6798</v>
      </c>
      <c r="C5031" s="235" t="s">
        <v>2324</v>
      </c>
      <c r="D5031" s="235" t="s">
        <v>2316</v>
      </c>
      <c r="E5031" s="237">
        <v>175.64</v>
      </c>
    </row>
    <row r="5032" spans="1:5" ht="12.75">
      <c r="A5032" s="235">
        <v>9855</v>
      </c>
      <c r="B5032" s="236" t="s">
        <v>6799</v>
      </c>
      <c r="C5032" s="235" t="s">
        <v>2324</v>
      </c>
      <c r="D5032" s="235" t="s">
        <v>2316</v>
      </c>
      <c r="E5032" s="237">
        <v>293.77999999999997</v>
      </c>
    </row>
    <row r="5033" spans="1:5" ht="12.75">
      <c r="A5033" s="235">
        <v>9825</v>
      </c>
      <c r="B5033" s="236" t="s">
        <v>6800</v>
      </c>
      <c r="C5033" s="235" t="s">
        <v>2324</v>
      </c>
      <c r="D5033" s="235" t="s">
        <v>2316</v>
      </c>
      <c r="E5033" s="237">
        <v>46.44</v>
      </c>
    </row>
    <row r="5034" spans="1:5" ht="12.75">
      <c r="A5034" s="235">
        <v>9828</v>
      </c>
      <c r="B5034" s="236" t="s">
        <v>6801</v>
      </c>
      <c r="C5034" s="235" t="s">
        <v>2324</v>
      </c>
      <c r="D5034" s="235" t="s">
        <v>2316</v>
      </c>
      <c r="E5034" s="237">
        <v>124.98</v>
      </c>
    </row>
    <row r="5035" spans="1:5" ht="12.75">
      <c r="A5035" s="235">
        <v>9829</v>
      </c>
      <c r="B5035" s="236" t="s">
        <v>6802</v>
      </c>
      <c r="C5035" s="235" t="s">
        <v>2324</v>
      </c>
      <c r="D5035" s="235" t="s">
        <v>2316</v>
      </c>
      <c r="E5035" s="237">
        <v>211.81</v>
      </c>
    </row>
    <row r="5036" spans="1:5" ht="12.75">
      <c r="A5036" s="235">
        <v>9826</v>
      </c>
      <c r="B5036" s="236" t="s">
        <v>6803</v>
      </c>
      <c r="C5036" s="235" t="s">
        <v>2324</v>
      </c>
      <c r="D5036" s="235" t="s">
        <v>2316</v>
      </c>
      <c r="E5036" s="237">
        <v>322.45</v>
      </c>
    </row>
    <row r="5037" spans="1:5" ht="12.75">
      <c r="A5037" s="235">
        <v>9827</v>
      </c>
      <c r="B5037" s="236" t="s">
        <v>6804</v>
      </c>
      <c r="C5037" s="235" t="s">
        <v>2324</v>
      </c>
      <c r="D5037" s="235" t="s">
        <v>2316</v>
      </c>
      <c r="E5037" s="237">
        <v>457.89</v>
      </c>
    </row>
    <row r="5038" spans="1:5" ht="12.75">
      <c r="A5038" s="235">
        <v>36374</v>
      </c>
      <c r="B5038" s="236" t="s">
        <v>6805</v>
      </c>
      <c r="C5038" s="235" t="s">
        <v>2324</v>
      </c>
      <c r="D5038" s="235" t="s">
        <v>2316</v>
      </c>
      <c r="E5038" s="237">
        <v>55.66</v>
      </c>
    </row>
    <row r="5039" spans="1:5" ht="12.75">
      <c r="A5039" s="235">
        <v>36084</v>
      </c>
      <c r="B5039" s="236" t="s">
        <v>6806</v>
      </c>
      <c r="C5039" s="235" t="s">
        <v>2324</v>
      </c>
      <c r="D5039" s="235" t="s">
        <v>2316</v>
      </c>
      <c r="E5039" s="237">
        <v>16.489999999999998</v>
      </c>
    </row>
    <row r="5040" spans="1:5" ht="12.75">
      <c r="A5040" s="235">
        <v>36373</v>
      </c>
      <c r="B5040" s="236" t="s">
        <v>6807</v>
      </c>
      <c r="C5040" s="235" t="s">
        <v>2324</v>
      </c>
      <c r="D5040" s="235" t="s">
        <v>2316</v>
      </c>
      <c r="E5040" s="237">
        <v>34.24</v>
      </c>
    </row>
    <row r="5041" spans="1:5" ht="12.75">
      <c r="A5041" s="235">
        <v>36377</v>
      </c>
      <c r="B5041" s="236" t="s">
        <v>6808</v>
      </c>
      <c r="C5041" s="235" t="s">
        <v>2324</v>
      </c>
      <c r="D5041" s="235" t="s">
        <v>2316</v>
      </c>
      <c r="E5041" s="237">
        <v>66.77</v>
      </c>
    </row>
    <row r="5042" spans="1:5" ht="12.75">
      <c r="A5042" s="235">
        <v>36375</v>
      </c>
      <c r="B5042" s="236" t="s">
        <v>6809</v>
      </c>
      <c r="C5042" s="235" t="s">
        <v>2324</v>
      </c>
      <c r="D5042" s="235" t="s">
        <v>2316</v>
      </c>
      <c r="E5042" s="237">
        <v>20.350000000000001</v>
      </c>
    </row>
    <row r="5043" spans="1:5" ht="12.75">
      <c r="A5043" s="235">
        <v>36376</v>
      </c>
      <c r="B5043" s="236" t="s">
        <v>6810</v>
      </c>
      <c r="C5043" s="235" t="s">
        <v>2324</v>
      </c>
      <c r="D5043" s="235" t="s">
        <v>2316</v>
      </c>
      <c r="E5043" s="237">
        <v>39.96</v>
      </c>
    </row>
    <row r="5044" spans="1:5" ht="12.75">
      <c r="A5044" s="235">
        <v>36380</v>
      </c>
      <c r="B5044" s="236" t="s">
        <v>6811</v>
      </c>
      <c r="C5044" s="235" t="s">
        <v>2324</v>
      </c>
      <c r="D5044" s="235" t="s">
        <v>2316</v>
      </c>
      <c r="E5044" s="237">
        <v>83.49</v>
      </c>
    </row>
    <row r="5045" spans="1:5" ht="12.75">
      <c r="A5045" s="235">
        <v>36378</v>
      </c>
      <c r="B5045" s="236" t="s">
        <v>6812</v>
      </c>
      <c r="C5045" s="235" t="s">
        <v>2324</v>
      </c>
      <c r="D5045" s="235" t="s">
        <v>2316</v>
      </c>
      <c r="E5045" s="237">
        <v>25.01</v>
      </c>
    </row>
    <row r="5046" spans="1:5" ht="12.75">
      <c r="A5046" s="235">
        <v>36379</v>
      </c>
      <c r="B5046" s="236" t="s">
        <v>6813</v>
      </c>
      <c r="C5046" s="235" t="s">
        <v>2324</v>
      </c>
      <c r="D5046" s="235" t="s">
        <v>2316</v>
      </c>
      <c r="E5046" s="237">
        <v>50.43</v>
      </c>
    </row>
    <row r="5047" spans="1:5" ht="12.75">
      <c r="A5047" s="235">
        <v>9859</v>
      </c>
      <c r="B5047" s="236" t="s">
        <v>6814</v>
      </c>
      <c r="C5047" s="235" t="s">
        <v>2324</v>
      </c>
      <c r="D5047" s="235" t="s">
        <v>2313</v>
      </c>
      <c r="E5047" s="237">
        <v>12.54</v>
      </c>
    </row>
    <row r="5048" spans="1:5" ht="12.75">
      <c r="A5048" s="235">
        <v>9838</v>
      </c>
      <c r="B5048" s="236" t="s">
        <v>6815</v>
      </c>
      <c r="C5048" s="235" t="s">
        <v>2324</v>
      </c>
      <c r="D5048" s="235" t="s">
        <v>2313</v>
      </c>
      <c r="E5048" s="237">
        <v>10.02</v>
      </c>
    </row>
    <row r="5049" spans="1:5" ht="12.75">
      <c r="A5049" s="235">
        <v>9837</v>
      </c>
      <c r="B5049" s="236" t="s">
        <v>6816</v>
      </c>
      <c r="C5049" s="235" t="s">
        <v>2324</v>
      </c>
      <c r="D5049" s="235" t="s">
        <v>2313</v>
      </c>
      <c r="E5049" s="237">
        <v>14.47</v>
      </c>
    </row>
    <row r="5050" spans="1:5" ht="12.75">
      <c r="A5050" s="235">
        <v>9833</v>
      </c>
      <c r="B5050" s="236" t="s">
        <v>6817</v>
      </c>
      <c r="C5050" s="235" t="s">
        <v>2324</v>
      </c>
      <c r="D5050" s="235" t="s">
        <v>2316</v>
      </c>
      <c r="E5050" s="237">
        <v>10.72</v>
      </c>
    </row>
    <row r="5051" spans="1:5" ht="12.75">
      <c r="A5051" s="235">
        <v>9830</v>
      </c>
      <c r="B5051" s="236" t="s">
        <v>6818</v>
      </c>
      <c r="C5051" s="235" t="s">
        <v>2324</v>
      </c>
      <c r="D5051" s="235" t="s">
        <v>2316</v>
      </c>
      <c r="E5051" s="237">
        <v>5.74</v>
      </c>
    </row>
    <row r="5052" spans="1:5" ht="12.75">
      <c r="A5052" s="235">
        <v>9834</v>
      </c>
      <c r="B5052" s="236" t="s">
        <v>6819</v>
      </c>
      <c r="C5052" s="235" t="s">
        <v>2324</v>
      </c>
      <c r="D5052" s="235" t="s">
        <v>2316</v>
      </c>
      <c r="E5052" s="237">
        <v>29.85</v>
      </c>
    </row>
    <row r="5053" spans="1:5" ht="12.75">
      <c r="A5053" s="235">
        <v>9863</v>
      </c>
      <c r="B5053" s="236" t="s">
        <v>6820</v>
      </c>
      <c r="C5053" s="235" t="s">
        <v>2324</v>
      </c>
      <c r="D5053" s="235" t="s">
        <v>2313</v>
      </c>
      <c r="E5053" s="237">
        <v>90.47</v>
      </c>
    </row>
    <row r="5054" spans="1:5" ht="12.75">
      <c r="A5054" s="235">
        <v>9860</v>
      </c>
      <c r="B5054" s="236" t="s">
        <v>6821</v>
      </c>
      <c r="C5054" s="235" t="s">
        <v>2324</v>
      </c>
      <c r="D5054" s="235" t="s">
        <v>2313</v>
      </c>
      <c r="E5054" s="237">
        <v>58.08</v>
      </c>
    </row>
    <row r="5055" spans="1:5" ht="12.75">
      <c r="A5055" s="235">
        <v>9862</v>
      </c>
      <c r="B5055" s="236" t="s">
        <v>6822</v>
      </c>
      <c r="C5055" s="235" t="s">
        <v>2324</v>
      </c>
      <c r="D5055" s="235" t="s">
        <v>2313</v>
      </c>
      <c r="E5055" s="237">
        <v>40.98</v>
      </c>
    </row>
    <row r="5056" spans="1:5" ht="12.75">
      <c r="A5056" s="235">
        <v>9861</v>
      </c>
      <c r="B5056" s="236" t="s">
        <v>6823</v>
      </c>
      <c r="C5056" s="235" t="s">
        <v>2324</v>
      </c>
      <c r="D5056" s="235" t="s">
        <v>2313</v>
      </c>
      <c r="E5056" s="237">
        <v>32.94</v>
      </c>
    </row>
    <row r="5057" spans="1:5" ht="12.75">
      <c r="A5057" s="235">
        <v>9856</v>
      </c>
      <c r="B5057" s="236" t="s">
        <v>6824</v>
      </c>
      <c r="C5057" s="235" t="s">
        <v>2324</v>
      </c>
      <c r="D5057" s="235" t="s">
        <v>2313</v>
      </c>
      <c r="E5057" s="237">
        <v>8.85</v>
      </c>
    </row>
    <row r="5058" spans="1:5" ht="12.75">
      <c r="A5058" s="235">
        <v>9866</v>
      </c>
      <c r="B5058" s="236" t="s">
        <v>6825</v>
      </c>
      <c r="C5058" s="235" t="s">
        <v>2324</v>
      </c>
      <c r="D5058" s="235" t="s">
        <v>2313</v>
      </c>
      <c r="E5058" s="237">
        <v>24.33</v>
      </c>
    </row>
    <row r="5059" spans="1:5" ht="12.75">
      <c r="A5059" s="235">
        <v>9857</v>
      </c>
      <c r="B5059" s="236" t="s">
        <v>6826</v>
      </c>
      <c r="C5059" s="235" t="s">
        <v>2324</v>
      </c>
      <c r="D5059" s="235" t="s">
        <v>2313</v>
      </c>
      <c r="E5059" s="237">
        <v>117</v>
      </c>
    </row>
    <row r="5060" spans="1:5" ht="12.75">
      <c r="A5060" s="235">
        <v>9864</v>
      </c>
      <c r="B5060" s="236" t="s">
        <v>6827</v>
      </c>
      <c r="C5060" s="235" t="s">
        <v>2324</v>
      </c>
      <c r="D5060" s="235" t="s">
        <v>2313</v>
      </c>
      <c r="E5060" s="237">
        <v>141.25</v>
      </c>
    </row>
    <row r="5061" spans="1:5" ht="12.75">
      <c r="A5061" s="235">
        <v>9865</v>
      </c>
      <c r="B5061" s="236" t="s">
        <v>6828</v>
      </c>
      <c r="C5061" s="235" t="s">
        <v>2324</v>
      </c>
      <c r="D5061" s="235" t="s">
        <v>2313</v>
      </c>
      <c r="E5061" s="237">
        <v>203.14</v>
      </c>
    </row>
    <row r="5062" spans="1:5" ht="12.75">
      <c r="A5062" s="235">
        <v>9858</v>
      </c>
      <c r="B5062" s="236" t="s">
        <v>6829</v>
      </c>
      <c r="C5062" s="235" t="s">
        <v>2324</v>
      </c>
      <c r="D5062" s="235" t="s">
        <v>2313</v>
      </c>
      <c r="E5062" s="237">
        <v>212.97</v>
      </c>
    </row>
    <row r="5063" spans="1:5" ht="12.75">
      <c r="A5063" s="235">
        <v>9841</v>
      </c>
      <c r="B5063" s="236" t="s">
        <v>26501</v>
      </c>
      <c r="C5063" s="235" t="s">
        <v>2324</v>
      </c>
      <c r="D5063" s="235" t="s">
        <v>2313</v>
      </c>
      <c r="E5063" s="237">
        <v>40.299999999999997</v>
      </c>
    </row>
    <row r="5064" spans="1:5" ht="12.75">
      <c r="A5064" s="235">
        <v>9840</v>
      </c>
      <c r="B5064" s="236" t="s">
        <v>26502</v>
      </c>
      <c r="C5064" s="235" t="s">
        <v>2324</v>
      </c>
      <c r="D5064" s="235" t="s">
        <v>2313</v>
      </c>
      <c r="E5064" s="237">
        <v>81.91</v>
      </c>
    </row>
    <row r="5065" spans="1:5" ht="12.75">
      <c r="A5065" s="235">
        <v>20067</v>
      </c>
      <c r="B5065" s="236" t="s">
        <v>26503</v>
      </c>
      <c r="C5065" s="235" t="s">
        <v>2324</v>
      </c>
      <c r="D5065" s="235" t="s">
        <v>2313</v>
      </c>
      <c r="E5065" s="237">
        <v>14.07</v>
      </c>
    </row>
    <row r="5066" spans="1:5" ht="12.75">
      <c r="A5066" s="235">
        <v>20068</v>
      </c>
      <c r="B5066" s="236" t="s">
        <v>26504</v>
      </c>
      <c r="C5066" s="235" t="s">
        <v>2324</v>
      </c>
      <c r="D5066" s="235" t="s">
        <v>2313</v>
      </c>
      <c r="E5066" s="237">
        <v>17.55</v>
      </c>
    </row>
    <row r="5067" spans="1:5" ht="12.75">
      <c r="A5067" s="235">
        <v>9839</v>
      </c>
      <c r="B5067" s="236" t="s">
        <v>26505</v>
      </c>
      <c r="C5067" s="235" t="s">
        <v>2324</v>
      </c>
      <c r="D5067" s="235" t="s">
        <v>2313</v>
      </c>
      <c r="E5067" s="237">
        <v>23</v>
      </c>
    </row>
    <row r="5068" spans="1:5" ht="12.75">
      <c r="A5068" s="235">
        <v>9870</v>
      </c>
      <c r="B5068" s="236" t="s">
        <v>6830</v>
      </c>
      <c r="C5068" s="235" t="s">
        <v>2324</v>
      </c>
      <c r="D5068" s="235" t="s">
        <v>2313</v>
      </c>
      <c r="E5068" s="237">
        <v>98.65</v>
      </c>
    </row>
    <row r="5069" spans="1:5" ht="12.75">
      <c r="A5069" s="235">
        <v>9867</v>
      </c>
      <c r="B5069" s="236" t="s">
        <v>6831</v>
      </c>
      <c r="C5069" s="235" t="s">
        <v>2324</v>
      </c>
      <c r="D5069" s="235" t="s">
        <v>2313</v>
      </c>
      <c r="E5069" s="237">
        <v>3.62</v>
      </c>
    </row>
    <row r="5070" spans="1:5" ht="12.75">
      <c r="A5070" s="235">
        <v>9868</v>
      </c>
      <c r="B5070" s="236" t="s">
        <v>6832</v>
      </c>
      <c r="C5070" s="235" t="s">
        <v>2324</v>
      </c>
      <c r="D5070" s="235" t="s">
        <v>2320</v>
      </c>
      <c r="E5070" s="237">
        <v>4.6500000000000004</v>
      </c>
    </row>
    <row r="5071" spans="1:5" ht="12.75">
      <c r="A5071" s="235">
        <v>9869</v>
      </c>
      <c r="B5071" s="236" t="s">
        <v>6833</v>
      </c>
      <c r="C5071" s="235" t="s">
        <v>2324</v>
      </c>
      <c r="D5071" s="235" t="s">
        <v>2313</v>
      </c>
      <c r="E5071" s="237">
        <v>10.44</v>
      </c>
    </row>
    <row r="5072" spans="1:5" ht="12.75">
      <c r="A5072" s="235">
        <v>9874</v>
      </c>
      <c r="B5072" s="236" t="s">
        <v>6834</v>
      </c>
      <c r="C5072" s="235" t="s">
        <v>2324</v>
      </c>
      <c r="D5072" s="235" t="s">
        <v>2313</v>
      </c>
      <c r="E5072" s="237">
        <v>15.2</v>
      </c>
    </row>
    <row r="5073" spans="1:5" ht="12.75">
      <c r="A5073" s="235">
        <v>9875</v>
      </c>
      <c r="B5073" s="236" t="s">
        <v>6835</v>
      </c>
      <c r="C5073" s="235" t="s">
        <v>2324</v>
      </c>
      <c r="D5073" s="235" t="s">
        <v>2313</v>
      </c>
      <c r="E5073" s="237">
        <v>17.41</v>
      </c>
    </row>
    <row r="5074" spans="1:5" ht="12.75">
      <c r="A5074" s="235">
        <v>9873</v>
      </c>
      <c r="B5074" s="236" t="s">
        <v>6836</v>
      </c>
      <c r="C5074" s="235" t="s">
        <v>2324</v>
      </c>
      <c r="D5074" s="235" t="s">
        <v>2313</v>
      </c>
      <c r="E5074" s="237">
        <v>29.38</v>
      </c>
    </row>
    <row r="5075" spans="1:5" ht="12.75">
      <c r="A5075" s="235">
        <v>9871</v>
      </c>
      <c r="B5075" s="236" t="s">
        <v>6837</v>
      </c>
      <c r="C5075" s="235" t="s">
        <v>2324</v>
      </c>
      <c r="D5075" s="235" t="s">
        <v>2313</v>
      </c>
      <c r="E5075" s="237">
        <v>49.21</v>
      </c>
    </row>
    <row r="5076" spans="1:5" ht="12.75">
      <c r="A5076" s="235">
        <v>9872</v>
      </c>
      <c r="B5076" s="236" t="s">
        <v>6838</v>
      </c>
      <c r="C5076" s="235" t="s">
        <v>2324</v>
      </c>
      <c r="D5076" s="235" t="s">
        <v>2313</v>
      </c>
      <c r="E5076" s="237">
        <v>61.49</v>
      </c>
    </row>
    <row r="5077" spans="1:5" ht="12.75">
      <c r="A5077" s="235">
        <v>7667</v>
      </c>
      <c r="B5077" s="236" t="s">
        <v>6839</v>
      </c>
      <c r="C5077" s="235" t="s">
        <v>2324</v>
      </c>
      <c r="D5077" s="235" t="s">
        <v>2313</v>
      </c>
      <c r="E5077" s="237">
        <v>3045.31</v>
      </c>
    </row>
    <row r="5078" spans="1:5" ht="12.75">
      <c r="A5078" s="235">
        <v>7660</v>
      </c>
      <c r="B5078" s="236" t="s">
        <v>6840</v>
      </c>
      <c r="C5078" s="235" t="s">
        <v>2324</v>
      </c>
      <c r="D5078" s="235" t="s">
        <v>2313</v>
      </c>
      <c r="E5078" s="237">
        <v>3882.04</v>
      </c>
    </row>
    <row r="5079" spans="1:5" ht="12.75">
      <c r="A5079" s="235">
        <v>7676</v>
      </c>
      <c r="B5079" s="236" t="s">
        <v>6841</v>
      </c>
      <c r="C5079" s="235" t="s">
        <v>2324</v>
      </c>
      <c r="D5079" s="235" t="s">
        <v>2313</v>
      </c>
      <c r="E5079" s="237">
        <v>3926.41</v>
      </c>
    </row>
    <row r="5080" spans="1:5" ht="12.75">
      <c r="A5080" s="235">
        <v>12426</v>
      </c>
      <c r="B5080" s="236" t="s">
        <v>6842</v>
      </c>
      <c r="C5080" s="235" t="s">
        <v>2312</v>
      </c>
      <c r="D5080" s="235" t="s">
        <v>2313</v>
      </c>
      <c r="E5080" s="237">
        <v>34.72</v>
      </c>
    </row>
    <row r="5081" spans="1:5" ht="12.75">
      <c r="A5081" s="235">
        <v>12425</v>
      </c>
      <c r="B5081" s="236" t="s">
        <v>6843</v>
      </c>
      <c r="C5081" s="235" t="s">
        <v>2312</v>
      </c>
      <c r="D5081" s="235" t="s">
        <v>2313</v>
      </c>
      <c r="E5081" s="237">
        <v>47.7</v>
      </c>
    </row>
    <row r="5082" spans="1:5" ht="12.75">
      <c r="A5082" s="235">
        <v>12427</v>
      </c>
      <c r="B5082" s="236" t="s">
        <v>6844</v>
      </c>
      <c r="C5082" s="235" t="s">
        <v>2312</v>
      </c>
      <c r="D5082" s="235" t="s">
        <v>2313</v>
      </c>
      <c r="E5082" s="237">
        <v>198</v>
      </c>
    </row>
    <row r="5083" spans="1:5" ht="12.75">
      <c r="A5083" s="235">
        <v>12428</v>
      </c>
      <c r="B5083" s="236" t="s">
        <v>6845</v>
      </c>
      <c r="C5083" s="235" t="s">
        <v>2312</v>
      </c>
      <c r="D5083" s="235" t="s">
        <v>2313</v>
      </c>
      <c r="E5083" s="237">
        <v>127.09</v>
      </c>
    </row>
    <row r="5084" spans="1:5" ht="12.75">
      <c r="A5084" s="235">
        <v>12430</v>
      </c>
      <c r="B5084" s="236" t="s">
        <v>6846</v>
      </c>
      <c r="C5084" s="235" t="s">
        <v>2312</v>
      </c>
      <c r="D5084" s="235" t="s">
        <v>2313</v>
      </c>
      <c r="E5084" s="237">
        <v>42.57</v>
      </c>
    </row>
    <row r="5085" spans="1:5" ht="12.75">
      <c r="A5085" s="235">
        <v>12429</v>
      </c>
      <c r="B5085" s="236" t="s">
        <v>6847</v>
      </c>
      <c r="C5085" s="235" t="s">
        <v>2312</v>
      </c>
      <c r="D5085" s="235" t="s">
        <v>2313</v>
      </c>
      <c r="E5085" s="237">
        <v>320.18</v>
      </c>
    </row>
    <row r="5086" spans="1:5" ht="12.75">
      <c r="A5086" s="235">
        <v>12431</v>
      </c>
      <c r="B5086" s="236" t="s">
        <v>6848</v>
      </c>
      <c r="C5086" s="235" t="s">
        <v>2312</v>
      </c>
      <c r="D5086" s="235" t="s">
        <v>2313</v>
      </c>
      <c r="E5086" s="237">
        <v>544.88</v>
      </c>
    </row>
    <row r="5087" spans="1:5" ht="12.75">
      <c r="A5087" s="235">
        <v>12432</v>
      </c>
      <c r="B5087" s="236" t="s">
        <v>6849</v>
      </c>
      <c r="C5087" s="235" t="s">
        <v>2312</v>
      </c>
      <c r="D5087" s="235" t="s">
        <v>2313</v>
      </c>
      <c r="E5087" s="237">
        <v>112.06</v>
      </c>
    </row>
    <row r="5088" spans="1:5" ht="12.75">
      <c r="A5088" s="235">
        <v>12434</v>
      </c>
      <c r="B5088" s="236" t="s">
        <v>6850</v>
      </c>
      <c r="C5088" s="235" t="s">
        <v>2312</v>
      </c>
      <c r="D5088" s="235" t="s">
        <v>2313</v>
      </c>
      <c r="E5088" s="237">
        <v>36.520000000000003</v>
      </c>
    </row>
    <row r="5089" spans="1:5" ht="12.75">
      <c r="A5089" s="235">
        <v>12433</v>
      </c>
      <c r="B5089" s="236" t="s">
        <v>6851</v>
      </c>
      <c r="C5089" s="235" t="s">
        <v>2312</v>
      </c>
      <c r="D5089" s="235" t="s">
        <v>2313</v>
      </c>
      <c r="E5089" s="237">
        <v>71.34</v>
      </c>
    </row>
    <row r="5090" spans="1:5" ht="12.75">
      <c r="A5090" s="235">
        <v>12435</v>
      </c>
      <c r="B5090" s="236" t="s">
        <v>6852</v>
      </c>
      <c r="C5090" s="235" t="s">
        <v>2312</v>
      </c>
      <c r="D5090" s="235" t="s">
        <v>2313</v>
      </c>
      <c r="E5090" s="237">
        <v>220.78</v>
      </c>
    </row>
    <row r="5091" spans="1:5" ht="12.75">
      <c r="A5091" s="235">
        <v>12437</v>
      </c>
      <c r="B5091" s="236" t="s">
        <v>6853</v>
      </c>
      <c r="C5091" s="235" t="s">
        <v>2312</v>
      </c>
      <c r="D5091" s="235" t="s">
        <v>2313</v>
      </c>
      <c r="E5091" s="237">
        <v>178.31</v>
      </c>
    </row>
    <row r="5092" spans="1:5" ht="12.75">
      <c r="A5092" s="235">
        <v>12439</v>
      </c>
      <c r="B5092" s="236" t="s">
        <v>6854</v>
      </c>
      <c r="C5092" s="235" t="s">
        <v>2312</v>
      </c>
      <c r="D5092" s="235" t="s">
        <v>2313</v>
      </c>
      <c r="E5092" s="237">
        <v>57.23</v>
      </c>
    </row>
    <row r="5093" spans="1:5" ht="12.75">
      <c r="A5093" s="235">
        <v>12438</v>
      </c>
      <c r="B5093" s="236" t="s">
        <v>6855</v>
      </c>
      <c r="C5093" s="235" t="s">
        <v>2312</v>
      </c>
      <c r="D5093" s="235" t="s">
        <v>2313</v>
      </c>
      <c r="E5093" s="237">
        <v>322.69</v>
      </c>
    </row>
    <row r="5094" spans="1:5" ht="12.75">
      <c r="A5094" s="235">
        <v>12436</v>
      </c>
      <c r="B5094" s="236" t="s">
        <v>6856</v>
      </c>
      <c r="C5094" s="235" t="s">
        <v>2312</v>
      </c>
      <c r="D5094" s="235" t="s">
        <v>2313</v>
      </c>
      <c r="E5094" s="237">
        <v>407.63</v>
      </c>
    </row>
    <row r="5095" spans="1:5" ht="12.75">
      <c r="A5095" s="235">
        <v>36357</v>
      </c>
      <c r="B5095" s="236" t="s">
        <v>6857</v>
      </c>
      <c r="C5095" s="235" t="s">
        <v>2312</v>
      </c>
      <c r="D5095" s="235" t="s">
        <v>2316</v>
      </c>
      <c r="E5095" s="237">
        <v>143.38999999999999</v>
      </c>
    </row>
    <row r="5096" spans="1:5" ht="12.75">
      <c r="A5096" s="235">
        <v>12424</v>
      </c>
      <c r="B5096" s="236" t="s">
        <v>6858</v>
      </c>
      <c r="C5096" s="235" t="s">
        <v>2312</v>
      </c>
      <c r="D5096" s="235" t="s">
        <v>2313</v>
      </c>
      <c r="E5096" s="237">
        <v>73.45</v>
      </c>
    </row>
    <row r="5097" spans="1:5" ht="12.75">
      <c r="A5097" s="235">
        <v>12440</v>
      </c>
      <c r="B5097" s="236" t="s">
        <v>6859</v>
      </c>
      <c r="C5097" s="235" t="s">
        <v>2312</v>
      </c>
      <c r="D5097" s="235" t="s">
        <v>2313</v>
      </c>
      <c r="E5097" s="237">
        <v>71</v>
      </c>
    </row>
    <row r="5098" spans="1:5" ht="12.75">
      <c r="A5098" s="235">
        <v>9884</v>
      </c>
      <c r="B5098" s="236" t="s">
        <v>6860</v>
      </c>
      <c r="C5098" s="235" t="s">
        <v>2312</v>
      </c>
      <c r="D5098" s="235" t="s">
        <v>2313</v>
      </c>
      <c r="E5098" s="237">
        <v>52.96</v>
      </c>
    </row>
    <row r="5099" spans="1:5" ht="12.75">
      <c r="A5099" s="235">
        <v>9888</v>
      </c>
      <c r="B5099" s="236" t="s">
        <v>6861</v>
      </c>
      <c r="C5099" s="235" t="s">
        <v>2312</v>
      </c>
      <c r="D5099" s="235" t="s">
        <v>2313</v>
      </c>
      <c r="E5099" s="237">
        <v>42.55</v>
      </c>
    </row>
    <row r="5100" spans="1:5" ht="12.75">
      <c r="A5100" s="235">
        <v>9883</v>
      </c>
      <c r="B5100" s="236" t="s">
        <v>6862</v>
      </c>
      <c r="C5100" s="235" t="s">
        <v>2312</v>
      </c>
      <c r="D5100" s="235" t="s">
        <v>2313</v>
      </c>
      <c r="E5100" s="237">
        <v>18.57</v>
      </c>
    </row>
    <row r="5101" spans="1:5" ht="12.75">
      <c r="A5101" s="235">
        <v>9886</v>
      </c>
      <c r="B5101" s="236" t="s">
        <v>6863</v>
      </c>
      <c r="C5101" s="235" t="s">
        <v>2312</v>
      </c>
      <c r="D5101" s="235" t="s">
        <v>2313</v>
      </c>
      <c r="E5101" s="237">
        <v>25.43</v>
      </c>
    </row>
    <row r="5102" spans="1:5" ht="12.75">
      <c r="A5102" s="235">
        <v>9889</v>
      </c>
      <c r="B5102" s="236" t="s">
        <v>6864</v>
      </c>
      <c r="C5102" s="235" t="s">
        <v>2312</v>
      </c>
      <c r="D5102" s="235" t="s">
        <v>2313</v>
      </c>
      <c r="E5102" s="237">
        <v>128.84</v>
      </c>
    </row>
    <row r="5103" spans="1:5" ht="12.75">
      <c r="A5103" s="235">
        <v>9887</v>
      </c>
      <c r="B5103" s="236" t="s">
        <v>6865</v>
      </c>
      <c r="C5103" s="235" t="s">
        <v>2312</v>
      </c>
      <c r="D5103" s="235" t="s">
        <v>2313</v>
      </c>
      <c r="E5103" s="237">
        <v>77.87</v>
      </c>
    </row>
    <row r="5104" spans="1:5" ht="12.75">
      <c r="A5104" s="235">
        <v>9885</v>
      </c>
      <c r="B5104" s="236" t="s">
        <v>6866</v>
      </c>
      <c r="C5104" s="235" t="s">
        <v>2312</v>
      </c>
      <c r="D5104" s="235" t="s">
        <v>2313</v>
      </c>
      <c r="E5104" s="237">
        <v>24.58</v>
      </c>
    </row>
    <row r="5105" spans="1:5" ht="12.75">
      <c r="A5105" s="235">
        <v>9890</v>
      </c>
      <c r="B5105" s="236" t="s">
        <v>6867</v>
      </c>
      <c r="C5105" s="235" t="s">
        <v>2312</v>
      </c>
      <c r="D5105" s="235" t="s">
        <v>2313</v>
      </c>
      <c r="E5105" s="237">
        <v>199.6</v>
      </c>
    </row>
    <row r="5106" spans="1:5" ht="12.75">
      <c r="A5106" s="235">
        <v>9891</v>
      </c>
      <c r="B5106" s="236" t="s">
        <v>6868</v>
      </c>
      <c r="C5106" s="235" t="s">
        <v>2312</v>
      </c>
      <c r="D5106" s="235" t="s">
        <v>2313</v>
      </c>
      <c r="E5106" s="237">
        <v>280.20999999999998</v>
      </c>
    </row>
    <row r="5107" spans="1:5" ht="12.75">
      <c r="A5107" s="235">
        <v>39292</v>
      </c>
      <c r="B5107" s="236" t="s">
        <v>6869</v>
      </c>
      <c r="C5107" s="235" t="s">
        <v>2312</v>
      </c>
      <c r="D5107" s="235" t="s">
        <v>2316</v>
      </c>
      <c r="E5107" s="237">
        <v>10.77</v>
      </c>
    </row>
    <row r="5108" spans="1:5" ht="12.75">
      <c r="A5108" s="235">
        <v>39293</v>
      </c>
      <c r="B5108" s="236" t="s">
        <v>6870</v>
      </c>
      <c r="C5108" s="235" t="s">
        <v>2312</v>
      </c>
      <c r="D5108" s="235" t="s">
        <v>2316</v>
      </c>
      <c r="E5108" s="237">
        <v>17.39</v>
      </c>
    </row>
    <row r="5109" spans="1:5" ht="12.75">
      <c r="A5109" s="235">
        <v>39294</v>
      </c>
      <c r="B5109" s="236" t="s">
        <v>6871</v>
      </c>
      <c r="C5109" s="235" t="s">
        <v>2312</v>
      </c>
      <c r="D5109" s="235" t="s">
        <v>2316</v>
      </c>
      <c r="E5109" s="237">
        <v>17.39</v>
      </c>
    </row>
    <row r="5110" spans="1:5" ht="12.75">
      <c r="A5110" s="235">
        <v>39295</v>
      </c>
      <c r="B5110" s="236" t="s">
        <v>6872</v>
      </c>
      <c r="C5110" s="235" t="s">
        <v>2312</v>
      </c>
      <c r="D5110" s="235" t="s">
        <v>2316</v>
      </c>
      <c r="E5110" s="237">
        <v>29.65</v>
      </c>
    </row>
    <row r="5111" spans="1:5" ht="12.75">
      <c r="A5111" s="235">
        <v>36313</v>
      </c>
      <c r="B5111" s="236" t="s">
        <v>6873</v>
      </c>
      <c r="C5111" s="235" t="s">
        <v>2312</v>
      </c>
      <c r="D5111" s="235" t="s">
        <v>2316</v>
      </c>
      <c r="E5111" s="237">
        <v>33.99</v>
      </c>
    </row>
    <row r="5112" spans="1:5" ht="12.75">
      <c r="A5112" s="235">
        <v>36316</v>
      </c>
      <c r="B5112" s="236" t="s">
        <v>6874</v>
      </c>
      <c r="C5112" s="235" t="s">
        <v>2312</v>
      </c>
      <c r="D5112" s="235" t="s">
        <v>2316</v>
      </c>
      <c r="E5112" s="237">
        <v>41.22</v>
      </c>
    </row>
    <row r="5113" spans="1:5" ht="12.75">
      <c r="A5113" s="235">
        <v>64</v>
      </c>
      <c r="B5113" s="236" t="s">
        <v>6875</v>
      </c>
      <c r="C5113" s="235" t="s">
        <v>2312</v>
      </c>
      <c r="D5113" s="235" t="s">
        <v>2316</v>
      </c>
      <c r="E5113" s="237">
        <v>4.34</v>
      </c>
    </row>
    <row r="5114" spans="1:5" ht="12.75">
      <c r="A5114" s="235">
        <v>37423</v>
      </c>
      <c r="B5114" s="236" t="s">
        <v>6876</v>
      </c>
      <c r="C5114" s="235" t="s">
        <v>2312</v>
      </c>
      <c r="D5114" s="235" t="s">
        <v>2316</v>
      </c>
      <c r="E5114" s="237">
        <v>10.72</v>
      </c>
    </row>
    <row r="5115" spans="1:5" ht="12.75">
      <c r="A5115" s="235">
        <v>39296</v>
      </c>
      <c r="B5115" s="236" t="s">
        <v>6877</v>
      </c>
      <c r="C5115" s="235" t="s">
        <v>2312</v>
      </c>
      <c r="D5115" s="235" t="s">
        <v>2316</v>
      </c>
      <c r="E5115" s="237">
        <v>8.32</v>
      </c>
    </row>
    <row r="5116" spans="1:5" ht="12.75">
      <c r="A5116" s="235">
        <v>39297</v>
      </c>
      <c r="B5116" s="236" t="s">
        <v>6878</v>
      </c>
      <c r="C5116" s="235" t="s">
        <v>2312</v>
      </c>
      <c r="D5116" s="235" t="s">
        <v>2316</v>
      </c>
      <c r="E5116" s="237">
        <v>11.9</v>
      </c>
    </row>
    <row r="5117" spans="1:5" ht="12.75">
      <c r="A5117" s="235">
        <v>39298</v>
      </c>
      <c r="B5117" s="236" t="s">
        <v>6879</v>
      </c>
      <c r="C5117" s="235" t="s">
        <v>2312</v>
      </c>
      <c r="D5117" s="235" t="s">
        <v>2316</v>
      </c>
      <c r="E5117" s="237">
        <v>20.96</v>
      </c>
    </row>
    <row r="5118" spans="1:5" ht="12.75">
      <c r="A5118" s="235">
        <v>39299</v>
      </c>
      <c r="B5118" s="236" t="s">
        <v>6880</v>
      </c>
      <c r="C5118" s="235" t="s">
        <v>2312</v>
      </c>
      <c r="D5118" s="235" t="s">
        <v>2316</v>
      </c>
      <c r="E5118" s="237">
        <v>35.67</v>
      </c>
    </row>
    <row r="5119" spans="1:5" ht="12.75">
      <c r="A5119" s="235">
        <v>9892</v>
      </c>
      <c r="B5119" s="236" t="s">
        <v>6881</v>
      </c>
      <c r="C5119" s="235" t="s">
        <v>2312</v>
      </c>
      <c r="D5119" s="235" t="s">
        <v>2313</v>
      </c>
      <c r="E5119" s="237">
        <v>7.91</v>
      </c>
    </row>
    <row r="5120" spans="1:5" ht="12.75">
      <c r="A5120" s="235">
        <v>9893</v>
      </c>
      <c r="B5120" s="236" t="s">
        <v>6882</v>
      </c>
      <c r="C5120" s="235" t="s">
        <v>2312</v>
      </c>
      <c r="D5120" s="235" t="s">
        <v>2313</v>
      </c>
      <c r="E5120" s="237">
        <v>107.3</v>
      </c>
    </row>
    <row r="5121" spans="1:5" ht="12.75">
      <c r="A5121" s="235">
        <v>9901</v>
      </c>
      <c r="B5121" s="236" t="s">
        <v>6883</v>
      </c>
      <c r="C5121" s="235" t="s">
        <v>2312</v>
      </c>
      <c r="D5121" s="235" t="s">
        <v>2313</v>
      </c>
      <c r="E5121" s="237">
        <v>47.62</v>
      </c>
    </row>
    <row r="5122" spans="1:5" ht="12.75">
      <c r="A5122" s="235">
        <v>9896</v>
      </c>
      <c r="B5122" s="236" t="s">
        <v>6884</v>
      </c>
      <c r="C5122" s="235" t="s">
        <v>2312</v>
      </c>
      <c r="D5122" s="235" t="s">
        <v>2313</v>
      </c>
      <c r="E5122" s="237">
        <v>42.91</v>
      </c>
    </row>
    <row r="5123" spans="1:5" ht="12.75">
      <c r="A5123" s="235">
        <v>9900</v>
      </c>
      <c r="B5123" s="236" t="s">
        <v>6885</v>
      </c>
      <c r="C5123" s="235" t="s">
        <v>2312</v>
      </c>
      <c r="D5123" s="235" t="s">
        <v>2313</v>
      </c>
      <c r="E5123" s="237">
        <v>26.04</v>
      </c>
    </row>
    <row r="5124" spans="1:5" ht="12.75">
      <c r="A5124" s="235">
        <v>9898</v>
      </c>
      <c r="B5124" s="236" t="s">
        <v>6886</v>
      </c>
      <c r="C5124" s="235" t="s">
        <v>2312</v>
      </c>
      <c r="D5124" s="235" t="s">
        <v>2313</v>
      </c>
      <c r="E5124" s="237">
        <v>220.64</v>
      </c>
    </row>
    <row r="5125" spans="1:5" ht="12.75">
      <c r="A5125" s="235">
        <v>9899</v>
      </c>
      <c r="B5125" s="236" t="s">
        <v>6887</v>
      </c>
      <c r="C5125" s="235" t="s">
        <v>2312</v>
      </c>
      <c r="D5125" s="235" t="s">
        <v>2313</v>
      </c>
      <c r="E5125" s="237">
        <v>14.22</v>
      </c>
    </row>
    <row r="5126" spans="1:5" ht="12.75">
      <c r="A5126" s="235">
        <v>9902</v>
      </c>
      <c r="B5126" s="236" t="s">
        <v>6888</v>
      </c>
      <c r="C5126" s="235" t="s">
        <v>2312</v>
      </c>
      <c r="D5126" s="235" t="s">
        <v>2313</v>
      </c>
      <c r="E5126" s="237">
        <v>279.41000000000003</v>
      </c>
    </row>
    <row r="5127" spans="1:5" ht="12.75">
      <c r="A5127" s="235">
        <v>9908</v>
      </c>
      <c r="B5127" s="236" t="s">
        <v>6889</v>
      </c>
      <c r="C5127" s="235" t="s">
        <v>2312</v>
      </c>
      <c r="D5127" s="235" t="s">
        <v>2313</v>
      </c>
      <c r="E5127" s="237">
        <v>557.1</v>
      </c>
    </row>
    <row r="5128" spans="1:5" ht="12.75">
      <c r="A5128" s="235">
        <v>9905</v>
      </c>
      <c r="B5128" s="236" t="s">
        <v>6890</v>
      </c>
      <c r="C5128" s="235" t="s">
        <v>2312</v>
      </c>
      <c r="D5128" s="235" t="s">
        <v>2313</v>
      </c>
      <c r="E5128" s="237">
        <v>9.31</v>
      </c>
    </row>
    <row r="5129" spans="1:5" ht="12.75">
      <c r="A5129" s="235">
        <v>9906</v>
      </c>
      <c r="B5129" s="236" t="s">
        <v>6891</v>
      </c>
      <c r="C5129" s="235" t="s">
        <v>2312</v>
      </c>
      <c r="D5129" s="235" t="s">
        <v>2313</v>
      </c>
      <c r="E5129" s="237">
        <v>11.15</v>
      </c>
    </row>
    <row r="5130" spans="1:5" ht="12.75">
      <c r="A5130" s="235">
        <v>9895</v>
      </c>
      <c r="B5130" s="236" t="s">
        <v>6892</v>
      </c>
      <c r="C5130" s="235" t="s">
        <v>2312</v>
      </c>
      <c r="D5130" s="235" t="s">
        <v>2313</v>
      </c>
      <c r="E5130" s="237">
        <v>18.3</v>
      </c>
    </row>
    <row r="5131" spans="1:5" ht="12.75">
      <c r="A5131" s="235">
        <v>9894</v>
      </c>
      <c r="B5131" s="236" t="s">
        <v>6893</v>
      </c>
      <c r="C5131" s="235" t="s">
        <v>2312</v>
      </c>
      <c r="D5131" s="235" t="s">
        <v>2313</v>
      </c>
      <c r="E5131" s="237">
        <v>35.65</v>
      </c>
    </row>
    <row r="5132" spans="1:5" ht="12.75">
      <c r="A5132" s="235">
        <v>9897</v>
      </c>
      <c r="B5132" s="236" t="s">
        <v>6894</v>
      </c>
      <c r="C5132" s="235" t="s">
        <v>2312</v>
      </c>
      <c r="D5132" s="235" t="s">
        <v>2313</v>
      </c>
      <c r="E5132" s="237">
        <v>38.6</v>
      </c>
    </row>
    <row r="5133" spans="1:5" ht="12.75">
      <c r="A5133" s="235">
        <v>9910</v>
      </c>
      <c r="B5133" s="236" t="s">
        <v>6895</v>
      </c>
      <c r="C5133" s="235" t="s">
        <v>2312</v>
      </c>
      <c r="D5133" s="235" t="s">
        <v>2313</v>
      </c>
      <c r="E5133" s="237">
        <v>97.16</v>
      </c>
    </row>
    <row r="5134" spans="1:5" ht="12.75">
      <c r="A5134" s="235">
        <v>9909</v>
      </c>
      <c r="B5134" s="236" t="s">
        <v>6896</v>
      </c>
      <c r="C5134" s="235" t="s">
        <v>2312</v>
      </c>
      <c r="D5134" s="235" t="s">
        <v>2313</v>
      </c>
      <c r="E5134" s="237">
        <v>196.05</v>
      </c>
    </row>
    <row r="5135" spans="1:5" ht="12.75">
      <c r="A5135" s="235">
        <v>9907</v>
      </c>
      <c r="B5135" s="236" t="s">
        <v>6897</v>
      </c>
      <c r="C5135" s="235" t="s">
        <v>2312</v>
      </c>
      <c r="D5135" s="235" t="s">
        <v>2313</v>
      </c>
      <c r="E5135" s="237">
        <v>301.44</v>
      </c>
    </row>
    <row r="5136" spans="1:5" ht="12.75">
      <c r="A5136" s="235">
        <v>20973</v>
      </c>
      <c r="B5136" s="236" t="s">
        <v>6898</v>
      </c>
      <c r="C5136" s="235" t="s">
        <v>2312</v>
      </c>
      <c r="D5136" s="235" t="s">
        <v>2313</v>
      </c>
      <c r="E5136" s="237">
        <v>85.73</v>
      </c>
    </row>
    <row r="5137" spans="1:5" ht="12.75">
      <c r="A5137" s="235">
        <v>20974</v>
      </c>
      <c r="B5137" s="236" t="s">
        <v>6899</v>
      </c>
      <c r="C5137" s="235" t="s">
        <v>2312</v>
      </c>
      <c r="D5137" s="235" t="s">
        <v>2313</v>
      </c>
      <c r="E5137" s="237">
        <v>122.66</v>
      </c>
    </row>
    <row r="5138" spans="1:5" ht="12.75">
      <c r="A5138" s="235">
        <v>37989</v>
      </c>
      <c r="B5138" s="236" t="s">
        <v>6900</v>
      </c>
      <c r="C5138" s="235" t="s">
        <v>2312</v>
      </c>
      <c r="D5138" s="235" t="s">
        <v>2313</v>
      </c>
      <c r="E5138" s="237">
        <v>12.18</v>
      </c>
    </row>
    <row r="5139" spans="1:5" ht="12.75">
      <c r="A5139" s="235">
        <v>37990</v>
      </c>
      <c r="B5139" s="236" t="s">
        <v>6901</v>
      </c>
      <c r="C5139" s="235" t="s">
        <v>2312</v>
      </c>
      <c r="D5139" s="235" t="s">
        <v>2313</v>
      </c>
      <c r="E5139" s="237">
        <v>14.16</v>
      </c>
    </row>
    <row r="5140" spans="1:5" ht="12.75">
      <c r="A5140" s="235">
        <v>37991</v>
      </c>
      <c r="B5140" s="236" t="s">
        <v>6902</v>
      </c>
      <c r="C5140" s="235" t="s">
        <v>2312</v>
      </c>
      <c r="D5140" s="235" t="s">
        <v>2313</v>
      </c>
      <c r="E5140" s="237">
        <v>22.4</v>
      </c>
    </row>
    <row r="5141" spans="1:5" ht="12.75">
      <c r="A5141" s="235">
        <v>37992</v>
      </c>
      <c r="B5141" s="236" t="s">
        <v>6903</v>
      </c>
      <c r="C5141" s="235" t="s">
        <v>2312</v>
      </c>
      <c r="D5141" s="235" t="s">
        <v>2313</v>
      </c>
      <c r="E5141" s="237">
        <v>34.21</v>
      </c>
    </row>
    <row r="5142" spans="1:5" ht="12.75">
      <c r="A5142" s="235">
        <v>37993</v>
      </c>
      <c r="B5142" s="236" t="s">
        <v>6904</v>
      </c>
      <c r="C5142" s="235" t="s">
        <v>2312</v>
      </c>
      <c r="D5142" s="235" t="s">
        <v>2313</v>
      </c>
      <c r="E5142" s="237">
        <v>50.78</v>
      </c>
    </row>
    <row r="5143" spans="1:5" ht="12.75">
      <c r="A5143" s="235">
        <v>37994</v>
      </c>
      <c r="B5143" s="236" t="s">
        <v>6905</v>
      </c>
      <c r="C5143" s="235" t="s">
        <v>2312</v>
      </c>
      <c r="D5143" s="235" t="s">
        <v>2313</v>
      </c>
      <c r="E5143" s="237">
        <v>122.02</v>
      </c>
    </row>
    <row r="5144" spans="1:5" ht="12.75">
      <c r="A5144" s="235">
        <v>37995</v>
      </c>
      <c r="B5144" s="236" t="s">
        <v>6906</v>
      </c>
      <c r="C5144" s="235" t="s">
        <v>2312</v>
      </c>
      <c r="D5144" s="235" t="s">
        <v>2313</v>
      </c>
      <c r="E5144" s="237">
        <v>177.1</v>
      </c>
    </row>
    <row r="5145" spans="1:5" ht="12.75">
      <c r="A5145" s="235">
        <v>37996</v>
      </c>
      <c r="B5145" s="236" t="s">
        <v>6907</v>
      </c>
      <c r="C5145" s="235" t="s">
        <v>2312</v>
      </c>
      <c r="D5145" s="235" t="s">
        <v>2313</v>
      </c>
      <c r="E5145" s="237">
        <v>261.13</v>
      </c>
    </row>
    <row r="5146" spans="1:5" ht="12.75">
      <c r="A5146" s="235">
        <v>13883</v>
      </c>
      <c r="B5146" s="236" t="s">
        <v>6908</v>
      </c>
      <c r="C5146" s="235" t="s">
        <v>2312</v>
      </c>
      <c r="D5146" s="235" t="s">
        <v>2316</v>
      </c>
      <c r="E5146" s="237">
        <v>81120.800000000003</v>
      </c>
    </row>
    <row r="5147" spans="1:5" ht="12.75">
      <c r="A5147" s="235">
        <v>38604</v>
      </c>
      <c r="B5147" s="236" t="s">
        <v>6909</v>
      </c>
      <c r="C5147" s="235" t="s">
        <v>2312</v>
      </c>
      <c r="D5147" s="235" t="s">
        <v>2316</v>
      </c>
      <c r="E5147" s="237">
        <v>101034.88</v>
      </c>
    </row>
    <row r="5148" spans="1:5" ht="12.75">
      <c r="A5148" s="235">
        <v>10601</v>
      </c>
      <c r="B5148" s="236" t="s">
        <v>6910</v>
      </c>
      <c r="C5148" s="235" t="s">
        <v>2312</v>
      </c>
      <c r="D5148" s="235" t="s">
        <v>2316</v>
      </c>
      <c r="E5148" s="237">
        <v>1965329.92</v>
      </c>
    </row>
    <row r="5149" spans="1:5" ht="12.75">
      <c r="A5149" s="235">
        <v>26034</v>
      </c>
      <c r="B5149" s="236" t="s">
        <v>6911</v>
      </c>
      <c r="C5149" s="235" t="s">
        <v>2312</v>
      </c>
      <c r="D5149" s="235" t="s">
        <v>2316</v>
      </c>
      <c r="E5149" s="237">
        <v>5174644.32</v>
      </c>
    </row>
    <row r="5150" spans="1:5" ht="12.75">
      <c r="A5150" s="235">
        <v>13894</v>
      </c>
      <c r="B5150" s="236" t="s">
        <v>6912</v>
      </c>
      <c r="C5150" s="235" t="s">
        <v>2312</v>
      </c>
      <c r="D5150" s="235" t="s">
        <v>2316</v>
      </c>
      <c r="E5150" s="237">
        <v>392649.25</v>
      </c>
    </row>
    <row r="5151" spans="1:5" ht="12.75">
      <c r="A5151" s="235">
        <v>13895</v>
      </c>
      <c r="B5151" s="236" t="s">
        <v>6913</v>
      </c>
      <c r="C5151" s="235" t="s">
        <v>2312</v>
      </c>
      <c r="D5151" s="235" t="s">
        <v>2316</v>
      </c>
      <c r="E5151" s="237">
        <v>527982.35</v>
      </c>
    </row>
    <row r="5152" spans="1:5" ht="12.75">
      <c r="A5152" s="235">
        <v>13892</v>
      </c>
      <c r="B5152" s="236" t="s">
        <v>6914</v>
      </c>
      <c r="C5152" s="235" t="s">
        <v>2312</v>
      </c>
      <c r="D5152" s="235" t="s">
        <v>2316</v>
      </c>
      <c r="E5152" s="237">
        <v>647029.46</v>
      </c>
    </row>
    <row r="5153" spans="1:5" ht="12.75">
      <c r="A5153" s="235">
        <v>9914</v>
      </c>
      <c r="B5153" s="236" t="s">
        <v>6915</v>
      </c>
      <c r="C5153" s="235" t="s">
        <v>2312</v>
      </c>
      <c r="D5153" s="235" t="s">
        <v>2316</v>
      </c>
      <c r="E5153" s="237">
        <v>700000</v>
      </c>
    </row>
    <row r="5154" spans="1:5" ht="12.75">
      <c r="A5154" s="235">
        <v>36485</v>
      </c>
      <c r="B5154" s="236" t="s">
        <v>6916</v>
      </c>
      <c r="C5154" s="235" t="s">
        <v>2312</v>
      </c>
      <c r="D5154" s="235" t="s">
        <v>2316</v>
      </c>
      <c r="E5154" s="237">
        <v>424438.89</v>
      </c>
    </row>
    <row r="5155" spans="1:5" ht="12.75">
      <c r="A5155" s="235">
        <v>9912</v>
      </c>
      <c r="B5155" s="236" t="s">
        <v>6917</v>
      </c>
      <c r="C5155" s="235" t="s">
        <v>2312</v>
      </c>
      <c r="D5155" s="235" t="s">
        <v>2316</v>
      </c>
      <c r="E5155" s="237">
        <v>1600000</v>
      </c>
    </row>
    <row r="5156" spans="1:5" ht="12.75">
      <c r="A5156" s="235">
        <v>9921</v>
      </c>
      <c r="B5156" s="236" t="s">
        <v>6918</v>
      </c>
      <c r="C5156" s="235" t="s">
        <v>2312</v>
      </c>
      <c r="D5156" s="235" t="s">
        <v>2316</v>
      </c>
      <c r="E5156" s="237">
        <v>825355.68</v>
      </c>
    </row>
    <row r="5157" spans="1:5" ht="12.75">
      <c r="A5157" s="235">
        <v>21112</v>
      </c>
      <c r="B5157" s="236" t="s">
        <v>6919</v>
      </c>
      <c r="C5157" s="235" t="s">
        <v>2312</v>
      </c>
      <c r="D5157" s="235" t="s">
        <v>2313</v>
      </c>
      <c r="E5157" s="237">
        <v>171.08</v>
      </c>
    </row>
    <row r="5158" spans="1:5" ht="12.75">
      <c r="A5158" s="235">
        <v>10228</v>
      </c>
      <c r="B5158" s="236" t="s">
        <v>6920</v>
      </c>
      <c r="C5158" s="235" t="s">
        <v>2312</v>
      </c>
      <c r="D5158" s="235" t="s">
        <v>2320</v>
      </c>
      <c r="E5158" s="237">
        <v>198.75</v>
      </c>
    </row>
    <row r="5159" spans="1:5" ht="12.75">
      <c r="A5159" s="235">
        <v>11781</v>
      </c>
      <c r="B5159" s="236" t="s">
        <v>6921</v>
      </c>
      <c r="C5159" s="235" t="s">
        <v>2312</v>
      </c>
      <c r="D5159" s="235" t="s">
        <v>2313</v>
      </c>
      <c r="E5159" s="237">
        <v>161.01</v>
      </c>
    </row>
    <row r="5160" spans="1:5" ht="12.75">
      <c r="A5160" s="235">
        <v>11746</v>
      </c>
      <c r="B5160" s="236" t="s">
        <v>6922</v>
      </c>
      <c r="C5160" s="235" t="s">
        <v>2312</v>
      </c>
      <c r="D5160" s="235" t="s">
        <v>2313</v>
      </c>
      <c r="E5160" s="237">
        <v>60.64</v>
      </c>
    </row>
    <row r="5161" spans="1:5" ht="12.75">
      <c r="A5161" s="235">
        <v>11751</v>
      </c>
      <c r="B5161" s="236" t="s">
        <v>6923</v>
      </c>
      <c r="C5161" s="235" t="s">
        <v>2312</v>
      </c>
      <c r="D5161" s="235" t="s">
        <v>2313</v>
      </c>
      <c r="E5161" s="237">
        <v>108.91</v>
      </c>
    </row>
    <row r="5162" spans="1:5" ht="12.75">
      <c r="A5162" s="235">
        <v>11750</v>
      </c>
      <c r="B5162" s="236" t="s">
        <v>6924</v>
      </c>
      <c r="C5162" s="235" t="s">
        <v>2312</v>
      </c>
      <c r="D5162" s="235" t="s">
        <v>2313</v>
      </c>
      <c r="E5162" s="237">
        <v>90.38</v>
      </c>
    </row>
    <row r="5163" spans="1:5" ht="12.75">
      <c r="A5163" s="235">
        <v>11748</v>
      </c>
      <c r="B5163" s="236" t="s">
        <v>6925</v>
      </c>
      <c r="C5163" s="235" t="s">
        <v>2312</v>
      </c>
      <c r="D5163" s="235" t="s">
        <v>2313</v>
      </c>
      <c r="E5163" s="237">
        <v>38.909999999999997</v>
      </c>
    </row>
    <row r="5164" spans="1:5" ht="12.75">
      <c r="A5164" s="235">
        <v>11747</v>
      </c>
      <c r="B5164" s="236" t="s">
        <v>6926</v>
      </c>
      <c r="C5164" s="235" t="s">
        <v>2312</v>
      </c>
      <c r="D5164" s="235" t="s">
        <v>2313</v>
      </c>
      <c r="E5164" s="237">
        <v>167.94</v>
      </c>
    </row>
    <row r="5165" spans="1:5" ht="12.75">
      <c r="A5165" s="235">
        <v>11749</v>
      </c>
      <c r="B5165" s="236" t="s">
        <v>6927</v>
      </c>
      <c r="C5165" s="235" t="s">
        <v>2312</v>
      </c>
      <c r="D5165" s="235" t="s">
        <v>2313</v>
      </c>
      <c r="E5165" s="237">
        <v>44.91</v>
      </c>
    </row>
    <row r="5166" spans="1:5" ht="12.75">
      <c r="A5166" s="235">
        <v>10236</v>
      </c>
      <c r="B5166" s="236" t="s">
        <v>6928</v>
      </c>
      <c r="C5166" s="235" t="s">
        <v>2312</v>
      </c>
      <c r="D5166" s="235" t="s">
        <v>2313</v>
      </c>
      <c r="E5166" s="237">
        <v>77.73</v>
      </c>
    </row>
    <row r="5167" spans="1:5" ht="12.75">
      <c r="A5167" s="235">
        <v>10233</v>
      </c>
      <c r="B5167" s="236" t="s">
        <v>6929</v>
      </c>
      <c r="C5167" s="235" t="s">
        <v>2312</v>
      </c>
      <c r="D5167" s="235" t="s">
        <v>2313</v>
      </c>
      <c r="E5167" s="237">
        <v>72.84</v>
      </c>
    </row>
    <row r="5168" spans="1:5" ht="12.75">
      <c r="A5168" s="235">
        <v>10234</v>
      </c>
      <c r="B5168" s="236" t="s">
        <v>6930</v>
      </c>
      <c r="C5168" s="235" t="s">
        <v>2312</v>
      </c>
      <c r="D5168" s="235" t="s">
        <v>2313</v>
      </c>
      <c r="E5168" s="237">
        <v>45.89</v>
      </c>
    </row>
    <row r="5169" spans="1:5" ht="12.75">
      <c r="A5169" s="235">
        <v>10231</v>
      </c>
      <c r="B5169" s="236" t="s">
        <v>6931</v>
      </c>
      <c r="C5169" s="235" t="s">
        <v>2312</v>
      </c>
      <c r="D5169" s="235" t="s">
        <v>2313</v>
      </c>
      <c r="E5169" s="237">
        <v>210.43</v>
      </c>
    </row>
    <row r="5170" spans="1:5" ht="12.75">
      <c r="A5170" s="235">
        <v>10232</v>
      </c>
      <c r="B5170" s="236" t="s">
        <v>6932</v>
      </c>
      <c r="C5170" s="235" t="s">
        <v>2312</v>
      </c>
      <c r="D5170" s="235" t="s">
        <v>2313</v>
      </c>
      <c r="E5170" s="237">
        <v>117.75</v>
      </c>
    </row>
    <row r="5171" spans="1:5" ht="12.75">
      <c r="A5171" s="235">
        <v>10229</v>
      </c>
      <c r="B5171" s="236" t="s">
        <v>6933</v>
      </c>
      <c r="C5171" s="235" t="s">
        <v>2312</v>
      </c>
      <c r="D5171" s="235" t="s">
        <v>2320</v>
      </c>
      <c r="E5171" s="237">
        <v>41.5</v>
      </c>
    </row>
    <row r="5172" spans="1:5" ht="12.75">
      <c r="A5172" s="235">
        <v>10235</v>
      </c>
      <c r="B5172" s="236" t="s">
        <v>6934</v>
      </c>
      <c r="C5172" s="235" t="s">
        <v>2312</v>
      </c>
      <c r="D5172" s="235" t="s">
        <v>2313</v>
      </c>
      <c r="E5172" s="237">
        <v>288.47000000000003</v>
      </c>
    </row>
    <row r="5173" spans="1:5" ht="12.75">
      <c r="A5173" s="235">
        <v>10230</v>
      </c>
      <c r="B5173" s="236" t="s">
        <v>6935</v>
      </c>
      <c r="C5173" s="235" t="s">
        <v>2312</v>
      </c>
      <c r="D5173" s="235" t="s">
        <v>2313</v>
      </c>
      <c r="E5173" s="237">
        <v>507.69</v>
      </c>
    </row>
    <row r="5174" spans="1:5" ht="12.75">
      <c r="A5174" s="235">
        <v>10409</v>
      </c>
      <c r="B5174" s="236" t="s">
        <v>6936</v>
      </c>
      <c r="C5174" s="235" t="s">
        <v>2312</v>
      </c>
      <c r="D5174" s="235" t="s">
        <v>2313</v>
      </c>
      <c r="E5174" s="237">
        <v>150.83000000000001</v>
      </c>
    </row>
    <row r="5175" spans="1:5" ht="12.75">
      <c r="A5175" s="235">
        <v>10411</v>
      </c>
      <c r="B5175" s="236" t="s">
        <v>6937</v>
      </c>
      <c r="C5175" s="235" t="s">
        <v>2312</v>
      </c>
      <c r="D5175" s="235" t="s">
        <v>2313</v>
      </c>
      <c r="E5175" s="237">
        <v>134.96</v>
      </c>
    </row>
    <row r="5176" spans="1:5" ht="12.75">
      <c r="A5176" s="235">
        <v>10404</v>
      </c>
      <c r="B5176" s="236" t="s">
        <v>6938</v>
      </c>
      <c r="C5176" s="235" t="s">
        <v>2312</v>
      </c>
      <c r="D5176" s="235" t="s">
        <v>2313</v>
      </c>
      <c r="E5176" s="237">
        <v>54.73</v>
      </c>
    </row>
    <row r="5177" spans="1:5" ht="12.75">
      <c r="A5177" s="235">
        <v>10410</v>
      </c>
      <c r="B5177" s="236" t="s">
        <v>6939</v>
      </c>
      <c r="C5177" s="235" t="s">
        <v>2312</v>
      </c>
      <c r="D5177" s="235" t="s">
        <v>2313</v>
      </c>
      <c r="E5177" s="237">
        <v>90.15</v>
      </c>
    </row>
    <row r="5178" spans="1:5" ht="12.75">
      <c r="A5178" s="235">
        <v>10405</v>
      </c>
      <c r="B5178" s="236" t="s">
        <v>6940</v>
      </c>
      <c r="C5178" s="235" t="s">
        <v>2312</v>
      </c>
      <c r="D5178" s="235" t="s">
        <v>2313</v>
      </c>
      <c r="E5178" s="237">
        <v>302.18</v>
      </c>
    </row>
    <row r="5179" spans="1:5" ht="12.75">
      <c r="A5179" s="235">
        <v>10408</v>
      </c>
      <c r="B5179" s="236" t="s">
        <v>6941</v>
      </c>
      <c r="C5179" s="235" t="s">
        <v>2312</v>
      </c>
      <c r="D5179" s="235" t="s">
        <v>2313</v>
      </c>
      <c r="E5179" s="237">
        <v>211.31</v>
      </c>
    </row>
    <row r="5180" spans="1:5" ht="12.75">
      <c r="A5180" s="235">
        <v>10412</v>
      </c>
      <c r="B5180" s="236" t="s">
        <v>6942</v>
      </c>
      <c r="C5180" s="235" t="s">
        <v>2312</v>
      </c>
      <c r="D5180" s="235" t="s">
        <v>2313</v>
      </c>
      <c r="E5180" s="237">
        <v>66.33</v>
      </c>
    </row>
    <row r="5181" spans="1:5" ht="12.75">
      <c r="A5181" s="235">
        <v>10406</v>
      </c>
      <c r="B5181" s="236" t="s">
        <v>6943</v>
      </c>
      <c r="C5181" s="235" t="s">
        <v>2312</v>
      </c>
      <c r="D5181" s="235" t="s">
        <v>2313</v>
      </c>
      <c r="E5181" s="237">
        <v>417.38</v>
      </c>
    </row>
    <row r="5182" spans="1:5" ht="12.75">
      <c r="A5182" s="235">
        <v>10407</v>
      </c>
      <c r="B5182" s="236" t="s">
        <v>6944</v>
      </c>
      <c r="C5182" s="235" t="s">
        <v>2312</v>
      </c>
      <c r="D5182" s="235" t="s">
        <v>2313</v>
      </c>
      <c r="E5182" s="237">
        <v>647.35</v>
      </c>
    </row>
    <row r="5183" spans="1:5" ht="12.75">
      <c r="A5183" s="235">
        <v>10416</v>
      </c>
      <c r="B5183" s="236" t="s">
        <v>6945</v>
      </c>
      <c r="C5183" s="235" t="s">
        <v>2312</v>
      </c>
      <c r="D5183" s="235" t="s">
        <v>2313</v>
      </c>
      <c r="E5183" s="237">
        <v>80.290000000000006</v>
      </c>
    </row>
    <row r="5184" spans="1:5" ht="12.75">
      <c r="A5184" s="235">
        <v>10419</v>
      </c>
      <c r="B5184" s="236" t="s">
        <v>6946</v>
      </c>
      <c r="C5184" s="235" t="s">
        <v>2312</v>
      </c>
      <c r="D5184" s="235" t="s">
        <v>2313</v>
      </c>
      <c r="E5184" s="237">
        <v>69.7</v>
      </c>
    </row>
    <row r="5185" spans="1:5" ht="12.75">
      <c r="A5185" s="235">
        <v>21092</v>
      </c>
      <c r="B5185" s="236" t="s">
        <v>6947</v>
      </c>
      <c r="C5185" s="235" t="s">
        <v>2312</v>
      </c>
      <c r="D5185" s="235" t="s">
        <v>2313</v>
      </c>
      <c r="E5185" s="237">
        <v>39.840000000000003</v>
      </c>
    </row>
    <row r="5186" spans="1:5" ht="12.75">
      <c r="A5186" s="235">
        <v>10418</v>
      </c>
      <c r="B5186" s="236" t="s">
        <v>6948</v>
      </c>
      <c r="C5186" s="235" t="s">
        <v>2312</v>
      </c>
      <c r="D5186" s="235" t="s">
        <v>2313</v>
      </c>
      <c r="E5186" s="237">
        <v>46.46</v>
      </c>
    </row>
    <row r="5187" spans="1:5" ht="12.75">
      <c r="A5187" s="235">
        <v>12657</v>
      </c>
      <c r="B5187" s="236" t="s">
        <v>6949</v>
      </c>
      <c r="C5187" s="235" t="s">
        <v>2312</v>
      </c>
      <c r="D5187" s="235" t="s">
        <v>2313</v>
      </c>
      <c r="E5187" s="237">
        <v>187.47</v>
      </c>
    </row>
    <row r="5188" spans="1:5" ht="12.75">
      <c r="A5188" s="235">
        <v>10417</v>
      </c>
      <c r="B5188" s="236" t="s">
        <v>6950</v>
      </c>
      <c r="C5188" s="235" t="s">
        <v>2312</v>
      </c>
      <c r="D5188" s="235" t="s">
        <v>2313</v>
      </c>
      <c r="E5188" s="237">
        <v>116.99</v>
      </c>
    </row>
    <row r="5189" spans="1:5" ht="12.75">
      <c r="A5189" s="235">
        <v>10413</v>
      </c>
      <c r="B5189" s="236" t="s">
        <v>6951</v>
      </c>
      <c r="C5189" s="235" t="s">
        <v>2312</v>
      </c>
      <c r="D5189" s="235" t="s">
        <v>2313</v>
      </c>
      <c r="E5189" s="237">
        <v>42.52</v>
      </c>
    </row>
    <row r="5190" spans="1:5" ht="12.75">
      <c r="A5190" s="235">
        <v>10414</v>
      </c>
      <c r="B5190" s="236" t="s">
        <v>6952</v>
      </c>
      <c r="C5190" s="235" t="s">
        <v>2312</v>
      </c>
      <c r="D5190" s="235" t="s">
        <v>2313</v>
      </c>
      <c r="E5190" s="237">
        <v>256.01</v>
      </c>
    </row>
    <row r="5191" spans="1:5" ht="12.75">
      <c r="A5191" s="235">
        <v>10415</v>
      </c>
      <c r="B5191" s="236" t="s">
        <v>6953</v>
      </c>
      <c r="C5191" s="235" t="s">
        <v>2312</v>
      </c>
      <c r="D5191" s="235" t="s">
        <v>2313</v>
      </c>
      <c r="E5191" s="237">
        <v>444.32</v>
      </c>
    </row>
    <row r="5192" spans="1:5" ht="12.75">
      <c r="A5192" s="235">
        <v>38643</v>
      </c>
      <c r="B5192" s="236" t="s">
        <v>6954</v>
      </c>
      <c r="C5192" s="235" t="s">
        <v>2312</v>
      </c>
      <c r="D5192" s="235" t="s">
        <v>2313</v>
      </c>
      <c r="E5192" s="237">
        <v>32.25</v>
      </c>
    </row>
    <row r="5193" spans="1:5" ht="12.75">
      <c r="A5193" s="235">
        <v>6157</v>
      </c>
      <c r="B5193" s="236" t="s">
        <v>6955</v>
      </c>
      <c r="C5193" s="235" t="s">
        <v>2312</v>
      </c>
      <c r="D5193" s="235" t="s">
        <v>2313</v>
      </c>
      <c r="E5193" s="237">
        <v>44.05</v>
      </c>
    </row>
    <row r="5194" spans="1:5" ht="12.75">
      <c r="A5194" s="235">
        <v>37588</v>
      </c>
      <c r="B5194" s="236" t="s">
        <v>6956</v>
      </c>
      <c r="C5194" s="235" t="s">
        <v>2312</v>
      </c>
      <c r="D5194" s="235" t="s">
        <v>2313</v>
      </c>
      <c r="E5194" s="237">
        <v>19.88</v>
      </c>
    </row>
    <row r="5195" spans="1:5" ht="12.75">
      <c r="A5195" s="235">
        <v>6152</v>
      </c>
      <c r="B5195" s="236" t="s">
        <v>6957</v>
      </c>
      <c r="C5195" s="235" t="s">
        <v>2312</v>
      </c>
      <c r="D5195" s="235" t="s">
        <v>2313</v>
      </c>
      <c r="E5195" s="237">
        <v>2.83</v>
      </c>
    </row>
    <row r="5196" spans="1:5" ht="12.75">
      <c r="A5196" s="235">
        <v>6158</v>
      </c>
      <c r="B5196" s="236" t="s">
        <v>6958</v>
      </c>
      <c r="C5196" s="235" t="s">
        <v>2312</v>
      </c>
      <c r="D5196" s="235" t="s">
        <v>2313</v>
      </c>
      <c r="E5196" s="237">
        <v>3.42</v>
      </c>
    </row>
    <row r="5197" spans="1:5" ht="12.75">
      <c r="A5197" s="235">
        <v>6153</v>
      </c>
      <c r="B5197" s="236" t="s">
        <v>6959</v>
      </c>
      <c r="C5197" s="235" t="s">
        <v>2312</v>
      </c>
      <c r="D5197" s="235" t="s">
        <v>2313</v>
      </c>
      <c r="E5197" s="237">
        <v>2.66</v>
      </c>
    </row>
    <row r="5198" spans="1:5" ht="12.75">
      <c r="A5198" s="235">
        <v>6156</v>
      </c>
      <c r="B5198" s="236" t="s">
        <v>6960</v>
      </c>
      <c r="C5198" s="235" t="s">
        <v>2312</v>
      </c>
      <c r="D5198" s="235" t="s">
        <v>2313</v>
      </c>
      <c r="E5198" s="237">
        <v>3.37</v>
      </c>
    </row>
    <row r="5199" spans="1:5" ht="12.75">
      <c r="A5199" s="235">
        <v>6154</v>
      </c>
      <c r="B5199" s="236" t="s">
        <v>6961</v>
      </c>
      <c r="C5199" s="235" t="s">
        <v>2312</v>
      </c>
      <c r="D5199" s="235" t="s">
        <v>2313</v>
      </c>
      <c r="E5199" s="237">
        <v>6.34</v>
      </c>
    </row>
    <row r="5200" spans="1:5" ht="12.75">
      <c r="A5200" s="235">
        <v>6155</v>
      </c>
      <c r="B5200" s="236" t="s">
        <v>6962</v>
      </c>
      <c r="C5200" s="235" t="s">
        <v>2312</v>
      </c>
      <c r="D5200" s="235" t="s">
        <v>2313</v>
      </c>
      <c r="E5200" s="237">
        <v>13.12</v>
      </c>
    </row>
    <row r="5201" spans="1:5" ht="12.75">
      <c r="A5201" s="235">
        <v>43595</v>
      </c>
      <c r="B5201" s="236" t="s">
        <v>26506</v>
      </c>
      <c r="C5201" s="235" t="s">
        <v>2312</v>
      </c>
      <c r="D5201" s="235" t="s">
        <v>2313</v>
      </c>
      <c r="E5201" s="237">
        <v>13.96</v>
      </c>
    </row>
    <row r="5202" spans="1:5" ht="12.75">
      <c r="A5202" s="235">
        <v>43596</v>
      </c>
      <c r="B5202" s="236" t="s">
        <v>26507</v>
      </c>
      <c r="C5202" s="235" t="s">
        <v>2312</v>
      </c>
      <c r="D5202" s="235" t="s">
        <v>2313</v>
      </c>
      <c r="E5202" s="237">
        <v>16.13</v>
      </c>
    </row>
    <row r="5203" spans="1:5" ht="12.75">
      <c r="A5203" s="235">
        <v>38108</v>
      </c>
      <c r="B5203" s="236" t="s">
        <v>6963</v>
      </c>
      <c r="C5203" s="235" t="s">
        <v>2312</v>
      </c>
      <c r="D5203" s="235" t="s">
        <v>2313</v>
      </c>
      <c r="E5203" s="237">
        <v>54.37</v>
      </c>
    </row>
    <row r="5204" spans="1:5" ht="12.75">
      <c r="A5204" s="235">
        <v>38087</v>
      </c>
      <c r="B5204" s="236" t="s">
        <v>6964</v>
      </c>
      <c r="C5204" s="235" t="s">
        <v>2312</v>
      </c>
      <c r="D5204" s="235" t="s">
        <v>2313</v>
      </c>
      <c r="E5204" s="237">
        <v>69.930000000000007</v>
      </c>
    </row>
    <row r="5205" spans="1:5" ht="12.75">
      <c r="A5205" s="235">
        <v>38109</v>
      </c>
      <c r="B5205" s="236" t="s">
        <v>6965</v>
      </c>
      <c r="C5205" s="235" t="s">
        <v>2312</v>
      </c>
      <c r="D5205" s="235" t="s">
        <v>2313</v>
      </c>
      <c r="E5205" s="237">
        <v>86.9</v>
      </c>
    </row>
    <row r="5206" spans="1:5" ht="12.75">
      <c r="A5206" s="235">
        <v>38088</v>
      </c>
      <c r="B5206" s="236" t="s">
        <v>6966</v>
      </c>
      <c r="C5206" s="235" t="s">
        <v>2312</v>
      </c>
      <c r="D5206" s="235" t="s">
        <v>2313</v>
      </c>
      <c r="E5206" s="237">
        <v>91.37</v>
      </c>
    </row>
    <row r="5207" spans="1:5" ht="12.75">
      <c r="A5207" s="235">
        <v>38110</v>
      </c>
      <c r="B5207" s="236" t="s">
        <v>6967</v>
      </c>
      <c r="C5207" s="235" t="s">
        <v>2312</v>
      </c>
      <c r="D5207" s="235" t="s">
        <v>2313</v>
      </c>
      <c r="E5207" s="237">
        <v>33.43</v>
      </c>
    </row>
    <row r="5208" spans="1:5" ht="12.75">
      <c r="A5208" s="235">
        <v>38089</v>
      </c>
      <c r="B5208" s="236" t="s">
        <v>6968</v>
      </c>
      <c r="C5208" s="235" t="s">
        <v>2312</v>
      </c>
      <c r="D5208" s="235" t="s">
        <v>2313</v>
      </c>
      <c r="E5208" s="237">
        <v>58.25</v>
      </c>
    </row>
    <row r="5209" spans="1:5" ht="12.75">
      <c r="A5209" s="235">
        <v>38111</v>
      </c>
      <c r="B5209" s="236" t="s">
        <v>6969</v>
      </c>
      <c r="C5209" s="235" t="s">
        <v>2312</v>
      </c>
      <c r="D5209" s="235" t="s">
        <v>2313</v>
      </c>
      <c r="E5209" s="237">
        <v>37.380000000000003</v>
      </c>
    </row>
    <row r="5210" spans="1:5" ht="12.75">
      <c r="A5210" s="235">
        <v>38090</v>
      </c>
      <c r="B5210" s="236" t="s">
        <v>6970</v>
      </c>
      <c r="C5210" s="235" t="s">
        <v>2312</v>
      </c>
      <c r="D5210" s="235" t="s">
        <v>2313</v>
      </c>
      <c r="E5210" s="237">
        <v>60.2</v>
      </c>
    </row>
    <row r="5211" spans="1:5" ht="12.75">
      <c r="A5211" s="235">
        <v>11786</v>
      </c>
      <c r="B5211" s="236" t="s">
        <v>6971</v>
      </c>
      <c r="C5211" s="235" t="s">
        <v>2312</v>
      </c>
      <c r="D5211" s="235" t="s">
        <v>2313</v>
      </c>
      <c r="E5211" s="237">
        <v>269.74</v>
      </c>
    </row>
    <row r="5212" spans="1:5" ht="12.75">
      <c r="A5212" s="235">
        <v>13726</v>
      </c>
      <c r="B5212" s="236" t="s">
        <v>6972</v>
      </c>
      <c r="C5212" s="235" t="s">
        <v>2312</v>
      </c>
      <c r="D5212" s="235" t="s">
        <v>2316</v>
      </c>
      <c r="E5212" s="237">
        <v>45698.97</v>
      </c>
    </row>
    <row r="5213" spans="1:5" ht="12.75">
      <c r="A5213" s="235">
        <v>38400</v>
      </c>
      <c r="B5213" s="236" t="s">
        <v>6973</v>
      </c>
      <c r="C5213" s="235" t="s">
        <v>2312</v>
      </c>
      <c r="D5213" s="235" t="s">
        <v>2313</v>
      </c>
      <c r="E5213" s="237">
        <v>11.28</v>
      </c>
    </row>
    <row r="5214" spans="1:5" ht="12.75">
      <c r="A5214" s="235">
        <v>12627</v>
      </c>
      <c r="B5214" s="236" t="s">
        <v>6974</v>
      </c>
      <c r="C5214" s="235" t="s">
        <v>2312</v>
      </c>
      <c r="D5214" s="235" t="s">
        <v>2316</v>
      </c>
      <c r="E5214" s="237">
        <v>0.43</v>
      </c>
    </row>
    <row r="5215" spans="1:5" ht="12.75">
      <c r="A5215" s="235">
        <v>6138</v>
      </c>
      <c r="B5215" s="236" t="s">
        <v>6975</v>
      </c>
      <c r="C5215" s="235" t="s">
        <v>2312</v>
      </c>
      <c r="D5215" s="235" t="s">
        <v>2313</v>
      </c>
      <c r="E5215" s="237">
        <v>2.5099999999999998</v>
      </c>
    </row>
    <row r="5216" spans="1:5" ht="12.75">
      <c r="A5216" s="235">
        <v>39996</v>
      </c>
      <c r="B5216" s="236" t="s">
        <v>6976</v>
      </c>
      <c r="C5216" s="235" t="s">
        <v>2324</v>
      </c>
      <c r="D5216" s="235" t="s">
        <v>2313</v>
      </c>
      <c r="E5216" s="237">
        <v>3.14</v>
      </c>
    </row>
    <row r="5217" spans="1:5" ht="12.75">
      <c r="A5217" s="235">
        <v>10478</v>
      </c>
      <c r="B5217" s="236" t="s">
        <v>6977</v>
      </c>
      <c r="C5217" s="235" t="s">
        <v>2377</v>
      </c>
      <c r="D5217" s="235" t="s">
        <v>2313</v>
      </c>
      <c r="E5217" s="237">
        <v>27.28</v>
      </c>
    </row>
    <row r="5218" spans="1:5" ht="12.75">
      <c r="A5218" s="235">
        <v>10475</v>
      </c>
      <c r="B5218" s="236" t="s">
        <v>6978</v>
      </c>
      <c r="C5218" s="235" t="s">
        <v>2377</v>
      </c>
      <c r="D5218" s="235" t="s">
        <v>2313</v>
      </c>
      <c r="E5218" s="237">
        <v>23.99</v>
      </c>
    </row>
    <row r="5219" spans="1:5" ht="12.75">
      <c r="A5219" s="235">
        <v>10481</v>
      </c>
      <c r="B5219" s="236" t="s">
        <v>6979</v>
      </c>
      <c r="C5219" s="235" t="s">
        <v>2377</v>
      </c>
      <c r="D5219" s="235" t="s">
        <v>2313</v>
      </c>
      <c r="E5219" s="237">
        <v>26.17</v>
      </c>
    </row>
    <row r="5220" spans="1:5" ht="12.75">
      <c r="A5220" s="235">
        <v>4031</v>
      </c>
      <c r="B5220" s="236" t="s">
        <v>6980</v>
      </c>
      <c r="C5220" s="235" t="s">
        <v>2315</v>
      </c>
      <c r="D5220" s="235" t="s">
        <v>2313</v>
      </c>
      <c r="E5220" s="237">
        <v>25.57</v>
      </c>
    </row>
    <row r="5221" spans="1:5" ht="12.75">
      <c r="A5221" s="235">
        <v>4030</v>
      </c>
      <c r="B5221" s="236" t="s">
        <v>6981</v>
      </c>
      <c r="C5221" s="235" t="s">
        <v>2315</v>
      </c>
      <c r="D5221" s="235" t="s">
        <v>2313</v>
      </c>
      <c r="E5221" s="237">
        <v>5.44</v>
      </c>
    </row>
    <row r="5222" spans="1:5" ht="12.75">
      <c r="A5222" s="235">
        <v>39399</v>
      </c>
      <c r="B5222" s="236" t="s">
        <v>6982</v>
      </c>
      <c r="C5222" s="235" t="s">
        <v>2312</v>
      </c>
      <c r="D5222" s="235" t="s">
        <v>2313</v>
      </c>
      <c r="E5222" s="237">
        <v>704.84</v>
      </c>
    </row>
    <row r="5223" spans="1:5" ht="12.75">
      <c r="A5223" s="235">
        <v>39400</v>
      </c>
      <c r="B5223" s="236" t="s">
        <v>6983</v>
      </c>
      <c r="C5223" s="235" t="s">
        <v>2312</v>
      </c>
      <c r="D5223" s="235" t="s">
        <v>2313</v>
      </c>
      <c r="E5223" s="237">
        <v>766.13</v>
      </c>
    </row>
    <row r="5224" spans="1:5" ht="12.75">
      <c r="A5224" s="235">
        <v>39401</v>
      </c>
      <c r="B5224" s="236" t="s">
        <v>6984</v>
      </c>
      <c r="C5224" s="235" t="s">
        <v>2312</v>
      </c>
      <c r="D5224" s="235" t="s">
        <v>2313</v>
      </c>
      <c r="E5224" s="237">
        <v>859.41</v>
      </c>
    </row>
    <row r="5225" spans="1:5" ht="12.75">
      <c r="A5225" s="235">
        <v>11652</v>
      </c>
      <c r="B5225" s="236" t="s">
        <v>6985</v>
      </c>
      <c r="C5225" s="235" t="s">
        <v>2312</v>
      </c>
      <c r="D5225" s="235" t="s">
        <v>2320</v>
      </c>
      <c r="E5225" s="237">
        <v>1848.93</v>
      </c>
    </row>
    <row r="5226" spans="1:5" ht="12.75">
      <c r="A5226" s="235">
        <v>13896</v>
      </c>
      <c r="B5226" s="236" t="s">
        <v>6986</v>
      </c>
      <c r="C5226" s="235" t="s">
        <v>2312</v>
      </c>
      <c r="D5226" s="235" t="s">
        <v>2313</v>
      </c>
      <c r="E5226" s="237">
        <v>1658.65</v>
      </c>
    </row>
    <row r="5227" spans="1:5" ht="12.75">
      <c r="A5227" s="235">
        <v>13475</v>
      </c>
      <c r="B5227" s="236" t="s">
        <v>6987</v>
      </c>
      <c r="C5227" s="235" t="s">
        <v>2312</v>
      </c>
      <c r="D5227" s="235" t="s">
        <v>2313</v>
      </c>
      <c r="E5227" s="237">
        <v>2020.43</v>
      </c>
    </row>
    <row r="5228" spans="1:5" ht="12.75">
      <c r="A5228" s="235">
        <v>25971</v>
      </c>
      <c r="B5228" s="236" t="s">
        <v>6988</v>
      </c>
      <c r="C5228" s="235" t="s">
        <v>2312</v>
      </c>
      <c r="D5228" s="235" t="s">
        <v>2316</v>
      </c>
      <c r="E5228" s="237">
        <v>2919833.7</v>
      </c>
    </row>
    <row r="5229" spans="1:5" ht="12.75">
      <c r="A5229" s="235">
        <v>25970</v>
      </c>
      <c r="B5229" s="236" t="s">
        <v>6989</v>
      </c>
      <c r="C5229" s="235" t="s">
        <v>2312</v>
      </c>
      <c r="D5229" s="235" t="s">
        <v>2316</v>
      </c>
      <c r="E5229" s="237">
        <v>1229216.1000000001</v>
      </c>
    </row>
    <row r="5230" spans="1:5" ht="12.75">
      <c r="A5230" s="235">
        <v>13476</v>
      </c>
      <c r="B5230" s="236" t="s">
        <v>6990</v>
      </c>
      <c r="C5230" s="235" t="s">
        <v>2312</v>
      </c>
      <c r="D5230" s="235" t="s">
        <v>2316</v>
      </c>
      <c r="E5230" s="237">
        <v>1238123.55</v>
      </c>
    </row>
    <row r="5231" spans="1:5" ht="12.75">
      <c r="A5231" s="235">
        <v>10488</v>
      </c>
      <c r="B5231" s="236" t="s">
        <v>6991</v>
      </c>
      <c r="C5231" s="235" t="s">
        <v>2312</v>
      </c>
      <c r="D5231" s="235" t="s">
        <v>2316</v>
      </c>
      <c r="E5231" s="237">
        <v>1500000</v>
      </c>
    </row>
    <row r="5232" spans="1:5" ht="12.75">
      <c r="A5232" s="235">
        <v>13606</v>
      </c>
      <c r="B5232" s="236" t="s">
        <v>6992</v>
      </c>
      <c r="C5232" s="235" t="s">
        <v>2312</v>
      </c>
      <c r="D5232" s="235" t="s">
        <v>2316</v>
      </c>
      <c r="E5232" s="237">
        <v>1328978.55</v>
      </c>
    </row>
    <row r="5233" spans="1:5" ht="12.75">
      <c r="A5233" s="235">
        <v>10489</v>
      </c>
      <c r="B5233" s="236" t="s">
        <v>6993</v>
      </c>
      <c r="C5233" s="235" t="s">
        <v>2317</v>
      </c>
      <c r="D5233" s="235" t="s">
        <v>2313</v>
      </c>
      <c r="E5233" s="237">
        <v>16.850000000000001</v>
      </c>
    </row>
    <row r="5234" spans="1:5" ht="12.75">
      <c r="A5234" s="235">
        <v>41073</v>
      </c>
      <c r="B5234" s="236" t="s">
        <v>6994</v>
      </c>
      <c r="C5234" s="235" t="s">
        <v>2485</v>
      </c>
      <c r="D5234" s="235" t="s">
        <v>2313</v>
      </c>
      <c r="E5234" s="237">
        <v>2965.5</v>
      </c>
    </row>
    <row r="5235" spans="1:5" ht="12.75">
      <c r="A5235" s="235">
        <v>34391</v>
      </c>
      <c r="B5235" s="236" t="s">
        <v>6995</v>
      </c>
      <c r="C5235" s="235" t="s">
        <v>2315</v>
      </c>
      <c r="D5235" s="235" t="s">
        <v>2313</v>
      </c>
      <c r="E5235" s="237">
        <v>797.76</v>
      </c>
    </row>
    <row r="5236" spans="1:5" ht="12.75">
      <c r="A5236" s="235">
        <v>10496</v>
      </c>
      <c r="B5236" s="236" t="s">
        <v>6996</v>
      </c>
      <c r="C5236" s="235" t="s">
        <v>2315</v>
      </c>
      <c r="D5236" s="235" t="s">
        <v>2313</v>
      </c>
      <c r="E5236" s="237">
        <v>694.44</v>
      </c>
    </row>
    <row r="5237" spans="1:5" ht="12.75">
      <c r="A5237" s="235">
        <v>10497</v>
      </c>
      <c r="B5237" s="236" t="s">
        <v>6997</v>
      </c>
      <c r="C5237" s="235" t="s">
        <v>2315</v>
      </c>
      <c r="D5237" s="235" t="s">
        <v>2313</v>
      </c>
      <c r="E5237" s="237">
        <v>1805.55</v>
      </c>
    </row>
    <row r="5238" spans="1:5" ht="12.75">
      <c r="A5238" s="235">
        <v>10504</v>
      </c>
      <c r="B5238" s="236" t="s">
        <v>6998</v>
      </c>
      <c r="C5238" s="235" t="s">
        <v>2315</v>
      </c>
      <c r="D5238" s="235" t="s">
        <v>2313</v>
      </c>
      <c r="E5238" s="237">
        <v>2111.11</v>
      </c>
    </row>
    <row r="5239" spans="1:5" ht="12.75">
      <c r="A5239" s="235">
        <v>34390</v>
      </c>
      <c r="B5239" s="236" t="s">
        <v>6999</v>
      </c>
      <c r="C5239" s="235" t="s">
        <v>2315</v>
      </c>
      <c r="D5239" s="235" t="s">
        <v>2313</v>
      </c>
      <c r="E5239" s="237">
        <v>622.22</v>
      </c>
    </row>
    <row r="5240" spans="1:5" ht="12.75">
      <c r="A5240" s="235">
        <v>34389</v>
      </c>
      <c r="B5240" s="236" t="s">
        <v>7000</v>
      </c>
      <c r="C5240" s="235" t="s">
        <v>2315</v>
      </c>
      <c r="D5240" s="235" t="s">
        <v>2313</v>
      </c>
      <c r="E5240" s="237">
        <v>194.44</v>
      </c>
    </row>
    <row r="5241" spans="1:5" ht="12.75">
      <c r="A5241" s="235">
        <v>34388</v>
      </c>
      <c r="B5241" s="236" t="s">
        <v>7001</v>
      </c>
      <c r="C5241" s="235" t="s">
        <v>2315</v>
      </c>
      <c r="D5241" s="235" t="s">
        <v>2313</v>
      </c>
      <c r="E5241" s="237">
        <v>276.33999999999997</v>
      </c>
    </row>
    <row r="5242" spans="1:5" ht="12.75">
      <c r="A5242" s="235">
        <v>34387</v>
      </c>
      <c r="B5242" s="236" t="s">
        <v>7002</v>
      </c>
      <c r="C5242" s="235" t="s">
        <v>2315</v>
      </c>
      <c r="D5242" s="235" t="s">
        <v>2313</v>
      </c>
      <c r="E5242" s="237">
        <v>448.61</v>
      </c>
    </row>
    <row r="5243" spans="1:5" ht="12.75">
      <c r="A5243" s="235">
        <v>11188</v>
      </c>
      <c r="B5243" s="236" t="s">
        <v>7003</v>
      </c>
      <c r="C5243" s="235" t="s">
        <v>2315</v>
      </c>
      <c r="D5243" s="235" t="s">
        <v>2313</v>
      </c>
      <c r="E5243" s="237">
        <v>222.22</v>
      </c>
    </row>
    <row r="5244" spans="1:5" ht="12.75">
      <c r="A5244" s="235">
        <v>11189</v>
      </c>
      <c r="B5244" s="236" t="s">
        <v>7004</v>
      </c>
      <c r="C5244" s="235" t="s">
        <v>2315</v>
      </c>
      <c r="D5244" s="235" t="s">
        <v>2313</v>
      </c>
      <c r="E5244" s="237">
        <v>333.33</v>
      </c>
    </row>
    <row r="5245" spans="1:5" ht="12.75">
      <c r="A5245" s="235">
        <v>21107</v>
      </c>
      <c r="B5245" s="236" t="s">
        <v>7005</v>
      </c>
      <c r="C5245" s="235" t="s">
        <v>2315</v>
      </c>
      <c r="D5245" s="235" t="s">
        <v>2313</v>
      </c>
      <c r="E5245" s="237">
        <v>239.87</v>
      </c>
    </row>
    <row r="5246" spans="1:5" ht="12.75">
      <c r="A5246" s="235">
        <v>34386</v>
      </c>
      <c r="B5246" s="236" t="s">
        <v>7006</v>
      </c>
      <c r="C5246" s="235" t="s">
        <v>2315</v>
      </c>
      <c r="D5246" s="235" t="s">
        <v>2313</v>
      </c>
      <c r="E5246" s="237">
        <v>416.66</v>
      </c>
    </row>
    <row r="5247" spans="1:5" ht="12.75">
      <c r="A5247" s="235">
        <v>10490</v>
      </c>
      <c r="B5247" s="236" t="s">
        <v>7007</v>
      </c>
      <c r="C5247" s="235" t="s">
        <v>2315</v>
      </c>
      <c r="D5247" s="235" t="s">
        <v>2320</v>
      </c>
      <c r="E5247" s="237">
        <v>125</v>
      </c>
    </row>
    <row r="5248" spans="1:5" ht="12.75">
      <c r="A5248" s="235">
        <v>10492</v>
      </c>
      <c r="B5248" s="236" t="s">
        <v>7008</v>
      </c>
      <c r="C5248" s="235" t="s">
        <v>2315</v>
      </c>
      <c r="D5248" s="235" t="s">
        <v>2313</v>
      </c>
      <c r="E5248" s="237">
        <v>166.66</v>
      </c>
    </row>
    <row r="5249" spans="1:5" ht="12.75">
      <c r="A5249" s="235">
        <v>10493</v>
      </c>
      <c r="B5249" s="236" t="s">
        <v>7009</v>
      </c>
      <c r="C5249" s="235" t="s">
        <v>2315</v>
      </c>
      <c r="D5249" s="235" t="s">
        <v>2313</v>
      </c>
      <c r="E5249" s="237">
        <v>194.44</v>
      </c>
    </row>
    <row r="5250" spans="1:5" ht="12.75">
      <c r="A5250" s="235">
        <v>10491</v>
      </c>
      <c r="B5250" s="236" t="s">
        <v>7010</v>
      </c>
      <c r="C5250" s="235" t="s">
        <v>2315</v>
      </c>
      <c r="D5250" s="235" t="s">
        <v>2313</v>
      </c>
      <c r="E5250" s="237">
        <v>236.11</v>
      </c>
    </row>
    <row r="5251" spans="1:5" ht="12.75">
      <c r="A5251" s="235">
        <v>34385</v>
      </c>
      <c r="B5251" s="236" t="s">
        <v>7011</v>
      </c>
      <c r="C5251" s="235" t="s">
        <v>2315</v>
      </c>
      <c r="D5251" s="235" t="s">
        <v>2313</v>
      </c>
      <c r="E5251" s="237">
        <v>344.44</v>
      </c>
    </row>
    <row r="5252" spans="1:5" ht="12.75">
      <c r="A5252" s="235">
        <v>10499</v>
      </c>
      <c r="B5252" s="236" t="s">
        <v>7012</v>
      </c>
      <c r="C5252" s="235" t="s">
        <v>2315</v>
      </c>
      <c r="D5252" s="235" t="s">
        <v>2313</v>
      </c>
      <c r="E5252" s="237">
        <v>138.88</v>
      </c>
    </row>
    <row r="5253" spans="1:5" ht="12.75">
      <c r="A5253" s="235">
        <v>34384</v>
      </c>
      <c r="B5253" s="236" t="s">
        <v>7013</v>
      </c>
      <c r="C5253" s="235" t="s">
        <v>2315</v>
      </c>
      <c r="D5253" s="235" t="s">
        <v>2313</v>
      </c>
      <c r="E5253" s="237">
        <v>416.66</v>
      </c>
    </row>
    <row r="5254" spans="1:5" ht="12.75">
      <c r="A5254" s="235">
        <v>11185</v>
      </c>
      <c r="B5254" s="236" t="s">
        <v>7014</v>
      </c>
      <c r="C5254" s="235" t="s">
        <v>2315</v>
      </c>
      <c r="D5254" s="235" t="s">
        <v>2313</v>
      </c>
      <c r="E5254" s="237">
        <v>430.55</v>
      </c>
    </row>
    <row r="5255" spans="1:5" ht="12.75">
      <c r="A5255" s="235">
        <v>10507</v>
      </c>
      <c r="B5255" s="236" t="s">
        <v>7015</v>
      </c>
      <c r="C5255" s="235" t="s">
        <v>2315</v>
      </c>
      <c r="D5255" s="235" t="s">
        <v>2313</v>
      </c>
      <c r="E5255" s="237">
        <v>405.15</v>
      </c>
    </row>
    <row r="5256" spans="1:5" ht="12.75">
      <c r="A5256" s="235">
        <v>10505</v>
      </c>
      <c r="B5256" s="236" t="s">
        <v>7016</v>
      </c>
      <c r="C5256" s="235" t="s">
        <v>2315</v>
      </c>
      <c r="D5256" s="235" t="s">
        <v>2313</v>
      </c>
      <c r="E5256" s="237">
        <v>239.07</v>
      </c>
    </row>
    <row r="5257" spans="1:5" ht="12.75">
      <c r="A5257" s="235">
        <v>10506</v>
      </c>
      <c r="B5257" s="236" t="s">
        <v>7017</v>
      </c>
      <c r="C5257" s="235" t="s">
        <v>2315</v>
      </c>
      <c r="D5257" s="235" t="s">
        <v>2313</v>
      </c>
      <c r="E5257" s="237">
        <v>312.08999999999997</v>
      </c>
    </row>
    <row r="5258" spans="1:5" ht="12.75">
      <c r="A5258" s="235">
        <v>5031</v>
      </c>
      <c r="B5258" s="236" t="s">
        <v>7018</v>
      </c>
      <c r="C5258" s="235" t="s">
        <v>2315</v>
      </c>
      <c r="D5258" s="235" t="s">
        <v>2320</v>
      </c>
      <c r="E5258" s="237">
        <v>438.22</v>
      </c>
    </row>
    <row r="5259" spans="1:5" ht="12.75">
      <c r="A5259" s="235">
        <v>10502</v>
      </c>
      <c r="B5259" s="236" t="s">
        <v>7019</v>
      </c>
      <c r="C5259" s="235" t="s">
        <v>2315</v>
      </c>
      <c r="D5259" s="235" t="s">
        <v>2313</v>
      </c>
      <c r="E5259" s="237">
        <v>510.63</v>
      </c>
    </row>
    <row r="5260" spans="1:5" ht="12.75">
      <c r="A5260" s="235">
        <v>10501</v>
      </c>
      <c r="B5260" s="236" t="s">
        <v>7020</v>
      </c>
      <c r="C5260" s="235" t="s">
        <v>2315</v>
      </c>
      <c r="D5260" s="235" t="s">
        <v>2313</v>
      </c>
      <c r="E5260" s="237">
        <v>288.49</v>
      </c>
    </row>
    <row r="5261" spans="1:5" ht="12.75">
      <c r="A5261" s="235">
        <v>10503</v>
      </c>
      <c r="B5261" s="236" t="s">
        <v>7021</v>
      </c>
      <c r="C5261" s="235" t="s">
        <v>2315</v>
      </c>
      <c r="D5261" s="235" t="s">
        <v>2313</v>
      </c>
      <c r="E5261" s="237">
        <v>389.75</v>
      </c>
    </row>
    <row r="5262" spans="1:5" ht="12.75">
      <c r="A5262" s="235">
        <v>4500</v>
      </c>
      <c r="B5262" s="236" t="s">
        <v>25516</v>
      </c>
      <c r="C5262" s="235" t="s">
        <v>2324</v>
      </c>
      <c r="D5262" s="235" t="s">
        <v>2313</v>
      </c>
      <c r="E5262" s="237">
        <v>11.62</v>
      </c>
    </row>
    <row r="5263" spans="1:5" ht="12.75">
      <c r="A5263" s="235">
        <v>4448</v>
      </c>
      <c r="B5263" s="236" t="s">
        <v>25517</v>
      </c>
      <c r="C5263" s="235" t="s">
        <v>2324</v>
      </c>
      <c r="D5263" s="235" t="s">
        <v>2313</v>
      </c>
      <c r="E5263" s="237">
        <v>15.97</v>
      </c>
    </row>
    <row r="5264" spans="1:5" ht="12.75">
      <c r="A5264" s="235">
        <v>20213</v>
      </c>
      <c r="B5264" s="236" t="s">
        <v>26508</v>
      </c>
      <c r="C5264" s="235" t="s">
        <v>2324</v>
      </c>
      <c r="D5264" s="235" t="s">
        <v>2313</v>
      </c>
      <c r="E5264" s="237">
        <v>25.51</v>
      </c>
    </row>
    <row r="5265" spans="1:5" ht="12.75">
      <c r="A5265" s="235">
        <v>20211</v>
      </c>
      <c r="B5265" s="236" t="s">
        <v>26509</v>
      </c>
      <c r="C5265" s="235" t="s">
        <v>2324</v>
      </c>
      <c r="D5265" s="235" t="s">
        <v>2313</v>
      </c>
      <c r="E5265" s="237">
        <v>33.78</v>
      </c>
    </row>
    <row r="5266" spans="1:5" ht="12.75">
      <c r="A5266" s="235">
        <v>40270</v>
      </c>
      <c r="B5266" s="236" t="s">
        <v>7022</v>
      </c>
      <c r="C5266" s="235" t="s">
        <v>2324</v>
      </c>
      <c r="D5266" s="235" t="s">
        <v>2316</v>
      </c>
      <c r="E5266" s="237">
        <v>69.08</v>
      </c>
    </row>
    <row r="5267" spans="1:5" ht="12.75">
      <c r="A5267" s="235">
        <v>4425</v>
      </c>
      <c r="B5267" s="236" t="s">
        <v>26510</v>
      </c>
      <c r="C5267" s="235" t="s">
        <v>2324</v>
      </c>
      <c r="D5267" s="235" t="s">
        <v>2313</v>
      </c>
      <c r="E5267" s="237">
        <v>27.92</v>
      </c>
    </row>
    <row r="5268" spans="1:5" ht="12.75">
      <c r="A5268" s="235">
        <v>4472</v>
      </c>
      <c r="B5268" s="236" t="s">
        <v>26511</v>
      </c>
      <c r="C5268" s="235" t="s">
        <v>2324</v>
      </c>
      <c r="D5268" s="235" t="s">
        <v>2313</v>
      </c>
      <c r="E5268" s="237">
        <v>34.880000000000003</v>
      </c>
    </row>
    <row r="5269" spans="1:5" ht="12.75">
      <c r="A5269" s="235">
        <v>35272</v>
      </c>
      <c r="B5269" s="236" t="s">
        <v>26512</v>
      </c>
      <c r="C5269" s="235" t="s">
        <v>2324</v>
      </c>
      <c r="D5269" s="235" t="s">
        <v>2313</v>
      </c>
      <c r="E5269" s="237">
        <v>50.42</v>
      </c>
    </row>
    <row r="5270" spans="1:5" ht="12.75">
      <c r="A5270" s="235">
        <v>4481</v>
      </c>
      <c r="B5270" s="236" t="s">
        <v>26513</v>
      </c>
      <c r="C5270" s="235" t="s">
        <v>2324</v>
      </c>
      <c r="D5270" s="235" t="s">
        <v>2313</v>
      </c>
      <c r="E5270" s="237">
        <v>53.96</v>
      </c>
    </row>
    <row r="5271" spans="1:5" ht="12.75">
      <c r="A5271" s="235">
        <v>34345</v>
      </c>
      <c r="B5271" s="236" t="s">
        <v>7027</v>
      </c>
      <c r="C5271" s="235" t="s">
        <v>2317</v>
      </c>
      <c r="D5271" s="235" t="s">
        <v>2313</v>
      </c>
      <c r="E5271" s="237">
        <v>11.47</v>
      </c>
    </row>
    <row r="5272" spans="1:5" ht="12.75">
      <c r="A5272" s="235">
        <v>41096</v>
      </c>
      <c r="B5272" s="236" t="s">
        <v>7028</v>
      </c>
      <c r="C5272" s="235" t="s">
        <v>2485</v>
      </c>
      <c r="D5272" s="235" t="s">
        <v>2313</v>
      </c>
      <c r="E5272" s="237">
        <v>2019.9</v>
      </c>
    </row>
    <row r="5273" spans="1:5" ht="12.75">
      <c r="A5273" s="235">
        <v>41776</v>
      </c>
      <c r="B5273" s="236" t="s">
        <v>7029</v>
      </c>
      <c r="C5273" s="235" t="s">
        <v>2317</v>
      </c>
      <c r="D5273" s="235" t="s">
        <v>2313</v>
      </c>
      <c r="E5273" s="237">
        <v>15.73</v>
      </c>
    </row>
    <row r="5274" spans="1:5" ht="12.75">
      <c r="A5274" s="235">
        <v>11157</v>
      </c>
      <c r="B5274" s="236" t="s">
        <v>7030</v>
      </c>
      <c r="C5274" s="235" t="s">
        <v>4419</v>
      </c>
      <c r="D5274" s="235" t="s">
        <v>2313</v>
      </c>
      <c r="E5274" s="237">
        <v>153.76</v>
      </c>
    </row>
    <row r="5275" spans="1:5">
      <c r="A5275" s="172">
        <v>4472</v>
      </c>
      <c r="B5275" s="173" t="s">
        <v>7023</v>
      </c>
      <c r="C5275" s="172" t="s">
        <v>2324</v>
      </c>
      <c r="D5275" s="172" t="s">
        <v>2313</v>
      </c>
      <c r="E5275" s="174">
        <v>24.86</v>
      </c>
    </row>
    <row r="5276" spans="1:5">
      <c r="A5276" s="172">
        <v>35272</v>
      </c>
      <c r="B5276" s="173" t="s">
        <v>7024</v>
      </c>
      <c r="C5276" s="172" t="s">
        <v>2324</v>
      </c>
      <c r="D5276" s="172" t="s">
        <v>2313</v>
      </c>
      <c r="E5276" s="174">
        <v>32.65</v>
      </c>
    </row>
    <row r="5277" spans="1:5">
      <c r="A5277" s="172">
        <v>4425</v>
      </c>
      <c r="B5277" s="173" t="s">
        <v>7025</v>
      </c>
      <c r="C5277" s="172" t="s">
        <v>2324</v>
      </c>
      <c r="D5277" s="172" t="s">
        <v>2313</v>
      </c>
      <c r="E5277" s="174">
        <v>18.260000000000002</v>
      </c>
    </row>
    <row r="5278" spans="1:5">
      <c r="A5278" s="172">
        <v>4481</v>
      </c>
      <c r="B5278" s="173" t="s">
        <v>7026</v>
      </c>
      <c r="C5278" s="172" t="s">
        <v>2324</v>
      </c>
      <c r="D5278" s="172" t="s">
        <v>2313</v>
      </c>
      <c r="E5278" s="174">
        <v>33.65</v>
      </c>
    </row>
    <row r="5279" spans="1:5">
      <c r="A5279" s="172">
        <v>34345</v>
      </c>
      <c r="B5279" s="173" t="s">
        <v>7027</v>
      </c>
      <c r="C5279" s="172" t="s">
        <v>2317</v>
      </c>
      <c r="D5279" s="172" t="s">
        <v>2313</v>
      </c>
      <c r="E5279" s="174">
        <v>11.47</v>
      </c>
    </row>
    <row r="5280" spans="1:5">
      <c r="A5280" s="172">
        <v>41096</v>
      </c>
      <c r="B5280" s="173" t="s">
        <v>7028</v>
      </c>
      <c r="C5280" s="172" t="s">
        <v>2485</v>
      </c>
      <c r="D5280" s="172" t="s">
        <v>2313</v>
      </c>
      <c r="E5280" s="174">
        <v>2019.9</v>
      </c>
    </row>
    <row r="5281" spans="1:5">
      <c r="A5281" s="172">
        <v>41776</v>
      </c>
      <c r="B5281" s="173" t="s">
        <v>7029</v>
      </c>
      <c r="C5281" s="172" t="s">
        <v>2317</v>
      </c>
      <c r="D5281" s="172" t="s">
        <v>2313</v>
      </c>
      <c r="E5281" s="174">
        <v>15.73</v>
      </c>
    </row>
    <row r="5282" spans="1:5">
      <c r="A5282" s="172">
        <v>11157</v>
      </c>
      <c r="B5282" s="173" t="s">
        <v>7030</v>
      </c>
      <c r="C5282" s="172" t="s">
        <v>4419</v>
      </c>
      <c r="D5282" s="172" t="s">
        <v>2313</v>
      </c>
      <c r="E5282" s="174">
        <v>143.91</v>
      </c>
    </row>
    <row r="5283" spans="1:5">
      <c r="E5283" s="174"/>
    </row>
    <row r="5284" spans="1:5">
      <c r="E5284" s="174"/>
    </row>
    <row r="5285" spans="1:5">
      <c r="E5285" s="174"/>
    </row>
    <row r="5286" spans="1:5">
      <c r="E5286" s="174"/>
    </row>
    <row r="5287" spans="1:5">
      <c r="E5287" s="174"/>
    </row>
    <row r="5288" spans="1:5">
      <c r="E5288" s="174"/>
    </row>
    <row r="5289" spans="1:5">
      <c r="E5289" s="174"/>
    </row>
    <row r="5290" spans="1:5">
      <c r="E5290" s="174"/>
    </row>
    <row r="5291" spans="1:5">
      <c r="E5291" s="174"/>
    </row>
    <row r="5292" spans="1:5">
      <c r="E5292" s="174"/>
    </row>
    <row r="5293" spans="1:5">
      <c r="E5293" s="174"/>
    </row>
    <row r="5294" spans="1:5">
      <c r="E5294" s="174"/>
    </row>
    <row r="5295" spans="1:5">
      <c r="E5295" s="174"/>
    </row>
    <row r="5296" spans="1:5">
      <c r="E5296" s="174"/>
    </row>
    <row r="5297" spans="5:5">
      <c r="E5297" s="174"/>
    </row>
    <row r="5298" spans="5:5">
      <c r="E5298" s="174"/>
    </row>
    <row r="5299" spans="5:5">
      <c r="E5299" s="174"/>
    </row>
    <row r="5300" spans="5:5">
      <c r="E5300" s="174"/>
    </row>
    <row r="5301" spans="5:5">
      <c r="E5301" s="174"/>
    </row>
    <row r="5302" spans="5:5">
      <c r="E5302" s="174"/>
    </row>
    <row r="5303" spans="5:5">
      <c r="E5303" s="174"/>
    </row>
    <row r="5304" spans="5:5">
      <c r="E5304" s="174"/>
    </row>
    <row r="5305" spans="5:5">
      <c r="E5305" s="174"/>
    </row>
    <row r="5306" spans="5:5">
      <c r="E5306" s="174"/>
    </row>
    <row r="5307" spans="5:5">
      <c r="E5307" s="174"/>
    </row>
    <row r="5308" spans="5:5">
      <c r="E5308" s="174"/>
    </row>
    <row r="5309" spans="5:5">
      <c r="E5309" s="174"/>
    </row>
    <row r="5310" spans="5:5">
      <c r="E5310" s="174"/>
    </row>
    <row r="5311" spans="5:5">
      <c r="E5311" s="174"/>
    </row>
    <row r="5312" spans="5:5">
      <c r="E5312" s="174"/>
    </row>
    <row r="5313" spans="5:5">
      <c r="E5313" s="174"/>
    </row>
    <row r="5314" spans="5:5">
      <c r="E5314" s="174"/>
    </row>
    <row r="5315" spans="5:5">
      <c r="E5315" s="174"/>
    </row>
    <row r="5316" spans="5:5">
      <c r="E5316" s="174"/>
    </row>
    <row r="5317" spans="5:5">
      <c r="E5317" s="174"/>
    </row>
    <row r="5318" spans="5:5">
      <c r="E5318" s="174"/>
    </row>
    <row r="5319" spans="5:5">
      <c r="E5319" s="174"/>
    </row>
    <row r="5320" spans="5:5">
      <c r="E5320" s="174"/>
    </row>
    <row r="5321" spans="5:5">
      <c r="E5321" s="174"/>
    </row>
    <row r="5322" spans="5:5">
      <c r="E5322" s="174"/>
    </row>
    <row r="5323" spans="5:5">
      <c r="E5323" s="174"/>
    </row>
    <row r="5324" spans="5:5">
      <c r="E5324" s="174"/>
    </row>
    <row r="5325" spans="5:5">
      <c r="E5325" s="174"/>
    </row>
    <row r="5326" spans="5:5">
      <c r="E5326" s="174"/>
    </row>
    <row r="5327" spans="5:5">
      <c r="E5327" s="174"/>
    </row>
    <row r="5328" spans="5:5">
      <c r="E5328" s="174"/>
    </row>
    <row r="5329" spans="5:5">
      <c r="E5329" s="174"/>
    </row>
    <row r="5330" spans="5:5">
      <c r="E5330" s="174"/>
    </row>
    <row r="5331" spans="5:5">
      <c r="E5331" s="174"/>
    </row>
    <row r="5332" spans="5:5">
      <c r="E5332" s="174"/>
    </row>
    <row r="5333" spans="5:5">
      <c r="E5333" s="174"/>
    </row>
    <row r="5334" spans="5:5">
      <c r="E5334" s="174"/>
    </row>
    <row r="5335" spans="5:5">
      <c r="E5335" s="174"/>
    </row>
    <row r="5336" spans="5:5">
      <c r="E5336" s="174"/>
    </row>
    <row r="5337" spans="5:5">
      <c r="E5337" s="174"/>
    </row>
    <row r="5338" spans="5:5">
      <c r="E5338" s="174"/>
    </row>
    <row r="5339" spans="5:5">
      <c r="E5339" s="174"/>
    </row>
    <row r="5340" spans="5:5">
      <c r="E5340" s="174"/>
    </row>
    <row r="5341" spans="5:5">
      <c r="E5341" s="174"/>
    </row>
    <row r="5342" spans="5:5">
      <c r="E5342" s="174"/>
    </row>
    <row r="5343" spans="5:5">
      <c r="E5343" s="174"/>
    </row>
    <row r="5344" spans="5:5">
      <c r="E5344" s="174"/>
    </row>
    <row r="5345" spans="5:5">
      <c r="E5345" s="174"/>
    </row>
  </sheetData>
  <mergeCells count="1">
    <mergeCell ref="C1:E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0"/>
  </sheetPr>
  <dimension ref="A1:D1246"/>
  <sheetViews>
    <sheetView workbookViewId="0">
      <pane ySplit="2" topLeftCell="A98" activePane="bottomLeft" state="frozen"/>
      <selection pane="bottomLeft" activeCell="B100" sqref="B100"/>
    </sheetView>
  </sheetViews>
  <sheetFormatPr defaultColWidth="0" defaultRowHeight="11.25"/>
  <cols>
    <col min="1" max="1" width="20.625" style="172" customWidth="1"/>
    <col min="2" max="2" width="40.625" style="12" customWidth="1"/>
    <col min="3" max="3" width="5.625" style="172" customWidth="1"/>
    <col min="4" max="4" width="15.625" style="175" customWidth="1"/>
    <col min="5" max="16384" width="9" style="12" hidden="1"/>
  </cols>
  <sheetData>
    <row r="1" spans="1:4">
      <c r="A1" s="169" t="s">
        <v>2133</v>
      </c>
      <c r="B1" s="170" t="s">
        <v>26514</v>
      </c>
      <c r="C1" s="365" t="s">
        <v>25525</v>
      </c>
      <c r="D1" s="365"/>
    </row>
    <row r="2" spans="1:4">
      <c r="A2" s="171" t="s">
        <v>2311</v>
      </c>
      <c r="B2" s="171" t="s">
        <v>1068</v>
      </c>
      <c r="C2" s="171" t="s">
        <v>26</v>
      </c>
      <c r="D2" s="171" t="s">
        <v>2303</v>
      </c>
    </row>
    <row r="3" spans="1:4" ht="15">
      <c r="A3" s="295">
        <v>1</v>
      </c>
      <c r="B3" s="295" t="s">
        <v>1061</v>
      </c>
      <c r="C3" s="290"/>
      <c r="D3" s="291"/>
    </row>
    <row r="4" spans="1:4" ht="15">
      <c r="A4" s="295">
        <v>102</v>
      </c>
      <c r="B4" s="295" t="s">
        <v>2134</v>
      </c>
      <c r="C4" s="290"/>
      <c r="D4" s="291"/>
    </row>
    <row r="5" spans="1:4" ht="28.5">
      <c r="A5" s="296">
        <v>10201</v>
      </c>
      <c r="B5" s="296" t="s">
        <v>31</v>
      </c>
      <c r="C5" s="290" t="s">
        <v>32</v>
      </c>
      <c r="D5" s="291">
        <v>19.38</v>
      </c>
    </row>
    <row r="6" spans="1:4" ht="14.25">
      <c r="A6" s="296">
        <v>10202</v>
      </c>
      <c r="B6" s="296" t="s">
        <v>33</v>
      </c>
      <c r="C6" s="290" t="s">
        <v>32</v>
      </c>
      <c r="D6" s="291">
        <v>10.43</v>
      </c>
    </row>
    <row r="7" spans="1:4" ht="28.5">
      <c r="A7" s="296">
        <v>10203</v>
      </c>
      <c r="B7" s="296" t="s">
        <v>34</v>
      </c>
      <c r="C7" s="290" t="s">
        <v>32</v>
      </c>
      <c r="D7" s="291">
        <v>20.87</v>
      </c>
    </row>
    <row r="8" spans="1:4" ht="28.5">
      <c r="A8" s="296">
        <v>10204</v>
      </c>
      <c r="B8" s="296" t="s">
        <v>35</v>
      </c>
      <c r="C8" s="290" t="s">
        <v>32</v>
      </c>
      <c r="D8" s="291">
        <v>14.91</v>
      </c>
    </row>
    <row r="9" spans="1:4" ht="14.25">
      <c r="A9" s="296">
        <v>10205</v>
      </c>
      <c r="B9" s="296" t="s">
        <v>36</v>
      </c>
      <c r="C9" s="290" t="s">
        <v>32</v>
      </c>
      <c r="D9" s="291">
        <v>13.42</v>
      </c>
    </row>
    <row r="10" spans="1:4" ht="14.25">
      <c r="A10" s="296">
        <v>10206</v>
      </c>
      <c r="B10" s="296" t="s">
        <v>37</v>
      </c>
      <c r="C10" s="290" t="s">
        <v>32</v>
      </c>
      <c r="D10" s="291">
        <v>37.26</v>
      </c>
    </row>
    <row r="11" spans="1:4" ht="28.5">
      <c r="A11" s="296">
        <v>10207</v>
      </c>
      <c r="B11" s="296" t="s">
        <v>38</v>
      </c>
      <c r="C11" s="290" t="s">
        <v>32</v>
      </c>
      <c r="D11" s="291">
        <v>37.26</v>
      </c>
    </row>
    <row r="12" spans="1:4" ht="14.25">
      <c r="A12" s="296">
        <v>10208</v>
      </c>
      <c r="B12" s="296" t="s">
        <v>39</v>
      </c>
      <c r="C12" s="290" t="s">
        <v>32</v>
      </c>
      <c r="D12" s="291">
        <v>7.45</v>
      </c>
    </row>
    <row r="13" spans="1:4" ht="14.25">
      <c r="A13" s="296">
        <v>10209</v>
      </c>
      <c r="B13" s="296" t="s">
        <v>40</v>
      </c>
      <c r="C13" s="290" t="s">
        <v>41</v>
      </c>
      <c r="D13" s="291">
        <v>44.72</v>
      </c>
    </row>
    <row r="14" spans="1:4" ht="28.5">
      <c r="A14" s="296">
        <v>10210</v>
      </c>
      <c r="B14" s="296" t="s">
        <v>42</v>
      </c>
      <c r="C14" s="290" t="s">
        <v>41</v>
      </c>
      <c r="D14" s="291">
        <v>209.92</v>
      </c>
    </row>
    <row r="15" spans="1:4" ht="42.75">
      <c r="A15" s="296">
        <v>10212</v>
      </c>
      <c r="B15" s="296" t="s">
        <v>43</v>
      </c>
      <c r="C15" s="290" t="s">
        <v>32</v>
      </c>
      <c r="D15" s="291">
        <v>8.94</v>
      </c>
    </row>
    <row r="16" spans="1:4" ht="42.75">
      <c r="A16" s="296">
        <v>10213</v>
      </c>
      <c r="B16" s="296" t="s">
        <v>44</v>
      </c>
      <c r="C16" s="290" t="s">
        <v>32</v>
      </c>
      <c r="D16" s="291">
        <v>10.43</v>
      </c>
    </row>
    <row r="17" spans="1:4" ht="28.5">
      <c r="A17" s="296">
        <v>10214</v>
      </c>
      <c r="B17" s="296" t="s">
        <v>45</v>
      </c>
      <c r="C17" s="290" t="s">
        <v>32</v>
      </c>
      <c r="D17" s="291">
        <v>11.92</v>
      </c>
    </row>
    <row r="18" spans="1:4" ht="14.25">
      <c r="A18" s="296">
        <v>10215</v>
      </c>
      <c r="B18" s="296" t="s">
        <v>46</v>
      </c>
      <c r="C18" s="290" t="s">
        <v>32</v>
      </c>
      <c r="D18" s="291">
        <v>7.45</v>
      </c>
    </row>
    <row r="19" spans="1:4" ht="14.25">
      <c r="A19" s="296">
        <v>10216</v>
      </c>
      <c r="B19" s="296" t="s">
        <v>47</v>
      </c>
      <c r="C19" s="290" t="s">
        <v>48</v>
      </c>
      <c r="D19" s="291">
        <v>7.45</v>
      </c>
    </row>
    <row r="20" spans="1:4" ht="14.25">
      <c r="A20" s="296">
        <v>10218</v>
      </c>
      <c r="B20" s="296" t="s">
        <v>49</v>
      </c>
      <c r="C20" s="290" t="s">
        <v>32</v>
      </c>
      <c r="D20" s="291">
        <v>9.24</v>
      </c>
    </row>
    <row r="21" spans="1:4" ht="28.5">
      <c r="A21" s="296">
        <v>10219</v>
      </c>
      <c r="B21" s="296" t="s">
        <v>50</v>
      </c>
      <c r="C21" s="290" t="s">
        <v>41</v>
      </c>
      <c r="D21" s="291">
        <v>246.9</v>
      </c>
    </row>
    <row r="22" spans="1:4" ht="28.5">
      <c r="A22" s="296">
        <v>10220</v>
      </c>
      <c r="B22" s="296" t="s">
        <v>51</v>
      </c>
      <c r="C22" s="290" t="s">
        <v>32</v>
      </c>
      <c r="D22" s="291">
        <v>9.18</v>
      </c>
    </row>
    <row r="23" spans="1:4" ht="14.25">
      <c r="A23" s="296">
        <v>10221</v>
      </c>
      <c r="B23" s="296" t="s">
        <v>52</v>
      </c>
      <c r="C23" s="290" t="s">
        <v>30</v>
      </c>
      <c r="D23" s="291">
        <v>22.76</v>
      </c>
    </row>
    <row r="24" spans="1:4" ht="28.5">
      <c r="A24" s="296">
        <v>10222</v>
      </c>
      <c r="B24" s="296" t="s">
        <v>53</v>
      </c>
      <c r="C24" s="290" t="s">
        <v>32</v>
      </c>
      <c r="D24" s="291">
        <v>16.510000000000002</v>
      </c>
    </row>
    <row r="25" spans="1:4" ht="14.25">
      <c r="A25" s="296">
        <v>10223</v>
      </c>
      <c r="B25" s="296" t="s">
        <v>54</v>
      </c>
      <c r="C25" s="290" t="s">
        <v>30</v>
      </c>
      <c r="D25" s="291">
        <v>15.49</v>
      </c>
    </row>
    <row r="26" spans="1:4" ht="28.5">
      <c r="A26" s="296">
        <v>10224</v>
      </c>
      <c r="B26" s="296" t="s">
        <v>55</v>
      </c>
      <c r="C26" s="290" t="s">
        <v>32</v>
      </c>
      <c r="D26" s="291">
        <v>13.12</v>
      </c>
    </row>
    <row r="27" spans="1:4" ht="14.25">
      <c r="A27" s="296">
        <v>10225</v>
      </c>
      <c r="B27" s="296" t="s">
        <v>56</v>
      </c>
      <c r="C27" s="290" t="s">
        <v>32</v>
      </c>
      <c r="D27" s="291">
        <v>18.579999999999998</v>
      </c>
    </row>
    <row r="28" spans="1:4" ht="14.25">
      <c r="A28" s="296">
        <v>10226</v>
      </c>
      <c r="B28" s="296" t="s">
        <v>57</v>
      </c>
      <c r="C28" s="290" t="s">
        <v>30</v>
      </c>
      <c r="D28" s="291">
        <v>18.579999999999998</v>
      </c>
    </row>
    <row r="29" spans="1:4" ht="28.5">
      <c r="A29" s="296">
        <v>10227</v>
      </c>
      <c r="B29" s="296" t="s">
        <v>26954</v>
      </c>
      <c r="C29" s="290" t="s">
        <v>30</v>
      </c>
      <c r="D29" s="291">
        <v>30.97</v>
      </c>
    </row>
    <row r="30" spans="1:4" ht="28.5">
      <c r="A30" s="296">
        <v>10228</v>
      </c>
      <c r="B30" s="296" t="s">
        <v>58</v>
      </c>
      <c r="C30" s="290" t="s">
        <v>32</v>
      </c>
      <c r="D30" s="291">
        <v>5.0599999999999996</v>
      </c>
    </row>
    <row r="31" spans="1:4" ht="14.25">
      <c r="A31" s="296">
        <v>10229</v>
      </c>
      <c r="B31" s="296" t="s">
        <v>59</v>
      </c>
      <c r="C31" s="290" t="s">
        <v>30</v>
      </c>
      <c r="D31" s="291">
        <v>29.81</v>
      </c>
    </row>
    <row r="32" spans="1:4" ht="14.25">
      <c r="A32" s="296">
        <v>10230</v>
      </c>
      <c r="B32" s="296" t="s">
        <v>60</v>
      </c>
      <c r="C32" s="290" t="s">
        <v>32</v>
      </c>
      <c r="D32" s="291">
        <v>4.74</v>
      </c>
    </row>
    <row r="33" spans="1:4" ht="14.25">
      <c r="A33" s="296">
        <v>10234</v>
      </c>
      <c r="B33" s="296" t="s">
        <v>61</v>
      </c>
      <c r="C33" s="290" t="s">
        <v>32</v>
      </c>
      <c r="D33" s="291">
        <v>19.38</v>
      </c>
    </row>
    <row r="34" spans="1:4" ht="28.5">
      <c r="A34" s="296">
        <v>10238</v>
      </c>
      <c r="B34" s="296" t="s">
        <v>62</v>
      </c>
      <c r="C34" s="290" t="s">
        <v>32</v>
      </c>
      <c r="D34" s="291">
        <v>7.45</v>
      </c>
    </row>
    <row r="35" spans="1:4" ht="14.25">
      <c r="A35" s="296">
        <v>10239</v>
      </c>
      <c r="B35" s="296" t="s">
        <v>63</v>
      </c>
      <c r="C35" s="290" t="s">
        <v>32</v>
      </c>
      <c r="D35" s="291">
        <v>29.04</v>
      </c>
    </row>
    <row r="36" spans="1:4" ht="28.5">
      <c r="A36" s="296">
        <v>10240</v>
      </c>
      <c r="B36" s="296" t="s">
        <v>64</v>
      </c>
      <c r="C36" s="290" t="s">
        <v>30</v>
      </c>
      <c r="D36" s="291">
        <v>8.23</v>
      </c>
    </row>
    <row r="37" spans="1:4" ht="14.25">
      <c r="A37" s="296">
        <v>10242</v>
      </c>
      <c r="B37" s="296" t="s">
        <v>65</v>
      </c>
      <c r="C37" s="290" t="s">
        <v>32</v>
      </c>
      <c r="D37" s="291">
        <v>2.62</v>
      </c>
    </row>
    <row r="38" spans="1:4" ht="28.5">
      <c r="A38" s="296">
        <v>10244</v>
      </c>
      <c r="B38" s="296" t="s">
        <v>66</v>
      </c>
      <c r="C38" s="290" t="s">
        <v>48</v>
      </c>
      <c r="D38" s="291">
        <v>10.73</v>
      </c>
    </row>
    <row r="39" spans="1:4" ht="28.5">
      <c r="A39" s="296">
        <v>10246</v>
      </c>
      <c r="B39" s="296" t="s">
        <v>67</v>
      </c>
      <c r="C39" s="290" t="s">
        <v>32</v>
      </c>
      <c r="D39" s="291">
        <v>2.77</v>
      </c>
    </row>
    <row r="40" spans="1:4" ht="28.5">
      <c r="A40" s="296">
        <v>10253</v>
      </c>
      <c r="B40" s="296" t="s">
        <v>68</v>
      </c>
      <c r="C40" s="290" t="s">
        <v>32</v>
      </c>
      <c r="D40" s="291">
        <v>21.93</v>
      </c>
    </row>
    <row r="41" spans="1:4" ht="28.5">
      <c r="A41" s="296">
        <v>10254</v>
      </c>
      <c r="B41" s="296" t="s">
        <v>69</v>
      </c>
      <c r="C41" s="290" t="s">
        <v>32</v>
      </c>
      <c r="D41" s="291">
        <v>7.26</v>
      </c>
    </row>
    <row r="42" spans="1:4" ht="28.5">
      <c r="A42" s="296">
        <v>10255</v>
      </c>
      <c r="B42" s="296" t="s">
        <v>70</v>
      </c>
      <c r="C42" s="290" t="s">
        <v>32</v>
      </c>
      <c r="D42" s="291">
        <v>17.91</v>
      </c>
    </row>
    <row r="43" spans="1:4" ht="28.5">
      <c r="A43" s="296">
        <v>10256</v>
      </c>
      <c r="B43" s="296" t="s">
        <v>71</v>
      </c>
      <c r="C43" s="290" t="s">
        <v>32</v>
      </c>
      <c r="D43" s="291">
        <v>5.71</v>
      </c>
    </row>
    <row r="44" spans="1:4" ht="14.25">
      <c r="A44" s="296">
        <v>10259</v>
      </c>
      <c r="B44" s="296" t="s">
        <v>72</v>
      </c>
      <c r="C44" s="290" t="s">
        <v>48</v>
      </c>
      <c r="D44" s="291">
        <v>1.73</v>
      </c>
    </row>
    <row r="45" spans="1:4" ht="14.25">
      <c r="A45" s="296">
        <v>10264</v>
      </c>
      <c r="B45" s="296" t="s">
        <v>73</v>
      </c>
      <c r="C45" s="290" t="s">
        <v>32</v>
      </c>
      <c r="D45" s="291">
        <v>20.66</v>
      </c>
    </row>
    <row r="46" spans="1:4" ht="14.25">
      <c r="A46" s="296">
        <v>10271</v>
      </c>
      <c r="B46" s="296" t="s">
        <v>74</v>
      </c>
      <c r="C46" s="290" t="s">
        <v>30</v>
      </c>
      <c r="D46" s="291">
        <v>11.1</v>
      </c>
    </row>
    <row r="47" spans="1:4" ht="14.25">
      <c r="A47" s="296">
        <v>10279</v>
      </c>
      <c r="B47" s="296" t="s">
        <v>75</v>
      </c>
      <c r="C47" s="290" t="s">
        <v>30</v>
      </c>
      <c r="D47" s="291">
        <v>17.32</v>
      </c>
    </row>
    <row r="48" spans="1:4" ht="28.5">
      <c r="A48" s="296">
        <v>10280</v>
      </c>
      <c r="B48" s="296" t="s">
        <v>76</v>
      </c>
      <c r="C48" s="290" t="s">
        <v>32</v>
      </c>
      <c r="D48" s="291">
        <v>6.5</v>
      </c>
    </row>
    <row r="49" spans="1:4" ht="14.25">
      <c r="A49" s="296">
        <v>10286</v>
      </c>
      <c r="B49" s="296" t="s">
        <v>77</v>
      </c>
      <c r="C49" s="290" t="s">
        <v>32</v>
      </c>
      <c r="D49" s="291">
        <v>11.02</v>
      </c>
    </row>
    <row r="50" spans="1:4" ht="14.25">
      <c r="A50" s="296">
        <v>10292</v>
      </c>
      <c r="B50" s="296" t="s">
        <v>78</v>
      </c>
      <c r="C50" s="290" t="s">
        <v>48</v>
      </c>
      <c r="D50" s="291">
        <v>0.46</v>
      </c>
    </row>
    <row r="51" spans="1:4" ht="15">
      <c r="A51" s="295">
        <v>103</v>
      </c>
      <c r="B51" s="295" t="s">
        <v>2134</v>
      </c>
      <c r="C51" s="290"/>
      <c r="D51" s="291"/>
    </row>
    <row r="52" spans="1:4" ht="14.25">
      <c r="A52" s="296">
        <v>10315</v>
      </c>
      <c r="B52" s="296" t="s">
        <v>79</v>
      </c>
      <c r="C52" s="290" t="s">
        <v>32</v>
      </c>
      <c r="D52" s="291">
        <v>8.5399999999999991</v>
      </c>
    </row>
    <row r="53" spans="1:4" ht="14.25">
      <c r="A53" s="296">
        <v>10317</v>
      </c>
      <c r="B53" s="296" t="s">
        <v>80</v>
      </c>
      <c r="C53" s="290" t="s">
        <v>32</v>
      </c>
      <c r="D53" s="291">
        <v>89.43</v>
      </c>
    </row>
    <row r="54" spans="1:4" ht="28.5">
      <c r="A54" s="296">
        <v>10318</v>
      </c>
      <c r="B54" s="296" t="s">
        <v>81</v>
      </c>
      <c r="C54" s="290" t="s">
        <v>32</v>
      </c>
      <c r="D54" s="291">
        <v>10.56</v>
      </c>
    </row>
    <row r="55" spans="1:4" ht="28.5">
      <c r="A55" s="296">
        <v>10319</v>
      </c>
      <c r="B55" s="296" t="s">
        <v>82</v>
      </c>
      <c r="C55" s="290" t="s">
        <v>32</v>
      </c>
      <c r="D55" s="291">
        <v>13.83</v>
      </c>
    </row>
    <row r="56" spans="1:4" ht="28.5">
      <c r="A56" s="296">
        <v>10320</v>
      </c>
      <c r="B56" s="296" t="s">
        <v>83</v>
      </c>
      <c r="C56" s="290" t="s">
        <v>32</v>
      </c>
      <c r="D56" s="291">
        <v>1.49</v>
      </c>
    </row>
    <row r="57" spans="1:4" ht="14.25">
      <c r="A57" s="296">
        <v>10323</v>
      </c>
      <c r="B57" s="296" t="s">
        <v>84</v>
      </c>
      <c r="C57" s="290" t="s">
        <v>30</v>
      </c>
      <c r="D57" s="291">
        <v>8.23</v>
      </c>
    </row>
    <row r="58" spans="1:4" ht="14.25">
      <c r="A58" s="296">
        <v>10324</v>
      </c>
      <c r="B58" s="296" t="s">
        <v>85</v>
      </c>
      <c r="C58" s="290" t="s">
        <v>32</v>
      </c>
      <c r="D58" s="291">
        <v>6.58</v>
      </c>
    </row>
    <row r="59" spans="1:4" ht="28.5">
      <c r="A59" s="296">
        <v>10325</v>
      </c>
      <c r="B59" s="296" t="s">
        <v>86</v>
      </c>
      <c r="C59" s="290" t="s">
        <v>32</v>
      </c>
      <c r="D59" s="291">
        <v>21.93</v>
      </c>
    </row>
    <row r="60" spans="1:4" ht="14.25">
      <c r="A60" s="296">
        <v>10326</v>
      </c>
      <c r="B60" s="296" t="s">
        <v>87</v>
      </c>
      <c r="C60" s="290" t="s">
        <v>32</v>
      </c>
      <c r="D60" s="291">
        <v>21.93</v>
      </c>
    </row>
    <row r="61" spans="1:4" ht="14.25">
      <c r="A61" s="296">
        <v>10327</v>
      </c>
      <c r="B61" s="296" t="s">
        <v>88</v>
      </c>
      <c r="C61" s="290" t="s">
        <v>48</v>
      </c>
      <c r="D61" s="291">
        <v>1.86</v>
      </c>
    </row>
    <row r="62" spans="1:4" ht="14.25">
      <c r="A62" s="296">
        <v>10329</v>
      </c>
      <c r="B62" s="296" t="s">
        <v>89</v>
      </c>
      <c r="C62" s="290" t="s">
        <v>30</v>
      </c>
      <c r="D62" s="291">
        <v>15.37</v>
      </c>
    </row>
    <row r="63" spans="1:4" ht="42.75">
      <c r="A63" s="296">
        <v>10331</v>
      </c>
      <c r="B63" s="296" t="s">
        <v>90</v>
      </c>
      <c r="C63" s="290" t="s">
        <v>32</v>
      </c>
      <c r="D63" s="291">
        <v>7.99</v>
      </c>
    </row>
    <row r="64" spans="1:4" ht="14.25">
      <c r="A64" s="296">
        <v>10332</v>
      </c>
      <c r="B64" s="296" t="s">
        <v>91</v>
      </c>
      <c r="C64" s="290" t="s">
        <v>48</v>
      </c>
      <c r="D64" s="291">
        <v>2.78</v>
      </c>
    </row>
    <row r="65" spans="1:4" ht="14.25">
      <c r="A65" s="296">
        <v>10333</v>
      </c>
      <c r="B65" s="296" t="s">
        <v>92</v>
      </c>
      <c r="C65" s="290" t="s">
        <v>32</v>
      </c>
      <c r="D65" s="291">
        <v>6.25</v>
      </c>
    </row>
    <row r="66" spans="1:4" ht="15">
      <c r="A66" s="295">
        <v>104</v>
      </c>
      <c r="B66" s="295" t="s">
        <v>2135</v>
      </c>
      <c r="C66" s="290"/>
      <c r="D66" s="291"/>
    </row>
    <row r="67" spans="1:4" ht="14.25">
      <c r="A67" s="296">
        <v>10401</v>
      </c>
      <c r="B67" s="296" t="s">
        <v>93</v>
      </c>
      <c r="C67" s="290" t="s">
        <v>32</v>
      </c>
      <c r="D67" s="291">
        <v>1.02</v>
      </c>
    </row>
    <row r="68" spans="1:4" ht="14.25">
      <c r="A68" s="296">
        <v>10402</v>
      </c>
      <c r="B68" s="296" t="s">
        <v>94</v>
      </c>
      <c r="C68" s="290" t="s">
        <v>32</v>
      </c>
      <c r="D68" s="291">
        <v>3.28</v>
      </c>
    </row>
    <row r="69" spans="1:4" ht="28.5">
      <c r="A69" s="296">
        <v>10403</v>
      </c>
      <c r="B69" s="296" t="s">
        <v>95</v>
      </c>
      <c r="C69" s="290" t="s">
        <v>30</v>
      </c>
      <c r="D69" s="291">
        <v>39.36</v>
      </c>
    </row>
    <row r="70" spans="1:4" ht="28.5">
      <c r="A70" s="296">
        <v>10404</v>
      </c>
      <c r="B70" s="296" t="s">
        <v>96</v>
      </c>
      <c r="C70" s="290" t="s">
        <v>30</v>
      </c>
      <c r="D70" s="291">
        <v>97.88</v>
      </c>
    </row>
    <row r="71" spans="1:4" ht="15">
      <c r="A71" s="295">
        <v>105</v>
      </c>
      <c r="B71" s="295" t="s">
        <v>2136</v>
      </c>
      <c r="C71" s="290"/>
      <c r="D71" s="291"/>
    </row>
    <row r="72" spans="1:4" ht="14.25">
      <c r="A72" s="296">
        <v>10501</v>
      </c>
      <c r="B72" s="296" t="s">
        <v>97</v>
      </c>
      <c r="C72" s="290" t="s">
        <v>32</v>
      </c>
      <c r="D72" s="291">
        <v>7.67</v>
      </c>
    </row>
    <row r="73" spans="1:4" ht="42.75">
      <c r="A73" s="296">
        <v>10512</v>
      </c>
      <c r="B73" s="296" t="s">
        <v>98</v>
      </c>
      <c r="C73" s="290" t="s">
        <v>99</v>
      </c>
      <c r="D73" s="294">
        <v>15912.3</v>
      </c>
    </row>
    <row r="74" spans="1:4" ht="15">
      <c r="A74" s="295">
        <v>2</v>
      </c>
      <c r="B74" s="295" t="s">
        <v>2137</v>
      </c>
      <c r="C74" s="290"/>
      <c r="D74" s="291"/>
    </row>
    <row r="75" spans="1:4" ht="15">
      <c r="A75" s="295">
        <v>203</v>
      </c>
      <c r="B75" s="295" t="s">
        <v>2138</v>
      </c>
      <c r="C75" s="290"/>
      <c r="D75" s="291"/>
    </row>
    <row r="76" spans="1:4" ht="28.5">
      <c r="A76" s="296">
        <v>20305</v>
      </c>
      <c r="B76" s="296" t="s">
        <v>100</v>
      </c>
      <c r="C76" s="290" t="s">
        <v>32</v>
      </c>
      <c r="D76" s="291">
        <v>249.37</v>
      </c>
    </row>
    <row r="77" spans="1:4" ht="42.75">
      <c r="A77" s="296">
        <v>20339</v>
      </c>
      <c r="B77" s="296" t="s">
        <v>101</v>
      </c>
      <c r="C77" s="290" t="s">
        <v>32</v>
      </c>
      <c r="D77" s="291">
        <v>12.31</v>
      </c>
    </row>
    <row r="78" spans="1:4" ht="85.5">
      <c r="A78" s="296">
        <v>20343</v>
      </c>
      <c r="B78" s="296" t="s">
        <v>102</v>
      </c>
      <c r="C78" s="290" t="s">
        <v>99</v>
      </c>
      <c r="D78" s="291">
        <v>641.48</v>
      </c>
    </row>
    <row r="79" spans="1:4" ht="28.5">
      <c r="A79" s="296">
        <v>20344</v>
      </c>
      <c r="B79" s="296" t="s">
        <v>103</v>
      </c>
      <c r="C79" s="290" t="s">
        <v>30</v>
      </c>
      <c r="D79" s="291">
        <v>754.6</v>
      </c>
    </row>
    <row r="80" spans="1:4" ht="28.5">
      <c r="A80" s="296">
        <v>20346</v>
      </c>
      <c r="B80" s="296" t="s">
        <v>104</v>
      </c>
      <c r="C80" s="290" t="s">
        <v>48</v>
      </c>
      <c r="D80" s="291">
        <v>7.73</v>
      </c>
    </row>
    <row r="81" spans="1:4" ht="71.25">
      <c r="A81" s="296">
        <v>20348</v>
      </c>
      <c r="B81" s="296" t="s">
        <v>105</v>
      </c>
      <c r="C81" s="290" t="s">
        <v>32</v>
      </c>
      <c r="D81" s="291">
        <v>20.68</v>
      </c>
    </row>
    <row r="82" spans="1:4" ht="85.5">
      <c r="A82" s="296">
        <v>20350</v>
      </c>
      <c r="B82" s="296" t="s">
        <v>24811</v>
      </c>
      <c r="C82" s="290" t="s">
        <v>48</v>
      </c>
      <c r="D82" s="291">
        <v>169.75</v>
      </c>
    </row>
    <row r="83" spans="1:4" ht="85.5">
      <c r="A83" s="296">
        <v>20351</v>
      </c>
      <c r="B83" s="296" t="s">
        <v>106</v>
      </c>
      <c r="C83" s="290" t="s">
        <v>48</v>
      </c>
      <c r="D83" s="291">
        <v>168.92</v>
      </c>
    </row>
    <row r="84" spans="1:4" ht="85.5">
      <c r="A84" s="296">
        <v>20352</v>
      </c>
      <c r="B84" s="296" t="s">
        <v>107</v>
      </c>
      <c r="C84" s="290" t="s">
        <v>108</v>
      </c>
      <c r="D84" s="291">
        <v>703.22</v>
      </c>
    </row>
    <row r="85" spans="1:4" ht="85.5">
      <c r="A85" s="296">
        <v>20353</v>
      </c>
      <c r="B85" s="296" t="s">
        <v>109</v>
      </c>
      <c r="C85" s="290" t="s">
        <v>108</v>
      </c>
      <c r="D85" s="291">
        <v>703.15</v>
      </c>
    </row>
    <row r="86" spans="1:4" ht="71.25">
      <c r="A86" s="296">
        <v>20354</v>
      </c>
      <c r="B86" s="296" t="s">
        <v>110</v>
      </c>
      <c r="C86" s="290" t="s">
        <v>108</v>
      </c>
      <c r="D86" s="291">
        <v>488</v>
      </c>
    </row>
    <row r="87" spans="1:4" ht="71.25">
      <c r="A87" s="296">
        <v>20355</v>
      </c>
      <c r="B87" s="296" t="s">
        <v>111</v>
      </c>
      <c r="C87" s="290" t="s">
        <v>108</v>
      </c>
      <c r="D87" s="291">
        <v>724.67</v>
      </c>
    </row>
    <row r="88" spans="1:4" ht="71.25">
      <c r="A88" s="296">
        <v>20356</v>
      </c>
      <c r="B88" s="296" t="s">
        <v>112</v>
      </c>
      <c r="C88" s="290" t="s">
        <v>108</v>
      </c>
      <c r="D88" s="291">
        <v>486.03</v>
      </c>
    </row>
    <row r="89" spans="1:4" ht="60">
      <c r="A89" s="295">
        <v>207</v>
      </c>
      <c r="B89" s="295" t="s">
        <v>2139</v>
      </c>
      <c r="C89" s="290"/>
      <c r="D89" s="291"/>
    </row>
    <row r="90" spans="1:4" ht="71.25">
      <c r="A90" s="296">
        <v>20701</v>
      </c>
      <c r="B90" s="296" t="s">
        <v>113</v>
      </c>
      <c r="C90" s="290" t="s">
        <v>32</v>
      </c>
      <c r="D90" s="291">
        <v>586.66999999999996</v>
      </c>
    </row>
    <row r="91" spans="1:4" ht="71.25">
      <c r="A91" s="296">
        <v>20702</v>
      </c>
      <c r="B91" s="296" t="s">
        <v>114</v>
      </c>
      <c r="C91" s="290" t="s">
        <v>32</v>
      </c>
      <c r="D91" s="291">
        <v>402.08</v>
      </c>
    </row>
    <row r="92" spans="1:4" ht="71.25">
      <c r="A92" s="296">
        <v>20703</v>
      </c>
      <c r="B92" s="296" t="s">
        <v>115</v>
      </c>
      <c r="C92" s="290" t="s">
        <v>32</v>
      </c>
      <c r="D92" s="291">
        <v>348.8</v>
      </c>
    </row>
    <row r="93" spans="1:4" ht="71.25">
      <c r="A93" s="296">
        <v>20704</v>
      </c>
      <c r="B93" s="296" t="s">
        <v>116</v>
      </c>
      <c r="C93" s="290" t="s">
        <v>32</v>
      </c>
      <c r="D93" s="291">
        <v>323.89999999999998</v>
      </c>
    </row>
    <row r="94" spans="1:4" ht="71.25">
      <c r="A94" s="296">
        <v>20705</v>
      </c>
      <c r="B94" s="296" t="s">
        <v>117</v>
      </c>
      <c r="C94" s="290" t="s">
        <v>30</v>
      </c>
      <c r="D94" s="294">
        <v>10713.21</v>
      </c>
    </row>
    <row r="95" spans="1:4" ht="71.25">
      <c r="A95" s="296">
        <v>20706</v>
      </c>
      <c r="B95" s="296" t="s">
        <v>118</v>
      </c>
      <c r="C95" s="290" t="s">
        <v>30</v>
      </c>
      <c r="D95" s="294">
        <v>16200.4</v>
      </c>
    </row>
    <row r="96" spans="1:4" ht="71.25">
      <c r="A96" s="296">
        <v>20707</v>
      </c>
      <c r="B96" s="296" t="s">
        <v>119</v>
      </c>
      <c r="C96" s="290" t="s">
        <v>30</v>
      </c>
      <c r="D96" s="294">
        <v>20063.849999999999</v>
      </c>
    </row>
    <row r="97" spans="1:4" ht="85.5">
      <c r="A97" s="296">
        <v>20708</v>
      </c>
      <c r="B97" s="296" t="s">
        <v>120</v>
      </c>
      <c r="C97" s="290" t="s">
        <v>32</v>
      </c>
      <c r="D97" s="291">
        <v>155.82</v>
      </c>
    </row>
    <row r="98" spans="1:4" ht="85.5">
      <c r="A98" s="296">
        <v>20709</v>
      </c>
      <c r="B98" s="296" t="s">
        <v>121</v>
      </c>
      <c r="C98" s="290" t="s">
        <v>32</v>
      </c>
      <c r="D98" s="291">
        <v>211.17</v>
      </c>
    </row>
    <row r="99" spans="1:4" ht="42.75">
      <c r="A99" s="296">
        <v>20710</v>
      </c>
      <c r="B99" s="296" t="s">
        <v>122</v>
      </c>
      <c r="C99" s="290" t="s">
        <v>30</v>
      </c>
      <c r="D99" s="294">
        <v>1712.47</v>
      </c>
    </row>
    <row r="100" spans="1:4" ht="42.75">
      <c r="A100" s="296">
        <v>20711</v>
      </c>
      <c r="B100" s="296" t="s">
        <v>123</v>
      </c>
      <c r="C100" s="290" t="s">
        <v>30</v>
      </c>
      <c r="D100" s="294">
        <v>2034.06</v>
      </c>
    </row>
    <row r="101" spans="1:4" ht="71.25">
      <c r="A101" s="296">
        <v>20712</v>
      </c>
      <c r="B101" s="296" t="s">
        <v>26955</v>
      </c>
      <c r="C101" s="290" t="s">
        <v>48</v>
      </c>
      <c r="D101" s="291">
        <v>34.979999999999997</v>
      </c>
    </row>
    <row r="102" spans="1:4" ht="71.25">
      <c r="A102" s="296">
        <v>20713</v>
      </c>
      <c r="B102" s="296" t="s">
        <v>124</v>
      </c>
      <c r="C102" s="290" t="s">
        <v>48</v>
      </c>
      <c r="D102" s="291">
        <v>506.81</v>
      </c>
    </row>
    <row r="103" spans="1:4" ht="57">
      <c r="A103" s="296">
        <v>20714</v>
      </c>
      <c r="B103" s="296" t="s">
        <v>125</v>
      </c>
      <c r="C103" s="290" t="s">
        <v>48</v>
      </c>
      <c r="D103" s="291">
        <v>295.95</v>
      </c>
    </row>
    <row r="104" spans="1:4" ht="60">
      <c r="A104" s="295">
        <v>208</v>
      </c>
      <c r="B104" s="295" t="s">
        <v>2140</v>
      </c>
      <c r="C104" s="290"/>
      <c r="D104" s="291"/>
    </row>
    <row r="105" spans="1:4" ht="71.25">
      <c r="A105" s="296">
        <v>20801</v>
      </c>
      <c r="B105" s="296" t="s">
        <v>126</v>
      </c>
      <c r="C105" s="290" t="s">
        <v>32</v>
      </c>
      <c r="D105" s="291">
        <v>449.44</v>
      </c>
    </row>
    <row r="106" spans="1:4" ht="71.25">
      <c r="A106" s="296">
        <v>20802</v>
      </c>
      <c r="B106" s="296" t="s">
        <v>127</v>
      </c>
      <c r="C106" s="290" t="s">
        <v>32</v>
      </c>
      <c r="D106" s="291">
        <v>315.75</v>
      </c>
    </row>
    <row r="107" spans="1:4" ht="71.25">
      <c r="A107" s="296">
        <v>20803</v>
      </c>
      <c r="B107" s="296" t="s">
        <v>128</v>
      </c>
      <c r="C107" s="290" t="s">
        <v>32</v>
      </c>
      <c r="D107" s="291">
        <v>275.5</v>
      </c>
    </row>
    <row r="108" spans="1:4" ht="71.25">
      <c r="A108" s="296">
        <v>20804</v>
      </c>
      <c r="B108" s="296" t="s">
        <v>129</v>
      </c>
      <c r="C108" s="290" t="s">
        <v>32</v>
      </c>
      <c r="D108" s="291">
        <v>269.38</v>
      </c>
    </row>
    <row r="109" spans="1:4" ht="85.5">
      <c r="A109" s="296">
        <v>20805</v>
      </c>
      <c r="B109" s="296" t="s">
        <v>130</v>
      </c>
      <c r="C109" s="290" t="s">
        <v>30</v>
      </c>
      <c r="D109" s="294">
        <v>8565.8700000000008</v>
      </c>
    </row>
    <row r="110" spans="1:4" ht="71.25">
      <c r="A110" s="296">
        <v>20806</v>
      </c>
      <c r="B110" s="296" t="s">
        <v>131</v>
      </c>
      <c r="C110" s="290" t="s">
        <v>30</v>
      </c>
      <c r="D110" s="294">
        <v>12931.89</v>
      </c>
    </row>
    <row r="111" spans="1:4" ht="71.25">
      <c r="A111" s="296">
        <v>20807</v>
      </c>
      <c r="B111" s="296" t="s">
        <v>132</v>
      </c>
      <c r="C111" s="290" t="s">
        <v>30</v>
      </c>
      <c r="D111" s="294">
        <v>16103.27</v>
      </c>
    </row>
    <row r="112" spans="1:4" ht="85.5">
      <c r="A112" s="296">
        <v>20808</v>
      </c>
      <c r="B112" s="296" t="s">
        <v>133</v>
      </c>
      <c r="C112" s="290" t="s">
        <v>32</v>
      </c>
      <c r="D112" s="291">
        <v>109.15</v>
      </c>
    </row>
    <row r="113" spans="1:4" ht="85.5">
      <c r="A113" s="296">
        <v>20809</v>
      </c>
      <c r="B113" s="296" t="s">
        <v>134</v>
      </c>
      <c r="C113" s="290" t="s">
        <v>32</v>
      </c>
      <c r="D113" s="291">
        <v>151.33000000000001</v>
      </c>
    </row>
    <row r="114" spans="1:4" ht="42.75">
      <c r="A114" s="296">
        <v>20810</v>
      </c>
      <c r="B114" s="296" t="s">
        <v>135</v>
      </c>
      <c r="C114" s="290" t="s">
        <v>30</v>
      </c>
      <c r="D114" s="294">
        <v>1066.3</v>
      </c>
    </row>
    <row r="115" spans="1:4" ht="42.75">
      <c r="A115" s="296">
        <v>20811</v>
      </c>
      <c r="B115" s="296" t="s">
        <v>136</v>
      </c>
      <c r="C115" s="290" t="s">
        <v>30</v>
      </c>
      <c r="D115" s="294">
        <v>1247.8800000000001</v>
      </c>
    </row>
    <row r="116" spans="1:4" ht="71.25">
      <c r="A116" s="296">
        <v>20812</v>
      </c>
      <c r="B116" s="296" t="s">
        <v>26956</v>
      </c>
      <c r="C116" s="290" t="s">
        <v>48</v>
      </c>
      <c r="D116" s="291">
        <v>25.16</v>
      </c>
    </row>
    <row r="117" spans="1:4" ht="15">
      <c r="A117" s="295">
        <v>3</v>
      </c>
      <c r="B117" s="295" t="s">
        <v>8</v>
      </c>
      <c r="C117" s="290"/>
      <c r="D117" s="291"/>
    </row>
    <row r="118" spans="1:4" ht="15">
      <c r="A118" s="295">
        <v>301</v>
      </c>
      <c r="B118" s="295" t="s">
        <v>2141</v>
      </c>
      <c r="C118" s="290"/>
      <c r="D118" s="291"/>
    </row>
    <row r="119" spans="1:4" ht="28.5">
      <c r="A119" s="296">
        <v>30101</v>
      </c>
      <c r="B119" s="296" t="s">
        <v>137</v>
      </c>
      <c r="C119" s="290" t="s">
        <v>41</v>
      </c>
      <c r="D119" s="291">
        <v>42.64</v>
      </c>
    </row>
    <row r="120" spans="1:4" ht="28.5">
      <c r="A120" s="296">
        <v>30102</v>
      </c>
      <c r="B120" s="296" t="s">
        <v>138</v>
      </c>
      <c r="C120" s="290" t="s">
        <v>41</v>
      </c>
      <c r="D120" s="291">
        <v>72.16</v>
      </c>
    </row>
    <row r="121" spans="1:4" ht="28.5">
      <c r="A121" s="296">
        <v>30103</v>
      </c>
      <c r="B121" s="296" t="s">
        <v>139</v>
      </c>
      <c r="C121" s="290" t="s">
        <v>41</v>
      </c>
      <c r="D121" s="291">
        <v>9.18</v>
      </c>
    </row>
    <row r="122" spans="1:4" ht="28.5">
      <c r="A122" s="296">
        <v>30104</v>
      </c>
      <c r="B122" s="296" t="s">
        <v>140</v>
      </c>
      <c r="C122" s="290" t="s">
        <v>41</v>
      </c>
      <c r="D122" s="291">
        <v>12.84</v>
      </c>
    </row>
    <row r="123" spans="1:4" ht="28.5">
      <c r="A123" s="296">
        <v>30119</v>
      </c>
      <c r="B123" s="296" t="s">
        <v>141</v>
      </c>
      <c r="C123" s="290" t="s">
        <v>32</v>
      </c>
      <c r="D123" s="291">
        <v>22.3</v>
      </c>
    </row>
    <row r="124" spans="1:4" ht="15">
      <c r="A124" s="295">
        <v>302</v>
      </c>
      <c r="B124" s="295" t="s">
        <v>2142</v>
      </c>
      <c r="C124" s="290"/>
      <c r="D124" s="291"/>
    </row>
    <row r="125" spans="1:4" ht="28.5">
      <c r="A125" s="296">
        <v>30201</v>
      </c>
      <c r="B125" s="296" t="s">
        <v>142</v>
      </c>
      <c r="C125" s="290" t="s">
        <v>41</v>
      </c>
      <c r="D125" s="291">
        <v>45.92</v>
      </c>
    </row>
    <row r="126" spans="1:4" ht="28.5">
      <c r="A126" s="296">
        <v>30202</v>
      </c>
      <c r="B126" s="296" t="s">
        <v>143</v>
      </c>
      <c r="C126" s="290" t="s">
        <v>41</v>
      </c>
      <c r="D126" s="291">
        <v>85.87</v>
      </c>
    </row>
    <row r="127" spans="1:4" ht="14.25">
      <c r="A127" s="296">
        <v>30203</v>
      </c>
      <c r="B127" s="296" t="s">
        <v>144</v>
      </c>
      <c r="C127" s="290" t="s">
        <v>41</v>
      </c>
      <c r="D127" s="291">
        <v>147.16</v>
      </c>
    </row>
    <row r="128" spans="1:4" ht="14.25">
      <c r="A128" s="296">
        <v>30204</v>
      </c>
      <c r="B128" s="296" t="s">
        <v>145</v>
      </c>
      <c r="C128" s="290" t="s">
        <v>41</v>
      </c>
      <c r="D128" s="291">
        <v>131.79</v>
      </c>
    </row>
    <row r="129" spans="1:4" ht="42.75">
      <c r="A129" s="296">
        <v>30206</v>
      </c>
      <c r="B129" s="296" t="s">
        <v>146</v>
      </c>
      <c r="C129" s="290" t="s">
        <v>41</v>
      </c>
      <c r="D129" s="291">
        <v>117.99</v>
      </c>
    </row>
    <row r="130" spans="1:4" ht="42.75">
      <c r="A130" s="296">
        <v>30208</v>
      </c>
      <c r="B130" s="296" t="s">
        <v>147</v>
      </c>
      <c r="C130" s="290" t="s">
        <v>41</v>
      </c>
      <c r="D130" s="291">
        <v>119.71</v>
      </c>
    </row>
    <row r="131" spans="1:4" ht="28.5">
      <c r="A131" s="296">
        <v>30209</v>
      </c>
      <c r="B131" s="296" t="s">
        <v>148</v>
      </c>
      <c r="C131" s="290" t="s">
        <v>41</v>
      </c>
      <c r="D131" s="291">
        <v>97.16</v>
      </c>
    </row>
    <row r="132" spans="1:4" ht="42.75">
      <c r="A132" s="296">
        <v>30210</v>
      </c>
      <c r="B132" s="296" t="s">
        <v>149</v>
      </c>
      <c r="C132" s="290" t="s">
        <v>41</v>
      </c>
      <c r="D132" s="291">
        <v>22.87</v>
      </c>
    </row>
    <row r="133" spans="1:4" ht="14.25">
      <c r="A133" s="296">
        <v>30211</v>
      </c>
      <c r="B133" s="296" t="s">
        <v>150</v>
      </c>
      <c r="C133" s="290" t="s">
        <v>41</v>
      </c>
      <c r="D133" s="291">
        <v>5.9</v>
      </c>
    </row>
    <row r="134" spans="1:4" ht="15">
      <c r="A134" s="295">
        <v>303</v>
      </c>
      <c r="B134" s="295" t="s">
        <v>2143</v>
      </c>
      <c r="C134" s="290"/>
      <c r="D134" s="291"/>
    </row>
    <row r="135" spans="1:4" ht="71.25">
      <c r="A135" s="296">
        <v>30304</v>
      </c>
      <c r="B135" s="296" t="s">
        <v>151</v>
      </c>
      <c r="C135" s="290" t="s">
        <v>41</v>
      </c>
      <c r="D135" s="291">
        <v>51.77</v>
      </c>
    </row>
    <row r="136" spans="1:4" ht="57">
      <c r="A136" s="296">
        <v>30305</v>
      </c>
      <c r="B136" s="296" t="s">
        <v>152</v>
      </c>
      <c r="C136" s="290" t="s">
        <v>30</v>
      </c>
      <c r="D136" s="291">
        <v>19.68</v>
      </c>
    </row>
    <row r="137" spans="1:4" ht="57">
      <c r="A137" s="296">
        <v>30306</v>
      </c>
      <c r="B137" s="296" t="s">
        <v>153</v>
      </c>
      <c r="C137" s="290" t="s">
        <v>30</v>
      </c>
      <c r="D137" s="291">
        <v>13.12</v>
      </c>
    </row>
    <row r="138" spans="1:4" ht="15">
      <c r="A138" s="295">
        <v>4</v>
      </c>
      <c r="B138" s="295" t="s">
        <v>27</v>
      </c>
      <c r="C138" s="290"/>
      <c r="D138" s="291"/>
    </row>
    <row r="139" spans="1:4" ht="15">
      <c r="A139" s="295">
        <v>402</v>
      </c>
      <c r="B139" s="295" t="s">
        <v>2144</v>
      </c>
      <c r="C139" s="290"/>
      <c r="D139" s="291"/>
    </row>
    <row r="140" spans="1:4" ht="42.75">
      <c r="A140" s="296">
        <v>40202</v>
      </c>
      <c r="B140" s="296" t="s">
        <v>154</v>
      </c>
      <c r="C140" s="290" t="s">
        <v>41</v>
      </c>
      <c r="D140" s="291">
        <v>479.44</v>
      </c>
    </row>
    <row r="141" spans="1:4" ht="57">
      <c r="A141" s="296">
        <v>40206</v>
      </c>
      <c r="B141" s="296" t="s">
        <v>155</v>
      </c>
      <c r="C141" s="290" t="s">
        <v>32</v>
      </c>
      <c r="D141" s="291">
        <v>61.61</v>
      </c>
    </row>
    <row r="142" spans="1:4" ht="42.75">
      <c r="A142" s="296">
        <v>40224</v>
      </c>
      <c r="B142" s="296" t="s">
        <v>156</v>
      </c>
      <c r="C142" s="290" t="s">
        <v>41</v>
      </c>
      <c r="D142" s="291">
        <v>556.75</v>
      </c>
    </row>
    <row r="143" spans="1:4" ht="57">
      <c r="A143" s="296">
        <v>40231</v>
      </c>
      <c r="B143" s="296" t="s">
        <v>157</v>
      </c>
      <c r="C143" s="290" t="s">
        <v>41</v>
      </c>
      <c r="D143" s="291">
        <v>482.81</v>
      </c>
    </row>
    <row r="144" spans="1:4" ht="42.75">
      <c r="A144" s="296">
        <v>40233</v>
      </c>
      <c r="B144" s="296" t="s">
        <v>158</v>
      </c>
      <c r="C144" s="290" t="s">
        <v>41</v>
      </c>
      <c r="D144" s="291">
        <v>501.41</v>
      </c>
    </row>
    <row r="145" spans="1:4" ht="42.75">
      <c r="A145" s="296">
        <v>40235</v>
      </c>
      <c r="B145" s="296" t="s">
        <v>159</v>
      </c>
      <c r="C145" s="290" t="s">
        <v>41</v>
      </c>
      <c r="D145" s="291">
        <v>519.49</v>
      </c>
    </row>
    <row r="146" spans="1:4" ht="42.75">
      <c r="A146" s="296">
        <v>40237</v>
      </c>
      <c r="B146" s="296" t="s">
        <v>160</v>
      </c>
      <c r="C146" s="290" t="s">
        <v>41</v>
      </c>
      <c r="D146" s="291">
        <v>539.4</v>
      </c>
    </row>
    <row r="147" spans="1:4" ht="57">
      <c r="A147" s="296">
        <v>40238</v>
      </c>
      <c r="B147" s="296" t="s">
        <v>161</v>
      </c>
      <c r="C147" s="290" t="s">
        <v>32</v>
      </c>
      <c r="D147" s="291">
        <v>64.02</v>
      </c>
    </row>
    <row r="148" spans="1:4" ht="57">
      <c r="A148" s="296">
        <v>40239</v>
      </c>
      <c r="B148" s="296" t="s">
        <v>162</v>
      </c>
      <c r="C148" s="290" t="s">
        <v>41</v>
      </c>
      <c r="D148" s="291">
        <v>464.57</v>
      </c>
    </row>
    <row r="149" spans="1:4" ht="57">
      <c r="A149" s="296">
        <v>40240</v>
      </c>
      <c r="B149" s="296" t="s">
        <v>163</v>
      </c>
      <c r="C149" s="290" t="s">
        <v>41</v>
      </c>
      <c r="D149" s="291">
        <v>483.5</v>
      </c>
    </row>
    <row r="150" spans="1:4" ht="42.75">
      <c r="A150" s="296">
        <v>40243</v>
      </c>
      <c r="B150" s="296" t="s">
        <v>164</v>
      </c>
      <c r="C150" s="290" t="s">
        <v>165</v>
      </c>
      <c r="D150" s="291">
        <v>12.58</v>
      </c>
    </row>
    <row r="151" spans="1:4" ht="42.75">
      <c r="A151" s="296">
        <v>40245</v>
      </c>
      <c r="B151" s="296" t="s">
        <v>166</v>
      </c>
      <c r="C151" s="290" t="s">
        <v>165</v>
      </c>
      <c r="D151" s="291">
        <v>12.32</v>
      </c>
    </row>
    <row r="152" spans="1:4" ht="42.75">
      <c r="A152" s="296">
        <v>40246</v>
      </c>
      <c r="B152" s="296" t="s">
        <v>167</v>
      </c>
      <c r="C152" s="290" t="s">
        <v>165</v>
      </c>
      <c r="D152" s="291">
        <v>15.54</v>
      </c>
    </row>
    <row r="153" spans="1:4" ht="57">
      <c r="A153" s="296">
        <v>40249</v>
      </c>
      <c r="B153" s="296" t="s">
        <v>168</v>
      </c>
      <c r="C153" s="290" t="s">
        <v>32</v>
      </c>
      <c r="D153" s="291">
        <v>91.74</v>
      </c>
    </row>
    <row r="154" spans="1:4" ht="57">
      <c r="A154" s="296">
        <v>40250</v>
      </c>
      <c r="B154" s="296" t="s">
        <v>169</v>
      </c>
      <c r="C154" s="290" t="s">
        <v>32</v>
      </c>
      <c r="D154" s="291">
        <v>71.650000000000006</v>
      </c>
    </row>
    <row r="155" spans="1:4" ht="57">
      <c r="A155" s="296">
        <v>40253</v>
      </c>
      <c r="B155" s="296" t="s">
        <v>170</v>
      </c>
      <c r="C155" s="290" t="s">
        <v>41</v>
      </c>
      <c r="D155" s="291">
        <v>503.19</v>
      </c>
    </row>
    <row r="156" spans="1:4" ht="15">
      <c r="A156" s="295">
        <v>403</v>
      </c>
      <c r="B156" s="295" t="s">
        <v>2145</v>
      </c>
      <c r="C156" s="290"/>
      <c r="D156" s="291"/>
    </row>
    <row r="157" spans="1:4" ht="42.75">
      <c r="A157" s="296">
        <v>40315</v>
      </c>
      <c r="B157" s="296" t="s">
        <v>156</v>
      </c>
      <c r="C157" s="290" t="s">
        <v>41</v>
      </c>
      <c r="D157" s="291">
        <v>640.53</v>
      </c>
    </row>
    <row r="158" spans="1:4" ht="42.75">
      <c r="A158" s="296">
        <v>40320</v>
      </c>
      <c r="B158" s="296" t="s">
        <v>158</v>
      </c>
      <c r="C158" s="290" t="s">
        <v>41</v>
      </c>
      <c r="D158" s="291">
        <v>585.19000000000005</v>
      </c>
    </row>
    <row r="159" spans="1:4" ht="42.75">
      <c r="A159" s="296">
        <v>40322</v>
      </c>
      <c r="B159" s="296" t="s">
        <v>159</v>
      </c>
      <c r="C159" s="290" t="s">
        <v>41</v>
      </c>
      <c r="D159" s="291">
        <v>603.27</v>
      </c>
    </row>
    <row r="160" spans="1:4" ht="42.75">
      <c r="A160" s="296">
        <v>40324</v>
      </c>
      <c r="B160" s="296" t="s">
        <v>160</v>
      </c>
      <c r="C160" s="290" t="s">
        <v>41</v>
      </c>
      <c r="D160" s="291">
        <v>623.17999999999995</v>
      </c>
    </row>
    <row r="161" spans="1:4" ht="42.75">
      <c r="A161" s="296">
        <v>40328</v>
      </c>
      <c r="B161" s="296" t="s">
        <v>164</v>
      </c>
      <c r="C161" s="290" t="s">
        <v>165</v>
      </c>
      <c r="D161" s="291">
        <v>12.58</v>
      </c>
    </row>
    <row r="162" spans="1:4" ht="57">
      <c r="A162" s="296">
        <v>40329</v>
      </c>
      <c r="B162" s="296" t="s">
        <v>171</v>
      </c>
      <c r="C162" s="290" t="s">
        <v>41</v>
      </c>
      <c r="D162" s="291">
        <v>408.91</v>
      </c>
    </row>
    <row r="163" spans="1:4" ht="57">
      <c r="A163" s="296">
        <v>40330</v>
      </c>
      <c r="B163" s="296" t="s">
        <v>172</v>
      </c>
      <c r="C163" s="290" t="s">
        <v>41</v>
      </c>
      <c r="D163" s="291">
        <v>428.91</v>
      </c>
    </row>
    <row r="164" spans="1:4" ht="57">
      <c r="A164" s="296">
        <v>40331</v>
      </c>
      <c r="B164" s="296" t="s">
        <v>173</v>
      </c>
      <c r="C164" s="290" t="s">
        <v>41</v>
      </c>
      <c r="D164" s="291">
        <v>449.73</v>
      </c>
    </row>
    <row r="165" spans="1:4" ht="42.75">
      <c r="A165" s="296">
        <v>40332</v>
      </c>
      <c r="B165" s="296" t="s">
        <v>174</v>
      </c>
      <c r="C165" s="290" t="s">
        <v>165</v>
      </c>
      <c r="D165" s="291">
        <v>12.32</v>
      </c>
    </row>
    <row r="166" spans="1:4" ht="42.75">
      <c r="A166" s="296">
        <v>40333</v>
      </c>
      <c r="B166" s="296" t="s">
        <v>167</v>
      </c>
      <c r="C166" s="290" t="s">
        <v>165</v>
      </c>
      <c r="D166" s="291">
        <v>15.54</v>
      </c>
    </row>
    <row r="167" spans="1:4" ht="71.25">
      <c r="A167" s="296">
        <v>40337</v>
      </c>
      <c r="B167" s="296" t="s">
        <v>175</v>
      </c>
      <c r="C167" s="290" t="s">
        <v>32</v>
      </c>
      <c r="D167" s="291">
        <v>76.459999999999994</v>
      </c>
    </row>
    <row r="168" spans="1:4" ht="71.25">
      <c r="A168" s="296">
        <v>40339</v>
      </c>
      <c r="B168" s="296" t="s">
        <v>176</v>
      </c>
      <c r="C168" s="290" t="s">
        <v>32</v>
      </c>
      <c r="D168" s="291">
        <v>87.82</v>
      </c>
    </row>
    <row r="169" spans="1:4" ht="15">
      <c r="A169" s="295">
        <v>404</v>
      </c>
      <c r="B169" s="295" t="s">
        <v>2146</v>
      </c>
      <c r="C169" s="290"/>
      <c r="D169" s="291"/>
    </row>
    <row r="170" spans="1:4" ht="28.5">
      <c r="A170" s="296">
        <v>40405</v>
      </c>
      <c r="B170" s="296" t="s">
        <v>177</v>
      </c>
      <c r="C170" s="290" t="s">
        <v>32</v>
      </c>
      <c r="D170" s="291">
        <v>83.15</v>
      </c>
    </row>
    <row r="171" spans="1:4" ht="15">
      <c r="A171" s="295">
        <v>406</v>
      </c>
      <c r="B171" s="295" t="s">
        <v>2147</v>
      </c>
      <c r="C171" s="290"/>
      <c r="D171" s="291"/>
    </row>
    <row r="172" spans="1:4" ht="42.75">
      <c r="A172" s="296">
        <v>40601</v>
      </c>
      <c r="B172" s="296" t="s">
        <v>178</v>
      </c>
      <c r="C172" s="290" t="s">
        <v>32</v>
      </c>
      <c r="D172" s="291">
        <v>75.41</v>
      </c>
    </row>
    <row r="173" spans="1:4" ht="42.75">
      <c r="A173" s="296">
        <v>40602</v>
      </c>
      <c r="B173" s="296" t="s">
        <v>179</v>
      </c>
      <c r="C173" s="290" t="s">
        <v>32</v>
      </c>
      <c r="D173" s="291">
        <v>84.16</v>
      </c>
    </row>
    <row r="174" spans="1:4" ht="15">
      <c r="A174" s="295">
        <v>407</v>
      </c>
      <c r="B174" s="295" t="s">
        <v>1236</v>
      </c>
      <c r="C174" s="290"/>
      <c r="D174" s="291"/>
    </row>
    <row r="175" spans="1:4" ht="57">
      <c r="A175" s="296">
        <v>40705</v>
      </c>
      <c r="B175" s="296" t="s">
        <v>180</v>
      </c>
      <c r="C175" s="290" t="s">
        <v>48</v>
      </c>
      <c r="D175" s="291">
        <v>58.37</v>
      </c>
    </row>
    <row r="176" spans="1:4" ht="15">
      <c r="A176" s="295">
        <v>408</v>
      </c>
      <c r="B176" s="295" t="s">
        <v>2148</v>
      </c>
      <c r="C176" s="290"/>
      <c r="D176" s="291"/>
    </row>
    <row r="177" spans="1:4" ht="28.5">
      <c r="A177" s="296">
        <v>40801</v>
      </c>
      <c r="B177" s="296" t="s">
        <v>181</v>
      </c>
      <c r="C177" s="290" t="s">
        <v>41</v>
      </c>
      <c r="D177" s="294">
        <v>2222.14</v>
      </c>
    </row>
    <row r="178" spans="1:4" ht="42.75">
      <c r="A178" s="296">
        <v>40802</v>
      </c>
      <c r="B178" s="296" t="s">
        <v>182</v>
      </c>
      <c r="C178" s="290" t="s">
        <v>32</v>
      </c>
      <c r="D178" s="291">
        <v>111.11</v>
      </c>
    </row>
    <row r="179" spans="1:4" ht="42.75">
      <c r="A179" s="296">
        <v>40803</v>
      </c>
      <c r="B179" s="296" t="s">
        <v>183</v>
      </c>
      <c r="C179" s="290" t="s">
        <v>32</v>
      </c>
      <c r="D179" s="291">
        <v>65.599999999999994</v>
      </c>
    </row>
    <row r="180" spans="1:4" ht="57">
      <c r="A180" s="296">
        <v>40806</v>
      </c>
      <c r="B180" s="296" t="s">
        <v>184</v>
      </c>
      <c r="C180" s="290" t="s">
        <v>32</v>
      </c>
      <c r="D180" s="291">
        <v>19.68</v>
      </c>
    </row>
    <row r="181" spans="1:4" ht="42.75">
      <c r="A181" s="296">
        <v>40807</v>
      </c>
      <c r="B181" s="296" t="s">
        <v>185</v>
      </c>
      <c r="C181" s="290" t="s">
        <v>32</v>
      </c>
      <c r="D181" s="291">
        <v>57.56</v>
      </c>
    </row>
    <row r="182" spans="1:4" ht="14.25">
      <c r="A182" s="296">
        <v>40808</v>
      </c>
      <c r="B182" s="296" t="s">
        <v>186</v>
      </c>
      <c r="C182" s="290" t="s">
        <v>165</v>
      </c>
      <c r="D182" s="291">
        <v>3.95</v>
      </c>
    </row>
    <row r="183" spans="1:4" ht="42.75">
      <c r="A183" s="296">
        <v>40809</v>
      </c>
      <c r="B183" s="296" t="s">
        <v>187</v>
      </c>
      <c r="C183" s="290" t="s">
        <v>32</v>
      </c>
      <c r="D183" s="291">
        <v>309.62</v>
      </c>
    </row>
    <row r="184" spans="1:4" ht="42.75">
      <c r="A184" s="296">
        <v>40810</v>
      </c>
      <c r="B184" s="296" t="s">
        <v>188</v>
      </c>
      <c r="C184" s="290" t="s">
        <v>41</v>
      </c>
      <c r="D184" s="294">
        <v>5820.45</v>
      </c>
    </row>
    <row r="185" spans="1:4" ht="28.5">
      <c r="A185" s="296">
        <v>40813</v>
      </c>
      <c r="B185" s="296" t="s">
        <v>189</v>
      </c>
      <c r="C185" s="290" t="s">
        <v>32</v>
      </c>
      <c r="D185" s="291">
        <v>63.73</v>
      </c>
    </row>
    <row r="186" spans="1:4" ht="28.5">
      <c r="A186" s="296">
        <v>40816</v>
      </c>
      <c r="B186" s="296" t="s">
        <v>190</v>
      </c>
      <c r="C186" s="290" t="s">
        <v>32</v>
      </c>
      <c r="D186" s="291">
        <v>11.39</v>
      </c>
    </row>
    <row r="187" spans="1:4" ht="57">
      <c r="A187" s="296">
        <v>40817</v>
      </c>
      <c r="B187" s="296" t="s">
        <v>191</v>
      </c>
      <c r="C187" s="290" t="s">
        <v>41</v>
      </c>
      <c r="D187" s="294">
        <v>2681.2</v>
      </c>
    </row>
    <row r="188" spans="1:4" ht="42.75">
      <c r="A188" s="296">
        <v>40818</v>
      </c>
      <c r="B188" s="296" t="s">
        <v>192</v>
      </c>
      <c r="C188" s="290" t="s">
        <v>32</v>
      </c>
      <c r="D188" s="291">
        <v>52.15</v>
      </c>
    </row>
    <row r="189" spans="1:4" ht="75">
      <c r="A189" s="295">
        <v>409</v>
      </c>
      <c r="B189" s="295" t="s">
        <v>2149</v>
      </c>
      <c r="C189" s="290"/>
      <c r="D189" s="291"/>
    </row>
    <row r="190" spans="1:4" ht="85.5">
      <c r="A190" s="296">
        <v>40901</v>
      </c>
      <c r="B190" s="296" t="s">
        <v>193</v>
      </c>
      <c r="C190" s="290" t="s">
        <v>48</v>
      </c>
      <c r="D190" s="291">
        <v>452.49</v>
      </c>
    </row>
    <row r="191" spans="1:4" ht="85.5">
      <c r="A191" s="296">
        <v>40902</v>
      </c>
      <c r="B191" s="296" t="s">
        <v>194</v>
      </c>
      <c r="C191" s="290" t="s">
        <v>48</v>
      </c>
      <c r="D191" s="291">
        <v>740.45</v>
      </c>
    </row>
    <row r="192" spans="1:4" ht="85.5">
      <c r="A192" s="296">
        <v>40903</v>
      </c>
      <c r="B192" s="296" t="s">
        <v>195</v>
      </c>
      <c r="C192" s="290" t="s">
        <v>48</v>
      </c>
      <c r="D192" s="294">
        <v>1061.0999999999999</v>
      </c>
    </row>
    <row r="193" spans="1:4" ht="85.5">
      <c r="A193" s="296">
        <v>40904</v>
      </c>
      <c r="B193" s="296" t="s">
        <v>196</v>
      </c>
      <c r="C193" s="290" t="s">
        <v>48</v>
      </c>
      <c r="D193" s="294">
        <v>1413.02</v>
      </c>
    </row>
    <row r="194" spans="1:4" ht="15">
      <c r="A194" s="295">
        <v>5</v>
      </c>
      <c r="B194" s="295" t="s">
        <v>2150</v>
      </c>
      <c r="C194" s="290"/>
      <c r="D194" s="291"/>
    </row>
    <row r="195" spans="1:4" ht="15">
      <c r="A195" s="295">
        <v>501</v>
      </c>
      <c r="B195" s="295" t="s">
        <v>2151</v>
      </c>
      <c r="C195" s="290"/>
      <c r="D195" s="291"/>
    </row>
    <row r="196" spans="1:4" ht="42.75">
      <c r="A196" s="296">
        <v>50112</v>
      </c>
      <c r="B196" s="296" t="s">
        <v>197</v>
      </c>
      <c r="C196" s="290" t="s">
        <v>32</v>
      </c>
      <c r="D196" s="291">
        <v>114.33</v>
      </c>
    </row>
    <row r="197" spans="1:4" ht="28.5">
      <c r="A197" s="296">
        <v>50115</v>
      </c>
      <c r="B197" s="296" t="s">
        <v>198</v>
      </c>
      <c r="C197" s="290" t="s">
        <v>41</v>
      </c>
      <c r="D197" s="291">
        <v>398.57</v>
      </c>
    </row>
    <row r="198" spans="1:4" ht="71.25">
      <c r="A198" s="296">
        <v>50122</v>
      </c>
      <c r="B198" s="296" t="s">
        <v>199</v>
      </c>
      <c r="C198" s="290" t="s">
        <v>32</v>
      </c>
      <c r="D198" s="291">
        <v>119.06</v>
      </c>
    </row>
    <row r="199" spans="1:4" ht="15">
      <c r="A199" s="295">
        <v>502</v>
      </c>
      <c r="B199" s="295" t="s">
        <v>2152</v>
      </c>
      <c r="C199" s="290"/>
      <c r="D199" s="291"/>
    </row>
    <row r="200" spans="1:4" ht="71.25">
      <c r="A200" s="296">
        <v>50202</v>
      </c>
      <c r="B200" s="296" t="s">
        <v>200</v>
      </c>
      <c r="C200" s="290" t="s">
        <v>32</v>
      </c>
      <c r="D200" s="291">
        <v>95.11</v>
      </c>
    </row>
    <row r="201" spans="1:4" ht="42.75">
      <c r="A201" s="296">
        <v>50203</v>
      </c>
      <c r="B201" s="296" t="s">
        <v>201</v>
      </c>
      <c r="C201" s="290" t="s">
        <v>30</v>
      </c>
      <c r="D201" s="291">
        <v>334.43</v>
      </c>
    </row>
    <row r="202" spans="1:4" ht="42.75">
      <c r="A202" s="296">
        <v>50205</v>
      </c>
      <c r="B202" s="296" t="s">
        <v>202</v>
      </c>
      <c r="C202" s="290" t="s">
        <v>32</v>
      </c>
      <c r="D202" s="291">
        <v>398.67</v>
      </c>
    </row>
    <row r="203" spans="1:4" ht="42.75">
      <c r="A203" s="296">
        <v>50206</v>
      </c>
      <c r="B203" s="296" t="s">
        <v>203</v>
      </c>
      <c r="C203" s="290" t="s">
        <v>32</v>
      </c>
      <c r="D203" s="291">
        <v>381.5</v>
      </c>
    </row>
    <row r="204" spans="1:4" ht="57">
      <c r="A204" s="296">
        <v>50208</v>
      </c>
      <c r="B204" s="296" t="s">
        <v>204</v>
      </c>
      <c r="C204" s="290" t="s">
        <v>32</v>
      </c>
      <c r="D204" s="291">
        <v>109.18</v>
      </c>
    </row>
    <row r="205" spans="1:4" ht="15">
      <c r="A205" s="295">
        <v>503</v>
      </c>
      <c r="B205" s="295" t="s">
        <v>2153</v>
      </c>
      <c r="C205" s="290"/>
      <c r="D205" s="291"/>
    </row>
    <row r="206" spans="1:4" ht="42.75">
      <c r="A206" s="296">
        <v>50301</v>
      </c>
      <c r="B206" s="296" t="s">
        <v>205</v>
      </c>
      <c r="C206" s="290" t="s">
        <v>48</v>
      </c>
      <c r="D206" s="291">
        <v>8.24</v>
      </c>
    </row>
    <row r="207" spans="1:4" ht="42.75">
      <c r="A207" s="296">
        <v>50303</v>
      </c>
      <c r="B207" s="296" t="s">
        <v>206</v>
      </c>
      <c r="C207" s="290" t="s">
        <v>48</v>
      </c>
      <c r="D207" s="291">
        <v>60</v>
      </c>
    </row>
    <row r="208" spans="1:4" ht="15">
      <c r="A208" s="295">
        <v>505</v>
      </c>
      <c r="B208" s="295" t="s">
        <v>2154</v>
      </c>
      <c r="C208" s="290"/>
      <c r="D208" s="291"/>
    </row>
    <row r="209" spans="1:4" ht="71.25">
      <c r="A209" s="296">
        <v>50501</v>
      </c>
      <c r="B209" s="296" t="s">
        <v>207</v>
      </c>
      <c r="C209" s="290" t="s">
        <v>32</v>
      </c>
      <c r="D209" s="291">
        <v>93.84</v>
      </c>
    </row>
    <row r="210" spans="1:4" ht="71.25">
      <c r="A210" s="296">
        <v>50502</v>
      </c>
      <c r="B210" s="296" t="s">
        <v>208</v>
      </c>
      <c r="C210" s="290" t="s">
        <v>32</v>
      </c>
      <c r="D210" s="291">
        <v>179.64</v>
      </c>
    </row>
    <row r="211" spans="1:4" ht="71.25">
      <c r="A211" s="296">
        <v>50503</v>
      </c>
      <c r="B211" s="296" t="s">
        <v>209</v>
      </c>
      <c r="C211" s="290" t="s">
        <v>32</v>
      </c>
      <c r="D211" s="291">
        <v>69.180000000000007</v>
      </c>
    </row>
    <row r="212" spans="1:4" ht="30">
      <c r="A212" s="295">
        <v>506</v>
      </c>
      <c r="B212" s="295" t="s">
        <v>2155</v>
      </c>
      <c r="C212" s="290"/>
      <c r="D212" s="291"/>
    </row>
    <row r="213" spans="1:4" ht="71.25">
      <c r="A213" s="296">
        <v>50601</v>
      </c>
      <c r="B213" s="296" t="s">
        <v>210</v>
      </c>
      <c r="C213" s="290" t="s">
        <v>32</v>
      </c>
      <c r="D213" s="291">
        <v>48.89</v>
      </c>
    </row>
    <row r="214" spans="1:4" ht="71.25">
      <c r="A214" s="296">
        <v>50602</v>
      </c>
      <c r="B214" s="296" t="s">
        <v>211</v>
      </c>
      <c r="C214" s="290" t="s">
        <v>32</v>
      </c>
      <c r="D214" s="291">
        <v>59.59</v>
      </c>
    </row>
    <row r="215" spans="1:4" ht="71.25">
      <c r="A215" s="296">
        <v>50603</v>
      </c>
      <c r="B215" s="296" t="s">
        <v>212</v>
      </c>
      <c r="C215" s="290" t="s">
        <v>32</v>
      </c>
      <c r="D215" s="291">
        <v>71.349999999999994</v>
      </c>
    </row>
    <row r="216" spans="1:4" ht="85.5">
      <c r="A216" s="296">
        <v>50605</v>
      </c>
      <c r="B216" s="296" t="s">
        <v>213</v>
      </c>
      <c r="C216" s="290" t="s">
        <v>32</v>
      </c>
      <c r="D216" s="291">
        <v>60.19</v>
      </c>
    </row>
    <row r="217" spans="1:4" ht="85.5">
      <c r="A217" s="296">
        <v>50606</v>
      </c>
      <c r="B217" s="296" t="s">
        <v>214</v>
      </c>
      <c r="C217" s="290" t="s">
        <v>32</v>
      </c>
      <c r="D217" s="291">
        <v>53.94</v>
      </c>
    </row>
    <row r="218" spans="1:4" ht="85.5">
      <c r="A218" s="296">
        <v>50607</v>
      </c>
      <c r="B218" s="296" t="s">
        <v>215</v>
      </c>
      <c r="C218" s="290" t="s">
        <v>32</v>
      </c>
      <c r="D218" s="291">
        <v>105.19</v>
      </c>
    </row>
    <row r="219" spans="1:4" ht="85.5">
      <c r="A219" s="296">
        <v>50608</v>
      </c>
      <c r="B219" s="296" t="s">
        <v>216</v>
      </c>
      <c r="C219" s="290" t="s">
        <v>32</v>
      </c>
      <c r="D219" s="291">
        <v>93.44</v>
      </c>
    </row>
    <row r="220" spans="1:4" ht="15">
      <c r="A220" s="295">
        <v>6</v>
      </c>
      <c r="B220" s="295" t="s">
        <v>2156</v>
      </c>
      <c r="C220" s="290"/>
      <c r="D220" s="291"/>
    </row>
    <row r="221" spans="1:4" ht="15">
      <c r="A221" s="295">
        <v>601</v>
      </c>
      <c r="B221" s="295" t="s">
        <v>2157</v>
      </c>
      <c r="C221" s="290"/>
      <c r="D221" s="291"/>
    </row>
    <row r="222" spans="1:4" ht="42.75">
      <c r="A222" s="296">
        <v>60101</v>
      </c>
      <c r="B222" s="296" t="s">
        <v>217</v>
      </c>
      <c r="C222" s="290" t="s">
        <v>30</v>
      </c>
      <c r="D222" s="291">
        <v>257.10000000000002</v>
      </c>
    </row>
    <row r="223" spans="1:4" ht="42.75">
      <c r="A223" s="296">
        <v>60102</v>
      </c>
      <c r="B223" s="296" t="s">
        <v>219</v>
      </c>
      <c r="C223" s="290" t="s">
        <v>30</v>
      </c>
      <c r="D223" s="291">
        <v>257.10000000000002</v>
      </c>
    </row>
    <row r="224" spans="1:4" ht="42.75">
      <c r="A224" s="296">
        <v>60103</v>
      </c>
      <c r="B224" s="296" t="s">
        <v>218</v>
      </c>
      <c r="C224" s="290" t="s">
        <v>30</v>
      </c>
      <c r="D224" s="291">
        <v>257.10000000000002</v>
      </c>
    </row>
    <row r="225" spans="1:4" ht="28.5">
      <c r="A225" s="296">
        <v>60107</v>
      </c>
      <c r="B225" s="296" t="s">
        <v>220</v>
      </c>
      <c r="C225" s="290" t="s">
        <v>48</v>
      </c>
      <c r="D225" s="291">
        <v>11.24</v>
      </c>
    </row>
    <row r="226" spans="1:4" ht="42.75">
      <c r="A226" s="296">
        <v>60108</v>
      </c>
      <c r="B226" s="296" t="s">
        <v>221</v>
      </c>
      <c r="C226" s="290" t="s">
        <v>30</v>
      </c>
      <c r="D226" s="291">
        <v>306.39</v>
      </c>
    </row>
    <row r="227" spans="1:4" ht="42.75">
      <c r="A227" s="296">
        <v>60110</v>
      </c>
      <c r="B227" s="296" t="s">
        <v>222</v>
      </c>
      <c r="C227" s="290" t="s">
        <v>48</v>
      </c>
      <c r="D227" s="291">
        <v>59.43</v>
      </c>
    </row>
    <row r="228" spans="1:4" ht="42.75">
      <c r="A228" s="296">
        <v>60112</v>
      </c>
      <c r="B228" s="296" t="s">
        <v>223</v>
      </c>
      <c r="C228" s="290" t="s">
        <v>48</v>
      </c>
      <c r="D228" s="291">
        <v>47.37</v>
      </c>
    </row>
    <row r="229" spans="1:4" ht="28.5">
      <c r="A229" s="296">
        <v>60113</v>
      </c>
      <c r="B229" s="296" t="s">
        <v>224</v>
      </c>
      <c r="C229" s="290" t="s">
        <v>48</v>
      </c>
      <c r="D229" s="291">
        <v>14.02</v>
      </c>
    </row>
    <row r="230" spans="1:4" ht="15">
      <c r="A230" s="295">
        <v>611</v>
      </c>
      <c r="B230" s="295" t="s">
        <v>2158</v>
      </c>
      <c r="C230" s="290"/>
      <c r="D230" s="291"/>
    </row>
    <row r="231" spans="1:4" ht="42.75">
      <c r="A231" s="296">
        <v>61101</v>
      </c>
      <c r="B231" s="296" t="s">
        <v>225</v>
      </c>
      <c r="C231" s="290" t="s">
        <v>30</v>
      </c>
      <c r="D231" s="291">
        <v>9.16</v>
      </c>
    </row>
    <row r="232" spans="1:4" ht="42.75">
      <c r="A232" s="296">
        <v>61102</v>
      </c>
      <c r="B232" s="296" t="s">
        <v>226</v>
      </c>
      <c r="C232" s="290" t="s">
        <v>30</v>
      </c>
      <c r="D232" s="291">
        <v>89.02</v>
      </c>
    </row>
    <row r="233" spans="1:4" ht="42.75">
      <c r="A233" s="296">
        <v>61103</v>
      </c>
      <c r="B233" s="296" t="s">
        <v>227</v>
      </c>
      <c r="C233" s="290" t="s">
        <v>30</v>
      </c>
      <c r="D233" s="291">
        <v>156.91999999999999</v>
      </c>
    </row>
    <row r="234" spans="1:4" ht="28.5">
      <c r="A234" s="296">
        <v>61104</v>
      </c>
      <c r="B234" s="296" t="s">
        <v>228</v>
      </c>
      <c r="C234" s="290" t="s">
        <v>30</v>
      </c>
      <c r="D234" s="291">
        <v>58.99</v>
      </c>
    </row>
    <row r="235" spans="1:4" ht="42.75">
      <c r="A235" s="296">
        <v>61106</v>
      </c>
      <c r="B235" s="296" t="s">
        <v>229</v>
      </c>
      <c r="C235" s="290" t="s">
        <v>30</v>
      </c>
      <c r="D235" s="291">
        <v>135.86000000000001</v>
      </c>
    </row>
    <row r="236" spans="1:4" ht="42.75">
      <c r="A236" s="296">
        <v>61107</v>
      </c>
      <c r="B236" s="296" t="s">
        <v>230</v>
      </c>
      <c r="C236" s="290" t="s">
        <v>30</v>
      </c>
      <c r="D236" s="291">
        <v>101.19</v>
      </c>
    </row>
    <row r="237" spans="1:4" ht="42.75">
      <c r="A237" s="296">
        <v>61108</v>
      </c>
      <c r="B237" s="296" t="s">
        <v>231</v>
      </c>
      <c r="C237" s="290" t="s">
        <v>30</v>
      </c>
      <c r="D237" s="291">
        <v>80.599999999999994</v>
      </c>
    </row>
    <row r="238" spans="1:4" ht="42.75">
      <c r="A238" s="296">
        <v>61112</v>
      </c>
      <c r="B238" s="296" t="s">
        <v>232</v>
      </c>
      <c r="C238" s="290" t="s">
        <v>30</v>
      </c>
      <c r="D238" s="291">
        <v>33.369999999999997</v>
      </c>
    </row>
    <row r="239" spans="1:4" ht="75">
      <c r="A239" s="295">
        <v>613</v>
      </c>
      <c r="B239" s="295" t="s">
        <v>2159</v>
      </c>
      <c r="C239" s="290"/>
      <c r="D239" s="291"/>
    </row>
    <row r="240" spans="1:4" ht="85.5">
      <c r="A240" s="296">
        <v>61301</v>
      </c>
      <c r="B240" s="296" t="s">
        <v>233</v>
      </c>
      <c r="C240" s="290" t="s">
        <v>30</v>
      </c>
      <c r="D240" s="291">
        <v>611.33000000000004</v>
      </c>
    </row>
    <row r="241" spans="1:4" ht="85.5">
      <c r="A241" s="296">
        <v>61302</v>
      </c>
      <c r="B241" s="296" t="s">
        <v>2160</v>
      </c>
      <c r="C241" s="290" t="s">
        <v>30</v>
      </c>
      <c r="D241" s="291">
        <v>617.57000000000005</v>
      </c>
    </row>
    <row r="242" spans="1:4" ht="85.5">
      <c r="A242" s="296">
        <v>61303</v>
      </c>
      <c r="B242" s="296" t="s">
        <v>2161</v>
      </c>
      <c r="C242" s="290" t="s">
        <v>30</v>
      </c>
      <c r="D242" s="291">
        <v>623.79999999999995</v>
      </c>
    </row>
    <row r="243" spans="1:4" ht="85.5">
      <c r="A243" s="296">
        <v>61304</v>
      </c>
      <c r="B243" s="296" t="s">
        <v>2162</v>
      </c>
      <c r="C243" s="290" t="s">
        <v>30</v>
      </c>
      <c r="D243" s="291">
        <v>660.65</v>
      </c>
    </row>
    <row r="244" spans="1:4" ht="75">
      <c r="A244" s="295">
        <v>614</v>
      </c>
      <c r="B244" s="295" t="s">
        <v>2163</v>
      </c>
      <c r="C244" s="290"/>
      <c r="D244" s="291"/>
    </row>
    <row r="245" spans="1:4" ht="85.5">
      <c r="A245" s="296">
        <v>61401</v>
      </c>
      <c r="B245" s="296" t="s">
        <v>2164</v>
      </c>
      <c r="C245" s="290" t="s">
        <v>30</v>
      </c>
      <c r="D245" s="291">
        <v>599.14</v>
      </c>
    </row>
    <row r="246" spans="1:4" ht="85.5">
      <c r="A246" s="296">
        <v>61402</v>
      </c>
      <c r="B246" s="296" t="s">
        <v>2165</v>
      </c>
      <c r="C246" s="290" t="s">
        <v>30</v>
      </c>
      <c r="D246" s="291">
        <v>599.14</v>
      </c>
    </row>
    <row r="247" spans="1:4" ht="85.5">
      <c r="A247" s="296">
        <v>61403</v>
      </c>
      <c r="B247" s="296" t="s">
        <v>2166</v>
      </c>
      <c r="C247" s="290" t="s">
        <v>30</v>
      </c>
      <c r="D247" s="291">
        <v>596.04999999999995</v>
      </c>
    </row>
    <row r="248" spans="1:4" ht="85.5">
      <c r="A248" s="296">
        <v>61404</v>
      </c>
      <c r="B248" s="296" t="s">
        <v>2167</v>
      </c>
      <c r="C248" s="290" t="s">
        <v>30</v>
      </c>
      <c r="D248" s="291">
        <v>599.14</v>
      </c>
    </row>
    <row r="249" spans="1:4" ht="45">
      <c r="A249" s="295">
        <v>617</v>
      </c>
      <c r="B249" s="295" t="s">
        <v>2168</v>
      </c>
      <c r="C249" s="290"/>
      <c r="D249" s="291"/>
    </row>
    <row r="250" spans="1:4" ht="42.75">
      <c r="A250" s="296">
        <v>61701</v>
      </c>
      <c r="B250" s="296" t="s">
        <v>2169</v>
      </c>
      <c r="C250" s="290" t="s">
        <v>30</v>
      </c>
      <c r="D250" s="291">
        <v>628.80999999999995</v>
      </c>
    </row>
    <row r="251" spans="1:4" ht="42.75">
      <c r="A251" s="296">
        <v>61702</v>
      </c>
      <c r="B251" s="296" t="s">
        <v>2170</v>
      </c>
      <c r="C251" s="290" t="s">
        <v>30</v>
      </c>
      <c r="D251" s="291">
        <v>668.89</v>
      </c>
    </row>
    <row r="252" spans="1:4" ht="42.75">
      <c r="A252" s="296">
        <v>61703</v>
      </c>
      <c r="B252" s="296" t="s">
        <v>2171</v>
      </c>
      <c r="C252" s="290" t="s">
        <v>30</v>
      </c>
      <c r="D252" s="291">
        <v>705.01</v>
      </c>
    </row>
    <row r="253" spans="1:4" ht="90">
      <c r="A253" s="295">
        <v>619</v>
      </c>
      <c r="B253" s="295" t="s">
        <v>2172</v>
      </c>
      <c r="C253" s="290"/>
      <c r="D253" s="291"/>
    </row>
    <row r="254" spans="1:4" ht="85.5">
      <c r="A254" s="296">
        <v>61901</v>
      </c>
      <c r="B254" s="296" t="s">
        <v>2173</v>
      </c>
      <c r="C254" s="290" t="s">
        <v>30</v>
      </c>
      <c r="D254" s="291">
        <v>817.26</v>
      </c>
    </row>
    <row r="255" spans="1:4" ht="85.5">
      <c r="A255" s="296">
        <v>61902</v>
      </c>
      <c r="B255" s="296" t="s">
        <v>2174</v>
      </c>
      <c r="C255" s="290" t="s">
        <v>30</v>
      </c>
      <c r="D255" s="291">
        <v>829.61</v>
      </c>
    </row>
    <row r="256" spans="1:4" ht="85.5">
      <c r="A256" s="296">
        <v>61903</v>
      </c>
      <c r="B256" s="296" t="s">
        <v>2175</v>
      </c>
      <c r="C256" s="290" t="s">
        <v>30</v>
      </c>
      <c r="D256" s="291">
        <v>886.41</v>
      </c>
    </row>
    <row r="257" spans="1:4" ht="15">
      <c r="A257" s="295">
        <v>622</v>
      </c>
      <c r="B257" s="295" t="s">
        <v>2176</v>
      </c>
      <c r="C257" s="290"/>
      <c r="D257" s="291"/>
    </row>
    <row r="258" spans="1:4" ht="28.5">
      <c r="A258" s="296">
        <v>62201</v>
      </c>
      <c r="B258" s="296" t="s">
        <v>234</v>
      </c>
      <c r="C258" s="290" t="s">
        <v>30</v>
      </c>
      <c r="D258" s="291">
        <v>67.069999999999993</v>
      </c>
    </row>
    <row r="259" spans="1:4" ht="28.5">
      <c r="A259" s="296">
        <v>62202</v>
      </c>
      <c r="B259" s="296" t="s">
        <v>235</v>
      </c>
      <c r="C259" s="290" t="s">
        <v>30</v>
      </c>
      <c r="D259" s="291">
        <v>134.97</v>
      </c>
    </row>
    <row r="260" spans="1:4" ht="28.5">
      <c r="A260" s="296">
        <v>62203</v>
      </c>
      <c r="B260" s="296" t="s">
        <v>236</v>
      </c>
      <c r="C260" s="290" t="s">
        <v>30</v>
      </c>
      <c r="D260" s="291">
        <v>113.91</v>
      </c>
    </row>
    <row r="261" spans="1:4" ht="28.5">
      <c r="A261" s="296">
        <v>62204</v>
      </c>
      <c r="B261" s="296" t="s">
        <v>237</v>
      </c>
      <c r="C261" s="290" t="s">
        <v>30</v>
      </c>
      <c r="D261" s="291">
        <v>62.2</v>
      </c>
    </row>
    <row r="262" spans="1:4" ht="14.25">
      <c r="A262" s="296">
        <v>62205</v>
      </c>
      <c r="B262" s="296" t="s">
        <v>238</v>
      </c>
      <c r="C262" s="290" t="s">
        <v>30</v>
      </c>
      <c r="D262" s="291">
        <v>48.08</v>
      </c>
    </row>
    <row r="263" spans="1:4" ht="14.25">
      <c r="A263" s="296">
        <v>62206</v>
      </c>
      <c r="B263" s="296" t="s">
        <v>239</v>
      </c>
      <c r="C263" s="290" t="s">
        <v>30</v>
      </c>
      <c r="D263" s="291">
        <v>8.17</v>
      </c>
    </row>
    <row r="264" spans="1:4" ht="14.25">
      <c r="A264" s="296">
        <v>62207</v>
      </c>
      <c r="B264" s="296" t="s">
        <v>240</v>
      </c>
      <c r="C264" s="290" t="s">
        <v>30</v>
      </c>
      <c r="D264" s="291">
        <v>28.85</v>
      </c>
    </row>
    <row r="265" spans="1:4" ht="28.5">
      <c r="A265" s="296">
        <v>62208</v>
      </c>
      <c r="B265" s="296" t="s">
        <v>241</v>
      </c>
      <c r="C265" s="290" t="s">
        <v>30</v>
      </c>
      <c r="D265" s="291">
        <v>56.67</v>
      </c>
    </row>
    <row r="266" spans="1:4" ht="14.25">
      <c r="A266" s="296">
        <v>62211</v>
      </c>
      <c r="B266" s="296" t="s">
        <v>242</v>
      </c>
      <c r="C266" s="290" t="s">
        <v>48</v>
      </c>
      <c r="D266" s="291">
        <v>2.38</v>
      </c>
    </row>
    <row r="267" spans="1:4" ht="28.5">
      <c r="A267" s="296">
        <v>62212</v>
      </c>
      <c r="B267" s="296" t="s">
        <v>243</v>
      </c>
      <c r="C267" s="290" t="s">
        <v>48</v>
      </c>
      <c r="D267" s="291">
        <v>11.57</v>
      </c>
    </row>
    <row r="268" spans="1:4" ht="75">
      <c r="A268" s="295">
        <v>623</v>
      </c>
      <c r="B268" s="295" t="s">
        <v>2177</v>
      </c>
      <c r="C268" s="290"/>
      <c r="D268" s="291"/>
    </row>
    <row r="269" spans="1:4" ht="85.5">
      <c r="A269" s="296">
        <v>62301</v>
      </c>
      <c r="B269" s="296" t="s">
        <v>2178</v>
      </c>
      <c r="C269" s="290" t="s">
        <v>30</v>
      </c>
      <c r="D269" s="291">
        <v>504.93</v>
      </c>
    </row>
    <row r="270" spans="1:4" ht="85.5">
      <c r="A270" s="296">
        <v>62302</v>
      </c>
      <c r="B270" s="296" t="s">
        <v>2179</v>
      </c>
      <c r="C270" s="290" t="s">
        <v>30</v>
      </c>
      <c r="D270" s="291">
        <v>508.02</v>
      </c>
    </row>
    <row r="271" spans="1:4" ht="75">
      <c r="A271" s="295">
        <v>625</v>
      </c>
      <c r="B271" s="295" t="s">
        <v>2180</v>
      </c>
      <c r="C271" s="290"/>
      <c r="D271" s="291"/>
    </row>
    <row r="272" spans="1:4" ht="85.5">
      <c r="A272" s="296">
        <v>62501</v>
      </c>
      <c r="B272" s="296" t="s">
        <v>2181</v>
      </c>
      <c r="C272" s="290" t="s">
        <v>30</v>
      </c>
      <c r="D272" s="294">
        <v>1108.46</v>
      </c>
    </row>
    <row r="273" spans="1:4" ht="85.5">
      <c r="A273" s="296">
        <v>62502</v>
      </c>
      <c r="B273" s="296" t="s">
        <v>2182</v>
      </c>
      <c r="C273" s="290" t="s">
        <v>30</v>
      </c>
      <c r="D273" s="294">
        <v>1141.46</v>
      </c>
    </row>
    <row r="274" spans="1:4" ht="85.5">
      <c r="A274" s="296">
        <v>62503</v>
      </c>
      <c r="B274" s="296" t="s">
        <v>2183</v>
      </c>
      <c r="C274" s="290" t="s">
        <v>30</v>
      </c>
      <c r="D274" s="294">
        <v>1285.9100000000001</v>
      </c>
    </row>
    <row r="275" spans="1:4" ht="85.5">
      <c r="A275" s="296">
        <v>62504</v>
      </c>
      <c r="B275" s="296" t="s">
        <v>2184</v>
      </c>
      <c r="C275" s="290" t="s">
        <v>30</v>
      </c>
      <c r="D275" s="294">
        <v>1355.23</v>
      </c>
    </row>
    <row r="276" spans="1:4" ht="85.5">
      <c r="A276" s="296">
        <v>62505</v>
      </c>
      <c r="B276" s="296" t="s">
        <v>2185</v>
      </c>
      <c r="C276" s="290" t="s">
        <v>30</v>
      </c>
      <c r="D276" s="294">
        <v>2176.5500000000002</v>
      </c>
    </row>
    <row r="277" spans="1:4" ht="15">
      <c r="A277" s="295">
        <v>7</v>
      </c>
      <c r="B277" s="295" t="s">
        <v>2186</v>
      </c>
      <c r="C277" s="290"/>
      <c r="D277" s="291"/>
    </row>
    <row r="278" spans="1:4" ht="15">
      <c r="A278" s="295">
        <v>711</v>
      </c>
      <c r="B278" s="295" t="s">
        <v>2187</v>
      </c>
      <c r="C278" s="290"/>
      <c r="D278" s="291"/>
    </row>
    <row r="279" spans="1:4" ht="57">
      <c r="A279" s="296">
        <v>71101</v>
      </c>
      <c r="B279" s="296" t="s">
        <v>244</v>
      </c>
      <c r="C279" s="290" t="s">
        <v>32</v>
      </c>
      <c r="D279" s="291">
        <v>660.79</v>
      </c>
    </row>
    <row r="280" spans="1:4" ht="42.75">
      <c r="A280" s="296">
        <v>71103</v>
      </c>
      <c r="B280" s="296" t="s">
        <v>245</v>
      </c>
      <c r="C280" s="290" t="s">
        <v>32</v>
      </c>
      <c r="D280" s="291">
        <v>100.89</v>
      </c>
    </row>
    <row r="281" spans="1:4" ht="28.5">
      <c r="A281" s="296">
        <v>71104</v>
      </c>
      <c r="B281" s="296" t="s">
        <v>246</v>
      </c>
      <c r="C281" s="290" t="s">
        <v>32</v>
      </c>
      <c r="D281" s="291">
        <v>485.01</v>
      </c>
    </row>
    <row r="282" spans="1:4" ht="28.5">
      <c r="A282" s="296">
        <v>71105</v>
      </c>
      <c r="B282" s="296" t="s">
        <v>247</v>
      </c>
      <c r="C282" s="290" t="s">
        <v>32</v>
      </c>
      <c r="D282" s="291">
        <v>293.7</v>
      </c>
    </row>
    <row r="283" spans="1:4" ht="28.5">
      <c r="A283" s="296">
        <v>71106</v>
      </c>
      <c r="B283" s="296" t="s">
        <v>248</v>
      </c>
      <c r="C283" s="290" t="s">
        <v>32</v>
      </c>
      <c r="D283" s="291">
        <v>588.55999999999995</v>
      </c>
    </row>
    <row r="284" spans="1:4" ht="28.5">
      <c r="A284" s="296">
        <v>71107</v>
      </c>
      <c r="B284" s="296" t="s">
        <v>249</v>
      </c>
      <c r="C284" s="290" t="s">
        <v>32</v>
      </c>
      <c r="D284" s="291">
        <v>862.53</v>
      </c>
    </row>
    <row r="285" spans="1:4" ht="15">
      <c r="A285" s="295">
        <v>717</v>
      </c>
      <c r="B285" s="295" t="s">
        <v>2188</v>
      </c>
      <c r="C285" s="290"/>
      <c r="D285" s="291"/>
    </row>
    <row r="286" spans="1:4" ht="57">
      <c r="A286" s="296">
        <v>71701</v>
      </c>
      <c r="B286" s="296" t="s">
        <v>250</v>
      </c>
      <c r="C286" s="290" t="s">
        <v>32</v>
      </c>
      <c r="D286" s="291">
        <v>341.39</v>
      </c>
    </row>
    <row r="287" spans="1:4" ht="42.75">
      <c r="A287" s="296">
        <v>71702</v>
      </c>
      <c r="B287" s="296" t="s">
        <v>251</v>
      </c>
      <c r="C287" s="290" t="s">
        <v>32</v>
      </c>
      <c r="D287" s="291">
        <v>415.01</v>
      </c>
    </row>
    <row r="288" spans="1:4" ht="57">
      <c r="A288" s="296">
        <v>71703</v>
      </c>
      <c r="B288" s="296" t="s">
        <v>252</v>
      </c>
      <c r="C288" s="290" t="s">
        <v>32</v>
      </c>
      <c r="D288" s="291">
        <v>338.55</v>
      </c>
    </row>
    <row r="289" spans="1:4" ht="42.75">
      <c r="A289" s="296">
        <v>71704</v>
      </c>
      <c r="B289" s="296" t="s">
        <v>253</v>
      </c>
      <c r="C289" s="290" t="s">
        <v>32</v>
      </c>
      <c r="D289" s="291">
        <v>739.07</v>
      </c>
    </row>
    <row r="290" spans="1:4" ht="42.75">
      <c r="A290" s="296">
        <v>71706</v>
      </c>
      <c r="B290" s="296" t="s">
        <v>254</v>
      </c>
      <c r="C290" s="290" t="s">
        <v>32</v>
      </c>
      <c r="D290" s="291">
        <v>220.11</v>
      </c>
    </row>
    <row r="291" spans="1:4" ht="15">
      <c r="A291" s="295">
        <v>718</v>
      </c>
      <c r="B291" s="295" t="s">
        <v>2176</v>
      </c>
      <c r="C291" s="290"/>
      <c r="D291" s="291"/>
    </row>
    <row r="292" spans="1:4" ht="28.5">
      <c r="A292" s="296">
        <v>71801</v>
      </c>
      <c r="B292" s="296" t="s">
        <v>255</v>
      </c>
      <c r="C292" s="290" t="s">
        <v>32</v>
      </c>
      <c r="D292" s="291">
        <v>19.68</v>
      </c>
    </row>
    <row r="293" spans="1:4" ht="15">
      <c r="A293" s="295">
        <v>8</v>
      </c>
      <c r="B293" s="295" t="s">
        <v>2189</v>
      </c>
      <c r="C293" s="290"/>
      <c r="D293" s="291"/>
    </row>
    <row r="294" spans="1:4" ht="15">
      <c r="A294" s="295">
        <v>801</v>
      </c>
      <c r="B294" s="295" t="s">
        <v>2190</v>
      </c>
      <c r="C294" s="290"/>
      <c r="D294" s="291"/>
    </row>
    <row r="295" spans="1:4" ht="28.5">
      <c r="A295" s="296">
        <v>80102</v>
      </c>
      <c r="B295" s="296" t="s">
        <v>256</v>
      </c>
      <c r="C295" s="290" t="s">
        <v>32</v>
      </c>
      <c r="D295" s="291">
        <v>147.49</v>
      </c>
    </row>
    <row r="296" spans="1:4" ht="28.5">
      <c r="A296" s="296">
        <v>80103</v>
      </c>
      <c r="B296" s="296" t="s">
        <v>257</v>
      </c>
      <c r="C296" s="290" t="s">
        <v>32</v>
      </c>
      <c r="D296" s="291">
        <v>139.16999999999999</v>
      </c>
    </row>
    <row r="297" spans="1:4" ht="14.25">
      <c r="A297" s="296">
        <v>80107</v>
      </c>
      <c r="B297" s="296" t="s">
        <v>258</v>
      </c>
      <c r="C297" s="290" t="s">
        <v>32</v>
      </c>
      <c r="D297" s="291">
        <v>597.34</v>
      </c>
    </row>
    <row r="298" spans="1:4" ht="15">
      <c r="A298" s="295">
        <v>802</v>
      </c>
      <c r="B298" s="295" t="s">
        <v>2191</v>
      </c>
      <c r="C298" s="290"/>
      <c r="D298" s="291"/>
    </row>
    <row r="299" spans="1:4" ht="57">
      <c r="A299" s="296">
        <v>80201</v>
      </c>
      <c r="B299" s="296" t="s">
        <v>259</v>
      </c>
      <c r="C299" s="290" t="s">
        <v>32</v>
      </c>
      <c r="D299" s="291">
        <v>411.14</v>
      </c>
    </row>
    <row r="300" spans="1:4" ht="57">
      <c r="A300" s="296">
        <v>80202</v>
      </c>
      <c r="B300" s="296" t="s">
        <v>260</v>
      </c>
      <c r="C300" s="290" t="s">
        <v>32</v>
      </c>
      <c r="D300" s="291">
        <v>538.84</v>
      </c>
    </row>
    <row r="301" spans="1:4" ht="57">
      <c r="A301" s="296">
        <v>80203</v>
      </c>
      <c r="B301" s="296" t="s">
        <v>261</v>
      </c>
      <c r="C301" s="290" t="s">
        <v>32</v>
      </c>
      <c r="D301" s="291">
        <v>446.89</v>
      </c>
    </row>
    <row r="302" spans="1:4" ht="15">
      <c r="A302" s="295">
        <v>9</v>
      </c>
      <c r="B302" s="295" t="s">
        <v>6</v>
      </c>
      <c r="C302" s="290"/>
      <c r="D302" s="291"/>
    </row>
    <row r="303" spans="1:4" ht="15">
      <c r="A303" s="295">
        <v>901</v>
      </c>
      <c r="B303" s="295" t="s">
        <v>2192</v>
      </c>
      <c r="C303" s="290"/>
      <c r="D303" s="291"/>
    </row>
    <row r="304" spans="1:4" ht="85.5">
      <c r="A304" s="296">
        <v>90101</v>
      </c>
      <c r="B304" s="296" t="s">
        <v>262</v>
      </c>
      <c r="C304" s="290" t="s">
        <v>32</v>
      </c>
      <c r="D304" s="291">
        <v>200.94</v>
      </c>
    </row>
    <row r="305" spans="1:4" ht="71.25">
      <c r="A305" s="296">
        <v>90102</v>
      </c>
      <c r="B305" s="296" t="s">
        <v>263</v>
      </c>
      <c r="C305" s="290" t="s">
        <v>32</v>
      </c>
      <c r="D305" s="291">
        <v>99.1</v>
      </c>
    </row>
    <row r="306" spans="1:4" ht="57">
      <c r="A306" s="296">
        <v>90103</v>
      </c>
      <c r="B306" s="296" t="s">
        <v>264</v>
      </c>
      <c r="C306" s="290" t="s">
        <v>32</v>
      </c>
      <c r="D306" s="291">
        <v>74.89</v>
      </c>
    </row>
    <row r="307" spans="1:4" ht="71.25">
      <c r="A307" s="296">
        <v>90104</v>
      </c>
      <c r="B307" s="296" t="s">
        <v>265</v>
      </c>
      <c r="C307" s="290" t="s">
        <v>32</v>
      </c>
      <c r="D307" s="291">
        <v>381.97</v>
      </c>
    </row>
    <row r="308" spans="1:4" ht="71.25">
      <c r="A308" s="296">
        <v>90105</v>
      </c>
      <c r="B308" s="296" t="s">
        <v>266</v>
      </c>
      <c r="C308" s="290" t="s">
        <v>32</v>
      </c>
      <c r="D308" s="291">
        <v>172.96</v>
      </c>
    </row>
    <row r="309" spans="1:4" ht="15">
      <c r="A309" s="295">
        <v>902</v>
      </c>
      <c r="B309" s="295" t="s">
        <v>2193</v>
      </c>
      <c r="C309" s="290"/>
      <c r="D309" s="291"/>
    </row>
    <row r="310" spans="1:4" ht="42.75">
      <c r="A310" s="296">
        <v>90202</v>
      </c>
      <c r="B310" s="296" t="s">
        <v>267</v>
      </c>
      <c r="C310" s="290" t="s">
        <v>32</v>
      </c>
      <c r="D310" s="291">
        <v>43.49</v>
      </c>
    </row>
    <row r="311" spans="1:4" ht="42.75">
      <c r="A311" s="296">
        <v>90203</v>
      </c>
      <c r="B311" s="296" t="s">
        <v>268</v>
      </c>
      <c r="C311" s="290" t="s">
        <v>32</v>
      </c>
      <c r="D311" s="291">
        <v>60.18</v>
      </c>
    </row>
    <row r="312" spans="1:4" ht="42.75">
      <c r="A312" s="296">
        <v>90206</v>
      </c>
      <c r="B312" s="296" t="s">
        <v>269</v>
      </c>
      <c r="C312" s="290" t="s">
        <v>32</v>
      </c>
      <c r="D312" s="291">
        <v>72.13</v>
      </c>
    </row>
    <row r="313" spans="1:4" ht="57">
      <c r="A313" s="296">
        <v>90211</v>
      </c>
      <c r="B313" s="296" t="s">
        <v>270</v>
      </c>
      <c r="C313" s="290" t="s">
        <v>32</v>
      </c>
      <c r="D313" s="291">
        <v>147.43</v>
      </c>
    </row>
    <row r="314" spans="1:4" ht="42.75">
      <c r="A314" s="296">
        <v>90212</v>
      </c>
      <c r="B314" s="296" t="s">
        <v>271</v>
      </c>
      <c r="C314" s="290" t="s">
        <v>32</v>
      </c>
      <c r="D314" s="291">
        <v>109.3</v>
      </c>
    </row>
    <row r="315" spans="1:4" ht="28.5">
      <c r="A315" s="296">
        <v>90215</v>
      </c>
      <c r="B315" s="296" t="s">
        <v>272</v>
      </c>
      <c r="C315" s="290" t="s">
        <v>48</v>
      </c>
      <c r="D315" s="291">
        <v>30.64</v>
      </c>
    </row>
    <row r="316" spans="1:4" ht="28.5">
      <c r="A316" s="296">
        <v>90216</v>
      </c>
      <c r="B316" s="296" t="s">
        <v>273</v>
      </c>
      <c r="C316" s="290" t="s">
        <v>48</v>
      </c>
      <c r="D316" s="291">
        <v>68.45</v>
      </c>
    </row>
    <row r="317" spans="1:4" ht="28.5">
      <c r="A317" s="296">
        <v>90219</v>
      </c>
      <c r="B317" s="296" t="s">
        <v>274</v>
      </c>
      <c r="C317" s="290" t="s">
        <v>32</v>
      </c>
      <c r="D317" s="291">
        <v>74.08</v>
      </c>
    </row>
    <row r="318" spans="1:4" ht="57">
      <c r="A318" s="296">
        <v>90228</v>
      </c>
      <c r="B318" s="296" t="s">
        <v>24812</v>
      </c>
      <c r="C318" s="290" t="s">
        <v>32</v>
      </c>
      <c r="D318" s="291">
        <v>93.01</v>
      </c>
    </row>
    <row r="319" spans="1:4" ht="15">
      <c r="A319" s="295">
        <v>903</v>
      </c>
      <c r="B319" s="295" t="s">
        <v>2194</v>
      </c>
      <c r="C319" s="290"/>
      <c r="D319" s="291"/>
    </row>
    <row r="320" spans="1:4" ht="28.5">
      <c r="A320" s="296">
        <v>90301</v>
      </c>
      <c r="B320" s="296" t="s">
        <v>275</v>
      </c>
      <c r="C320" s="290" t="s">
        <v>48</v>
      </c>
      <c r="D320" s="291">
        <v>87.49</v>
      </c>
    </row>
    <row r="321" spans="1:4" ht="28.5">
      <c r="A321" s="296">
        <v>90302</v>
      </c>
      <c r="B321" s="296" t="s">
        <v>276</v>
      </c>
      <c r="C321" s="290" t="s">
        <v>48</v>
      </c>
      <c r="D321" s="291">
        <v>32.07</v>
      </c>
    </row>
    <row r="322" spans="1:4" ht="42.75">
      <c r="A322" s="296">
        <v>90305</v>
      </c>
      <c r="B322" s="296" t="s">
        <v>277</v>
      </c>
      <c r="C322" s="290" t="s">
        <v>48</v>
      </c>
      <c r="D322" s="291">
        <v>204.7</v>
      </c>
    </row>
    <row r="323" spans="1:4" ht="28.5">
      <c r="A323" s="296">
        <v>90312</v>
      </c>
      <c r="B323" s="296" t="s">
        <v>278</v>
      </c>
      <c r="C323" s="290" t="s">
        <v>48</v>
      </c>
      <c r="D323" s="291">
        <v>163.47999999999999</v>
      </c>
    </row>
    <row r="324" spans="1:4" ht="28.5">
      <c r="A324" s="296">
        <v>90314</v>
      </c>
      <c r="B324" s="296" t="s">
        <v>279</v>
      </c>
      <c r="C324" s="290" t="s">
        <v>48</v>
      </c>
      <c r="D324" s="291">
        <v>43.48</v>
      </c>
    </row>
    <row r="325" spans="1:4" ht="15">
      <c r="A325" s="295">
        <v>904</v>
      </c>
      <c r="B325" s="295" t="s">
        <v>2195</v>
      </c>
      <c r="C325" s="290"/>
      <c r="D325" s="291"/>
    </row>
    <row r="326" spans="1:4" ht="71.25">
      <c r="A326" s="296">
        <v>90403</v>
      </c>
      <c r="B326" s="296" t="s">
        <v>280</v>
      </c>
      <c r="C326" s="290" t="s">
        <v>48</v>
      </c>
      <c r="D326" s="291">
        <v>102.25</v>
      </c>
    </row>
    <row r="327" spans="1:4" ht="15">
      <c r="A327" s="295">
        <v>905</v>
      </c>
      <c r="B327" s="295" t="s">
        <v>2176</v>
      </c>
      <c r="C327" s="290"/>
      <c r="D327" s="291"/>
    </row>
    <row r="328" spans="1:4" ht="57">
      <c r="A328" s="296">
        <v>90501</v>
      </c>
      <c r="B328" s="296" t="s">
        <v>281</v>
      </c>
      <c r="C328" s="290" t="s">
        <v>32</v>
      </c>
      <c r="D328" s="291">
        <v>50.14</v>
      </c>
    </row>
    <row r="329" spans="1:4" ht="57">
      <c r="A329" s="296">
        <v>90502</v>
      </c>
      <c r="B329" s="296" t="s">
        <v>282</v>
      </c>
      <c r="C329" s="290" t="s">
        <v>32</v>
      </c>
      <c r="D329" s="291">
        <v>17.18</v>
      </c>
    </row>
    <row r="330" spans="1:4" ht="28.5">
      <c r="A330" s="296">
        <v>90506</v>
      </c>
      <c r="B330" s="296" t="s">
        <v>283</v>
      </c>
      <c r="C330" s="290" t="s">
        <v>32</v>
      </c>
      <c r="D330" s="291">
        <v>13.15</v>
      </c>
    </row>
    <row r="331" spans="1:4" ht="28.5">
      <c r="A331" s="296">
        <v>90509</v>
      </c>
      <c r="B331" s="296" t="s">
        <v>284</v>
      </c>
      <c r="C331" s="290" t="s">
        <v>32</v>
      </c>
      <c r="D331" s="291">
        <v>70.91</v>
      </c>
    </row>
    <row r="332" spans="1:4" ht="28.5">
      <c r="A332" s="296">
        <v>90511</v>
      </c>
      <c r="B332" s="296" t="s">
        <v>285</v>
      </c>
      <c r="C332" s="290" t="s">
        <v>32</v>
      </c>
      <c r="D332" s="291">
        <v>37.770000000000003</v>
      </c>
    </row>
    <row r="333" spans="1:4" ht="28.5">
      <c r="A333" s="296">
        <v>90512</v>
      </c>
      <c r="B333" s="296" t="s">
        <v>286</v>
      </c>
      <c r="C333" s="290" t="s">
        <v>41</v>
      </c>
      <c r="D333" s="291">
        <v>18.04</v>
      </c>
    </row>
    <row r="334" spans="1:4" ht="15">
      <c r="A334" s="295">
        <v>10</v>
      </c>
      <c r="B334" s="295" t="s">
        <v>28</v>
      </c>
      <c r="C334" s="290"/>
      <c r="D334" s="291"/>
    </row>
    <row r="335" spans="1:4" ht="15">
      <c r="A335" s="295">
        <v>1001</v>
      </c>
      <c r="B335" s="295" t="s">
        <v>2196</v>
      </c>
      <c r="C335" s="290"/>
      <c r="D335" s="291"/>
    </row>
    <row r="336" spans="1:4" ht="71.25">
      <c r="A336" s="296">
        <v>100102</v>
      </c>
      <c r="B336" s="296" t="s">
        <v>2197</v>
      </c>
      <c r="C336" s="290" t="s">
        <v>32</v>
      </c>
      <c r="D336" s="291">
        <v>62.68</v>
      </c>
    </row>
    <row r="337" spans="1:4" ht="71.25">
      <c r="A337" s="296">
        <v>100105</v>
      </c>
      <c r="B337" s="296" t="s">
        <v>287</v>
      </c>
      <c r="C337" s="290" t="s">
        <v>32</v>
      </c>
      <c r="D337" s="291">
        <v>189.1</v>
      </c>
    </row>
    <row r="338" spans="1:4" ht="45">
      <c r="A338" s="295">
        <v>1002</v>
      </c>
      <c r="B338" s="295" t="s">
        <v>2198</v>
      </c>
      <c r="C338" s="290"/>
      <c r="D338" s="291"/>
    </row>
    <row r="339" spans="1:4" ht="28.5">
      <c r="A339" s="296">
        <v>100202</v>
      </c>
      <c r="B339" s="296" t="s">
        <v>288</v>
      </c>
      <c r="C339" s="290" t="s">
        <v>32</v>
      </c>
      <c r="D339" s="291">
        <v>45.87</v>
      </c>
    </row>
    <row r="340" spans="1:4" ht="28.5">
      <c r="A340" s="296">
        <v>100203</v>
      </c>
      <c r="B340" s="296" t="s">
        <v>289</v>
      </c>
      <c r="C340" s="290" t="s">
        <v>32</v>
      </c>
      <c r="D340" s="291">
        <v>40.98</v>
      </c>
    </row>
    <row r="341" spans="1:4" ht="57">
      <c r="A341" s="296">
        <v>100204</v>
      </c>
      <c r="B341" s="296" t="s">
        <v>290</v>
      </c>
      <c r="C341" s="290" t="s">
        <v>32</v>
      </c>
      <c r="D341" s="291">
        <v>34.340000000000003</v>
      </c>
    </row>
    <row r="342" spans="1:4" ht="71.25">
      <c r="A342" s="296">
        <v>100208</v>
      </c>
      <c r="B342" s="296" t="s">
        <v>291</v>
      </c>
      <c r="C342" s="290" t="s">
        <v>32</v>
      </c>
      <c r="D342" s="291">
        <v>180.11</v>
      </c>
    </row>
    <row r="343" spans="1:4" ht="15">
      <c r="A343" s="295">
        <v>1003</v>
      </c>
      <c r="B343" s="295" t="s">
        <v>2199</v>
      </c>
      <c r="C343" s="290"/>
      <c r="D343" s="291"/>
    </row>
    <row r="344" spans="1:4" ht="85.5">
      <c r="A344" s="296">
        <v>100301</v>
      </c>
      <c r="B344" s="296" t="s">
        <v>2200</v>
      </c>
      <c r="C344" s="290" t="s">
        <v>32</v>
      </c>
      <c r="D344" s="291">
        <v>71.61</v>
      </c>
    </row>
    <row r="345" spans="1:4" ht="15">
      <c r="A345" s="295">
        <v>11</v>
      </c>
      <c r="B345" s="295" t="s">
        <v>2201</v>
      </c>
      <c r="C345" s="290"/>
      <c r="D345" s="291"/>
    </row>
    <row r="346" spans="1:4" ht="15">
      <c r="A346" s="295">
        <v>1101</v>
      </c>
      <c r="B346" s="295" t="s">
        <v>2202</v>
      </c>
      <c r="C346" s="290"/>
      <c r="D346" s="291"/>
    </row>
    <row r="347" spans="1:4" ht="42.75">
      <c r="A347" s="296">
        <v>110101</v>
      </c>
      <c r="B347" s="296" t="s">
        <v>292</v>
      </c>
      <c r="C347" s="290" t="s">
        <v>32</v>
      </c>
      <c r="D347" s="291">
        <v>10.38</v>
      </c>
    </row>
    <row r="348" spans="1:4" ht="15">
      <c r="A348" s="295">
        <v>1102</v>
      </c>
      <c r="B348" s="295" t="s">
        <v>2203</v>
      </c>
      <c r="C348" s="290"/>
      <c r="D348" s="291"/>
    </row>
    <row r="349" spans="1:4" ht="14.25">
      <c r="A349" s="296">
        <v>110201</v>
      </c>
      <c r="B349" s="296" t="s">
        <v>293</v>
      </c>
      <c r="C349" s="290" t="s">
        <v>32</v>
      </c>
      <c r="D349" s="291">
        <v>34</v>
      </c>
    </row>
    <row r="350" spans="1:4" ht="14.25">
      <c r="A350" s="296">
        <v>110210</v>
      </c>
      <c r="B350" s="296" t="s">
        <v>294</v>
      </c>
      <c r="C350" s="290" t="s">
        <v>32</v>
      </c>
      <c r="D350" s="291">
        <v>44.25</v>
      </c>
    </row>
    <row r="351" spans="1:4" ht="30">
      <c r="A351" s="295">
        <v>1103</v>
      </c>
      <c r="B351" s="295" t="s">
        <v>2204</v>
      </c>
      <c r="C351" s="290"/>
      <c r="D351" s="291"/>
    </row>
    <row r="352" spans="1:4" ht="42.75">
      <c r="A352" s="296">
        <v>110301</v>
      </c>
      <c r="B352" s="296" t="s">
        <v>295</v>
      </c>
      <c r="C352" s="290" t="s">
        <v>32</v>
      </c>
      <c r="D352" s="291">
        <v>28.98</v>
      </c>
    </row>
    <row r="353" spans="1:4" ht="42.75">
      <c r="A353" s="296">
        <v>110302</v>
      </c>
      <c r="B353" s="296" t="s">
        <v>296</v>
      </c>
      <c r="C353" s="290" t="s">
        <v>32</v>
      </c>
      <c r="D353" s="291">
        <v>50.03</v>
      </c>
    </row>
    <row r="354" spans="1:4" ht="15">
      <c r="A354" s="295">
        <v>1104</v>
      </c>
      <c r="B354" s="295" t="s">
        <v>2176</v>
      </c>
      <c r="C354" s="290"/>
      <c r="D354" s="291"/>
    </row>
    <row r="355" spans="1:4" ht="28.5">
      <c r="A355" s="296">
        <v>110401</v>
      </c>
      <c r="B355" s="296" t="s">
        <v>297</v>
      </c>
      <c r="C355" s="290" t="s">
        <v>32</v>
      </c>
      <c r="D355" s="291">
        <v>44.67</v>
      </c>
    </row>
    <row r="356" spans="1:4" ht="15">
      <c r="A356" s="295">
        <v>12</v>
      </c>
      <c r="B356" s="295" t="s">
        <v>2205</v>
      </c>
      <c r="C356" s="290"/>
      <c r="D356" s="291"/>
    </row>
    <row r="357" spans="1:4" ht="15">
      <c r="A357" s="295">
        <v>1201</v>
      </c>
      <c r="B357" s="295" t="s">
        <v>2202</v>
      </c>
      <c r="C357" s="290"/>
      <c r="D357" s="291"/>
    </row>
    <row r="358" spans="1:4" ht="42.75">
      <c r="A358" s="296">
        <v>120101</v>
      </c>
      <c r="B358" s="296" t="s">
        <v>298</v>
      </c>
      <c r="C358" s="290" t="s">
        <v>32</v>
      </c>
      <c r="D358" s="291">
        <v>5.3</v>
      </c>
    </row>
    <row r="359" spans="1:4" ht="15">
      <c r="A359" s="295">
        <v>1202</v>
      </c>
      <c r="B359" s="295" t="s">
        <v>2206</v>
      </c>
      <c r="C359" s="290"/>
      <c r="D359" s="291"/>
    </row>
    <row r="360" spans="1:4" ht="71.25">
      <c r="A360" s="296">
        <v>120201</v>
      </c>
      <c r="B360" s="296" t="s">
        <v>299</v>
      </c>
      <c r="C360" s="290" t="s">
        <v>32</v>
      </c>
      <c r="D360" s="291">
        <v>69.209999999999994</v>
      </c>
    </row>
    <row r="361" spans="1:4" ht="42.75">
      <c r="A361" s="296">
        <v>120205</v>
      </c>
      <c r="B361" s="296" t="s">
        <v>300</v>
      </c>
      <c r="C361" s="290" t="s">
        <v>48</v>
      </c>
      <c r="D361" s="291">
        <v>38.68</v>
      </c>
    </row>
    <row r="362" spans="1:4" ht="42.75">
      <c r="A362" s="296">
        <v>120207</v>
      </c>
      <c r="B362" s="296" t="s">
        <v>301</v>
      </c>
      <c r="C362" s="290" t="s">
        <v>48</v>
      </c>
      <c r="D362" s="291">
        <v>46.91</v>
      </c>
    </row>
    <row r="363" spans="1:4" ht="28.5">
      <c r="A363" s="296">
        <v>120208</v>
      </c>
      <c r="B363" s="296" t="s">
        <v>302</v>
      </c>
      <c r="C363" s="290" t="s">
        <v>48</v>
      </c>
      <c r="D363" s="291">
        <v>14.56</v>
      </c>
    </row>
    <row r="364" spans="1:4" ht="28.5">
      <c r="A364" s="296">
        <v>120216</v>
      </c>
      <c r="B364" s="296" t="s">
        <v>303</v>
      </c>
      <c r="C364" s="290" t="s">
        <v>48</v>
      </c>
      <c r="D364" s="291">
        <v>13.63</v>
      </c>
    </row>
    <row r="365" spans="1:4" ht="57">
      <c r="A365" s="296">
        <v>120220</v>
      </c>
      <c r="B365" s="296" t="s">
        <v>304</v>
      </c>
      <c r="C365" s="290" t="s">
        <v>32</v>
      </c>
      <c r="D365" s="291">
        <v>60.48</v>
      </c>
    </row>
    <row r="366" spans="1:4" ht="57">
      <c r="A366" s="296">
        <v>120221</v>
      </c>
      <c r="B366" s="296" t="s">
        <v>305</v>
      </c>
      <c r="C366" s="290" t="s">
        <v>32</v>
      </c>
      <c r="D366" s="291">
        <v>169.56</v>
      </c>
    </row>
    <row r="367" spans="1:4" ht="28.5">
      <c r="A367" s="296">
        <v>120224</v>
      </c>
      <c r="B367" s="296" t="s">
        <v>306</v>
      </c>
      <c r="C367" s="290" t="s">
        <v>32</v>
      </c>
      <c r="D367" s="291">
        <v>12.5</v>
      </c>
    </row>
    <row r="368" spans="1:4" ht="42.75">
      <c r="A368" s="296">
        <v>120227</v>
      </c>
      <c r="B368" s="296" t="s">
        <v>307</v>
      </c>
      <c r="C368" s="290" t="s">
        <v>48</v>
      </c>
      <c r="D368" s="291">
        <v>35.020000000000003</v>
      </c>
    </row>
    <row r="369" spans="1:4" ht="57">
      <c r="A369" s="296">
        <v>120232</v>
      </c>
      <c r="B369" s="296" t="s">
        <v>308</v>
      </c>
      <c r="C369" s="290" t="s">
        <v>32</v>
      </c>
      <c r="D369" s="291">
        <v>67.45</v>
      </c>
    </row>
    <row r="370" spans="1:4" ht="30">
      <c r="A370" s="295">
        <v>1203</v>
      </c>
      <c r="B370" s="295" t="s">
        <v>2204</v>
      </c>
      <c r="C370" s="290"/>
      <c r="D370" s="291"/>
    </row>
    <row r="371" spans="1:4" ht="42.75">
      <c r="A371" s="296">
        <v>120301</v>
      </c>
      <c r="B371" s="296" t="s">
        <v>310</v>
      </c>
      <c r="C371" s="290" t="s">
        <v>32</v>
      </c>
      <c r="D371" s="291">
        <v>25.89</v>
      </c>
    </row>
    <row r="372" spans="1:4" ht="42.75">
      <c r="A372" s="296">
        <v>120302</v>
      </c>
      <c r="B372" s="296" t="s">
        <v>311</v>
      </c>
      <c r="C372" s="290" t="s">
        <v>32</v>
      </c>
      <c r="D372" s="291">
        <v>18.36</v>
      </c>
    </row>
    <row r="373" spans="1:4" ht="42.75">
      <c r="A373" s="296">
        <v>120303</v>
      </c>
      <c r="B373" s="296" t="s">
        <v>312</v>
      </c>
      <c r="C373" s="290" t="s">
        <v>32</v>
      </c>
      <c r="D373" s="291">
        <v>44.33</v>
      </c>
    </row>
    <row r="374" spans="1:4" ht="71.25">
      <c r="A374" s="296">
        <v>120304</v>
      </c>
      <c r="B374" s="296" t="s">
        <v>313</v>
      </c>
      <c r="C374" s="290" t="s">
        <v>32</v>
      </c>
      <c r="D374" s="291">
        <v>48.76</v>
      </c>
    </row>
    <row r="375" spans="1:4" ht="57">
      <c r="A375" s="296">
        <v>120308</v>
      </c>
      <c r="B375" s="296" t="s">
        <v>314</v>
      </c>
      <c r="C375" s="290" t="s">
        <v>32</v>
      </c>
      <c r="D375" s="291">
        <v>5.93</v>
      </c>
    </row>
    <row r="376" spans="1:4" ht="15">
      <c r="A376" s="295">
        <v>13</v>
      </c>
      <c r="B376" s="295" t="s">
        <v>2207</v>
      </c>
      <c r="C376" s="290"/>
      <c r="D376" s="291"/>
    </row>
    <row r="377" spans="1:4" ht="15">
      <c r="A377" s="295">
        <v>1301</v>
      </c>
      <c r="B377" s="295" t="s">
        <v>2208</v>
      </c>
      <c r="C377" s="290"/>
      <c r="D377" s="291"/>
    </row>
    <row r="378" spans="1:4" ht="42.75">
      <c r="A378" s="296">
        <v>130103</v>
      </c>
      <c r="B378" s="296" t="s">
        <v>315</v>
      </c>
      <c r="C378" s="290" t="s">
        <v>32</v>
      </c>
      <c r="D378" s="291">
        <v>18.350000000000001</v>
      </c>
    </row>
    <row r="379" spans="1:4" ht="42.75">
      <c r="A379" s="296">
        <v>130104</v>
      </c>
      <c r="B379" s="296" t="s">
        <v>316</v>
      </c>
      <c r="C379" s="290" t="s">
        <v>32</v>
      </c>
      <c r="D379" s="291">
        <v>28.51</v>
      </c>
    </row>
    <row r="380" spans="1:4" ht="28.5">
      <c r="A380" s="296">
        <v>130109</v>
      </c>
      <c r="B380" s="296" t="s">
        <v>317</v>
      </c>
      <c r="C380" s="290" t="s">
        <v>32</v>
      </c>
      <c r="D380" s="291">
        <v>58.15</v>
      </c>
    </row>
    <row r="381" spans="1:4" ht="28.5">
      <c r="A381" s="296">
        <v>130110</v>
      </c>
      <c r="B381" s="296" t="s">
        <v>318</v>
      </c>
      <c r="C381" s="290" t="s">
        <v>32</v>
      </c>
      <c r="D381" s="291">
        <v>48.95</v>
      </c>
    </row>
    <row r="382" spans="1:4" ht="28.5">
      <c r="A382" s="296">
        <v>130111</v>
      </c>
      <c r="B382" s="296" t="s">
        <v>319</v>
      </c>
      <c r="C382" s="290" t="s">
        <v>32</v>
      </c>
      <c r="D382" s="291">
        <v>44.06</v>
      </c>
    </row>
    <row r="383" spans="1:4" ht="28.5">
      <c r="A383" s="296">
        <v>130112</v>
      </c>
      <c r="B383" s="296" t="s">
        <v>320</v>
      </c>
      <c r="C383" s="290" t="s">
        <v>32</v>
      </c>
      <c r="D383" s="291">
        <v>37.159999999999997</v>
      </c>
    </row>
    <row r="384" spans="1:4" ht="28.5">
      <c r="A384" s="296">
        <v>130113</v>
      </c>
      <c r="B384" s="296" t="s">
        <v>321</v>
      </c>
      <c r="C384" s="290" t="s">
        <v>32</v>
      </c>
      <c r="D384" s="291">
        <v>58.61</v>
      </c>
    </row>
    <row r="385" spans="1:4" ht="15">
      <c r="A385" s="295">
        <v>1302</v>
      </c>
      <c r="B385" s="295" t="s">
        <v>2206</v>
      </c>
      <c r="C385" s="290"/>
      <c r="D385" s="291"/>
    </row>
    <row r="386" spans="1:4" ht="42.75">
      <c r="A386" s="296">
        <v>130202</v>
      </c>
      <c r="B386" s="296" t="s">
        <v>322</v>
      </c>
      <c r="C386" s="290" t="s">
        <v>32</v>
      </c>
      <c r="D386" s="291">
        <v>43.4</v>
      </c>
    </row>
    <row r="387" spans="1:4" ht="57">
      <c r="A387" s="296">
        <v>130205</v>
      </c>
      <c r="B387" s="296" t="s">
        <v>323</v>
      </c>
      <c r="C387" s="290" t="s">
        <v>32</v>
      </c>
      <c r="D387" s="291">
        <v>274.91000000000003</v>
      </c>
    </row>
    <row r="388" spans="1:4" ht="28.5">
      <c r="A388" s="296">
        <v>130208</v>
      </c>
      <c r="B388" s="296" t="s">
        <v>324</v>
      </c>
      <c r="C388" s="290" t="s">
        <v>48</v>
      </c>
      <c r="D388" s="291">
        <v>7.49</v>
      </c>
    </row>
    <row r="389" spans="1:4" ht="42.75">
      <c r="A389" s="296">
        <v>130209</v>
      </c>
      <c r="B389" s="296" t="s">
        <v>325</v>
      </c>
      <c r="C389" s="290" t="s">
        <v>32</v>
      </c>
      <c r="D389" s="291">
        <v>73.25</v>
      </c>
    </row>
    <row r="390" spans="1:4" ht="57">
      <c r="A390" s="296">
        <v>130210</v>
      </c>
      <c r="B390" s="296" t="s">
        <v>326</v>
      </c>
      <c r="C390" s="290" t="s">
        <v>32</v>
      </c>
      <c r="D390" s="291">
        <v>49.02</v>
      </c>
    </row>
    <row r="391" spans="1:4" ht="42.75">
      <c r="A391" s="296">
        <v>130211</v>
      </c>
      <c r="B391" s="296" t="s">
        <v>327</v>
      </c>
      <c r="C391" s="290" t="s">
        <v>32</v>
      </c>
      <c r="D391" s="291">
        <v>130.22999999999999</v>
      </c>
    </row>
    <row r="392" spans="1:4" ht="57">
      <c r="A392" s="296">
        <v>130219</v>
      </c>
      <c r="B392" s="296" t="s">
        <v>328</v>
      </c>
      <c r="C392" s="290" t="s">
        <v>32</v>
      </c>
      <c r="D392" s="291">
        <v>66.56</v>
      </c>
    </row>
    <row r="393" spans="1:4" ht="42.75">
      <c r="A393" s="296">
        <v>130222</v>
      </c>
      <c r="B393" s="296" t="s">
        <v>329</v>
      </c>
      <c r="C393" s="290" t="s">
        <v>32</v>
      </c>
      <c r="D393" s="291">
        <v>87.27</v>
      </c>
    </row>
    <row r="394" spans="1:4" ht="42.75">
      <c r="A394" s="296">
        <v>130223</v>
      </c>
      <c r="B394" s="296" t="s">
        <v>330</v>
      </c>
      <c r="C394" s="290" t="s">
        <v>32</v>
      </c>
      <c r="D394" s="291">
        <v>11.16</v>
      </c>
    </row>
    <row r="395" spans="1:4" ht="42.75">
      <c r="A395" s="296">
        <v>130225</v>
      </c>
      <c r="B395" s="296" t="s">
        <v>331</v>
      </c>
      <c r="C395" s="290" t="s">
        <v>32</v>
      </c>
      <c r="D395" s="291">
        <v>7.93</v>
      </c>
    </row>
    <row r="396" spans="1:4" ht="28.5">
      <c r="A396" s="296">
        <v>130226</v>
      </c>
      <c r="B396" s="296" t="s">
        <v>332</v>
      </c>
      <c r="C396" s="290" t="s">
        <v>32</v>
      </c>
      <c r="D396" s="291">
        <v>12.86</v>
      </c>
    </row>
    <row r="397" spans="1:4" ht="71.25">
      <c r="A397" s="296">
        <v>130228</v>
      </c>
      <c r="B397" s="296" t="s">
        <v>333</v>
      </c>
      <c r="C397" s="290" t="s">
        <v>32</v>
      </c>
      <c r="D397" s="291">
        <v>41.87</v>
      </c>
    </row>
    <row r="398" spans="1:4" ht="71.25">
      <c r="A398" s="296">
        <v>130230</v>
      </c>
      <c r="B398" s="296" t="s">
        <v>334</v>
      </c>
      <c r="C398" s="290" t="s">
        <v>32</v>
      </c>
      <c r="D398" s="291">
        <v>100.24</v>
      </c>
    </row>
    <row r="399" spans="1:4" ht="71.25">
      <c r="A399" s="296">
        <v>130231</v>
      </c>
      <c r="B399" s="296" t="s">
        <v>335</v>
      </c>
      <c r="C399" s="290" t="s">
        <v>32</v>
      </c>
      <c r="D399" s="291">
        <v>110.6</v>
      </c>
    </row>
    <row r="400" spans="1:4" ht="71.25">
      <c r="A400" s="296">
        <v>130232</v>
      </c>
      <c r="B400" s="296" t="s">
        <v>336</v>
      </c>
      <c r="C400" s="290" t="s">
        <v>32</v>
      </c>
      <c r="D400" s="291">
        <v>138.04</v>
      </c>
    </row>
    <row r="401" spans="1:4" ht="71.25">
      <c r="A401" s="296">
        <v>130233</v>
      </c>
      <c r="B401" s="296" t="s">
        <v>337</v>
      </c>
      <c r="C401" s="290" t="s">
        <v>32</v>
      </c>
      <c r="D401" s="291">
        <v>92.04</v>
      </c>
    </row>
    <row r="402" spans="1:4" ht="71.25">
      <c r="A402" s="296">
        <v>130234</v>
      </c>
      <c r="B402" s="296" t="s">
        <v>338</v>
      </c>
      <c r="C402" s="290" t="s">
        <v>32</v>
      </c>
      <c r="D402" s="291">
        <v>127.72</v>
      </c>
    </row>
    <row r="403" spans="1:4" ht="71.25">
      <c r="A403" s="296">
        <v>130236</v>
      </c>
      <c r="B403" s="296" t="s">
        <v>339</v>
      </c>
      <c r="C403" s="290" t="s">
        <v>32</v>
      </c>
      <c r="D403" s="291">
        <v>64.34</v>
      </c>
    </row>
    <row r="404" spans="1:4" ht="71.25">
      <c r="A404" s="296">
        <v>130237</v>
      </c>
      <c r="B404" s="296" t="s">
        <v>309</v>
      </c>
      <c r="C404" s="290" t="s">
        <v>32</v>
      </c>
      <c r="D404" s="291">
        <v>41.87</v>
      </c>
    </row>
    <row r="405" spans="1:4" ht="15">
      <c r="A405" s="295">
        <v>1303</v>
      </c>
      <c r="B405" s="295" t="s">
        <v>2209</v>
      </c>
      <c r="C405" s="290"/>
      <c r="D405" s="291"/>
    </row>
    <row r="406" spans="1:4" ht="28.5">
      <c r="A406" s="296">
        <v>130301</v>
      </c>
      <c r="B406" s="296" t="s">
        <v>340</v>
      </c>
      <c r="C406" s="290" t="s">
        <v>48</v>
      </c>
      <c r="D406" s="291">
        <v>11</v>
      </c>
    </row>
    <row r="407" spans="1:4" ht="42.75">
      <c r="A407" s="296">
        <v>130303</v>
      </c>
      <c r="B407" s="296" t="s">
        <v>341</v>
      </c>
      <c r="C407" s="290" t="s">
        <v>48</v>
      </c>
      <c r="D407" s="291">
        <v>12.55</v>
      </c>
    </row>
    <row r="408" spans="1:4" ht="28.5">
      <c r="A408" s="296">
        <v>130304</v>
      </c>
      <c r="B408" s="296" t="s">
        <v>342</v>
      </c>
      <c r="C408" s="290" t="s">
        <v>48</v>
      </c>
      <c r="D408" s="291">
        <v>23.02</v>
      </c>
    </row>
    <row r="409" spans="1:4" ht="28.5">
      <c r="A409" s="296">
        <v>130307</v>
      </c>
      <c r="B409" s="296" t="s">
        <v>343</v>
      </c>
      <c r="C409" s="290" t="s">
        <v>48</v>
      </c>
      <c r="D409" s="291">
        <v>101.93</v>
      </c>
    </row>
    <row r="410" spans="1:4" ht="14.25">
      <c r="A410" s="296">
        <v>130308</v>
      </c>
      <c r="B410" s="296" t="s">
        <v>344</v>
      </c>
      <c r="C410" s="290" t="s">
        <v>48</v>
      </c>
      <c r="D410" s="291">
        <v>35.99</v>
      </c>
    </row>
    <row r="411" spans="1:4" ht="28.5">
      <c r="A411" s="296">
        <v>130311</v>
      </c>
      <c r="B411" s="296" t="s">
        <v>345</v>
      </c>
      <c r="C411" s="290" t="s">
        <v>48</v>
      </c>
      <c r="D411" s="291">
        <v>16.25</v>
      </c>
    </row>
    <row r="412" spans="1:4" ht="57">
      <c r="A412" s="296">
        <v>130315</v>
      </c>
      <c r="B412" s="296" t="s">
        <v>346</v>
      </c>
      <c r="C412" s="290" t="s">
        <v>48</v>
      </c>
      <c r="D412" s="291">
        <v>35.46</v>
      </c>
    </row>
    <row r="413" spans="1:4" ht="14.25">
      <c r="A413" s="296">
        <v>130317</v>
      </c>
      <c r="B413" s="296" t="s">
        <v>347</v>
      </c>
      <c r="C413" s="290" t="s">
        <v>48</v>
      </c>
      <c r="D413" s="291">
        <v>64.3</v>
      </c>
    </row>
    <row r="414" spans="1:4" ht="42.75">
      <c r="A414" s="296">
        <v>130320</v>
      </c>
      <c r="B414" s="296" t="s">
        <v>348</v>
      </c>
      <c r="C414" s="290" t="s">
        <v>48</v>
      </c>
      <c r="D414" s="291">
        <v>25.77</v>
      </c>
    </row>
    <row r="415" spans="1:4" ht="57">
      <c r="A415" s="296">
        <v>130321</v>
      </c>
      <c r="B415" s="296" t="s">
        <v>349</v>
      </c>
      <c r="C415" s="290" t="s">
        <v>48</v>
      </c>
      <c r="D415" s="291">
        <v>34.4</v>
      </c>
    </row>
    <row r="416" spans="1:4" ht="85.5">
      <c r="A416" s="296">
        <v>130322</v>
      </c>
      <c r="B416" s="296" t="s">
        <v>350</v>
      </c>
      <c r="C416" s="290" t="s">
        <v>48</v>
      </c>
      <c r="D416" s="291">
        <v>22.19</v>
      </c>
    </row>
    <row r="417" spans="1:4" ht="57">
      <c r="A417" s="296">
        <v>130323</v>
      </c>
      <c r="B417" s="296" t="s">
        <v>351</v>
      </c>
      <c r="C417" s="290" t="s">
        <v>48</v>
      </c>
      <c r="D417" s="291">
        <v>38.26</v>
      </c>
    </row>
    <row r="418" spans="1:4" ht="15">
      <c r="A418" s="295">
        <v>1304</v>
      </c>
      <c r="B418" s="295" t="s">
        <v>2176</v>
      </c>
      <c r="C418" s="290"/>
      <c r="D418" s="291"/>
    </row>
    <row r="419" spans="1:4" ht="42.75">
      <c r="A419" s="296">
        <v>130403</v>
      </c>
      <c r="B419" s="296" t="s">
        <v>352</v>
      </c>
      <c r="C419" s="290" t="s">
        <v>32</v>
      </c>
      <c r="D419" s="291">
        <v>97.48</v>
      </c>
    </row>
    <row r="420" spans="1:4" ht="15">
      <c r="A420" s="295">
        <v>14</v>
      </c>
      <c r="B420" s="295" t="s">
        <v>2210</v>
      </c>
      <c r="C420" s="290"/>
      <c r="D420" s="291"/>
    </row>
    <row r="421" spans="1:4" ht="30">
      <c r="A421" s="295">
        <v>1401</v>
      </c>
      <c r="B421" s="295" t="s">
        <v>2211</v>
      </c>
      <c r="C421" s="290"/>
      <c r="D421" s="291"/>
    </row>
    <row r="422" spans="1:4" ht="71.25">
      <c r="A422" s="296">
        <v>140102</v>
      </c>
      <c r="B422" s="296" t="s">
        <v>353</v>
      </c>
      <c r="C422" s="290" t="s">
        <v>30</v>
      </c>
      <c r="D422" s="294">
        <v>1755.57</v>
      </c>
    </row>
    <row r="423" spans="1:4" ht="71.25">
      <c r="A423" s="296">
        <v>140103</v>
      </c>
      <c r="B423" s="296" t="s">
        <v>354</v>
      </c>
      <c r="C423" s="290" t="s">
        <v>30</v>
      </c>
      <c r="D423" s="294">
        <v>2328.6999999999998</v>
      </c>
    </row>
    <row r="424" spans="1:4" ht="71.25">
      <c r="A424" s="296">
        <v>140108</v>
      </c>
      <c r="B424" s="296" t="s">
        <v>355</v>
      </c>
      <c r="C424" s="290" t="s">
        <v>30</v>
      </c>
      <c r="D424" s="294">
        <v>4489.92</v>
      </c>
    </row>
    <row r="425" spans="1:4" ht="71.25">
      <c r="A425" s="296">
        <v>140109</v>
      </c>
      <c r="B425" s="296" t="s">
        <v>356</v>
      </c>
      <c r="C425" s="290" t="s">
        <v>30</v>
      </c>
      <c r="D425" s="294">
        <v>4440.34</v>
      </c>
    </row>
    <row r="426" spans="1:4" ht="15">
      <c r="A426" s="295">
        <v>1402</v>
      </c>
      <c r="B426" s="295" t="s">
        <v>2212</v>
      </c>
      <c r="C426" s="290"/>
      <c r="D426" s="291"/>
    </row>
    <row r="427" spans="1:4" ht="85.5">
      <c r="A427" s="296">
        <v>140201</v>
      </c>
      <c r="B427" s="296" t="s">
        <v>26957</v>
      </c>
      <c r="C427" s="290" t="s">
        <v>30</v>
      </c>
      <c r="D427" s="291">
        <v>289.54000000000002</v>
      </c>
    </row>
    <row r="428" spans="1:4" ht="85.5">
      <c r="A428" s="296">
        <v>140207</v>
      </c>
      <c r="B428" s="296" t="s">
        <v>26958</v>
      </c>
      <c r="C428" s="290" t="s">
        <v>30</v>
      </c>
      <c r="D428" s="291">
        <v>330.44</v>
      </c>
    </row>
    <row r="429" spans="1:4" ht="85.5">
      <c r="A429" s="296">
        <v>140208</v>
      </c>
      <c r="B429" s="296" t="s">
        <v>26959</v>
      </c>
      <c r="C429" s="290" t="s">
        <v>30</v>
      </c>
      <c r="D429" s="291">
        <v>505</v>
      </c>
    </row>
    <row r="430" spans="1:4" ht="85.5">
      <c r="A430" s="296">
        <v>140209</v>
      </c>
      <c r="B430" s="296" t="s">
        <v>357</v>
      </c>
      <c r="C430" s="290" t="s">
        <v>30</v>
      </c>
      <c r="D430" s="291">
        <v>210.53</v>
      </c>
    </row>
    <row r="431" spans="1:4" ht="15">
      <c r="A431" s="295">
        <v>1407</v>
      </c>
      <c r="B431" s="295" t="s">
        <v>2213</v>
      </c>
      <c r="C431" s="290"/>
      <c r="D431" s="291"/>
    </row>
    <row r="432" spans="1:4" ht="28.5">
      <c r="A432" s="296">
        <v>140701</v>
      </c>
      <c r="B432" s="296" t="s">
        <v>358</v>
      </c>
      <c r="C432" s="290" t="s">
        <v>359</v>
      </c>
      <c r="D432" s="291">
        <v>74.88</v>
      </c>
    </row>
    <row r="433" spans="1:4" ht="28.5">
      <c r="A433" s="296">
        <v>140702</v>
      </c>
      <c r="B433" s="296" t="s">
        <v>360</v>
      </c>
      <c r="C433" s="290" t="s">
        <v>359</v>
      </c>
      <c r="D433" s="291">
        <v>177.49</v>
      </c>
    </row>
    <row r="434" spans="1:4" ht="14.25">
      <c r="A434" s="296">
        <v>140703</v>
      </c>
      <c r="B434" s="296" t="s">
        <v>361</v>
      </c>
      <c r="C434" s="290" t="s">
        <v>359</v>
      </c>
      <c r="D434" s="291">
        <v>270.79000000000002</v>
      </c>
    </row>
    <row r="435" spans="1:4" ht="28.5">
      <c r="A435" s="296">
        <v>140704</v>
      </c>
      <c r="B435" s="296" t="s">
        <v>362</v>
      </c>
      <c r="C435" s="290" t="s">
        <v>359</v>
      </c>
      <c r="D435" s="291">
        <v>316.99</v>
      </c>
    </row>
    <row r="436" spans="1:4" ht="14.25">
      <c r="A436" s="296">
        <v>140705</v>
      </c>
      <c r="B436" s="296" t="s">
        <v>363</v>
      </c>
      <c r="C436" s="290" t="s">
        <v>359</v>
      </c>
      <c r="D436" s="291">
        <v>87.52</v>
      </c>
    </row>
    <row r="437" spans="1:4" ht="28.5">
      <c r="A437" s="296">
        <v>140706</v>
      </c>
      <c r="B437" s="296" t="s">
        <v>364</v>
      </c>
      <c r="C437" s="290" t="s">
        <v>359</v>
      </c>
      <c r="D437" s="291">
        <v>71.3</v>
      </c>
    </row>
    <row r="438" spans="1:4" ht="42.75">
      <c r="A438" s="296">
        <v>140707</v>
      </c>
      <c r="B438" s="296" t="s">
        <v>365</v>
      </c>
      <c r="C438" s="290" t="s">
        <v>359</v>
      </c>
      <c r="D438" s="291">
        <v>123.43</v>
      </c>
    </row>
    <row r="439" spans="1:4" ht="28.5">
      <c r="A439" s="296">
        <v>140708</v>
      </c>
      <c r="B439" s="296" t="s">
        <v>366</v>
      </c>
      <c r="C439" s="290" t="s">
        <v>359</v>
      </c>
      <c r="D439" s="291">
        <v>65.97</v>
      </c>
    </row>
    <row r="440" spans="1:4" ht="28.5">
      <c r="A440" s="296">
        <v>140709</v>
      </c>
      <c r="B440" s="296" t="s">
        <v>367</v>
      </c>
      <c r="C440" s="290" t="s">
        <v>359</v>
      </c>
      <c r="D440" s="291">
        <v>66.55</v>
      </c>
    </row>
    <row r="441" spans="1:4" ht="42.75">
      <c r="A441" s="296">
        <v>140710</v>
      </c>
      <c r="B441" s="296" t="s">
        <v>368</v>
      </c>
      <c r="C441" s="290" t="s">
        <v>30</v>
      </c>
      <c r="D441" s="291">
        <v>156.9</v>
      </c>
    </row>
    <row r="442" spans="1:4" ht="28.5">
      <c r="A442" s="296">
        <v>140711</v>
      </c>
      <c r="B442" s="296" t="s">
        <v>369</v>
      </c>
      <c r="C442" s="290" t="s">
        <v>30</v>
      </c>
      <c r="D442" s="291">
        <v>86.82</v>
      </c>
    </row>
    <row r="443" spans="1:4" ht="42.75">
      <c r="A443" s="296">
        <v>140712</v>
      </c>
      <c r="B443" s="296" t="s">
        <v>370</v>
      </c>
      <c r="C443" s="290" t="s">
        <v>30</v>
      </c>
      <c r="D443" s="291">
        <v>587.76</v>
      </c>
    </row>
    <row r="444" spans="1:4" ht="71.25">
      <c r="A444" s="296">
        <v>140713</v>
      </c>
      <c r="B444" s="296" t="s">
        <v>371</v>
      </c>
      <c r="C444" s="290" t="s">
        <v>30</v>
      </c>
      <c r="D444" s="291">
        <v>848.94</v>
      </c>
    </row>
    <row r="445" spans="1:4" ht="71.25">
      <c r="A445" s="296">
        <v>140714</v>
      </c>
      <c r="B445" s="296" t="s">
        <v>372</v>
      </c>
      <c r="C445" s="290" t="s">
        <v>30</v>
      </c>
      <c r="D445" s="291">
        <v>671.65</v>
      </c>
    </row>
    <row r="446" spans="1:4" ht="15">
      <c r="A446" s="295">
        <v>1409</v>
      </c>
      <c r="B446" s="295" t="s">
        <v>2214</v>
      </c>
      <c r="C446" s="290"/>
      <c r="D446" s="291"/>
    </row>
    <row r="447" spans="1:4" ht="71.25">
      <c r="A447" s="296">
        <v>140901</v>
      </c>
      <c r="B447" s="296" t="s">
        <v>373</v>
      </c>
      <c r="C447" s="290" t="s">
        <v>48</v>
      </c>
      <c r="D447" s="291">
        <v>85.47</v>
      </c>
    </row>
    <row r="448" spans="1:4" ht="71.25">
      <c r="A448" s="296">
        <v>140902</v>
      </c>
      <c r="B448" s="296" t="s">
        <v>374</v>
      </c>
      <c r="C448" s="290" t="s">
        <v>48</v>
      </c>
      <c r="D448" s="291">
        <v>108.51</v>
      </c>
    </row>
    <row r="449" spans="1:4" ht="28.5">
      <c r="A449" s="296">
        <v>140903</v>
      </c>
      <c r="B449" s="296" t="s">
        <v>375</v>
      </c>
      <c r="C449" s="290" t="s">
        <v>48</v>
      </c>
      <c r="D449" s="291">
        <v>43.43</v>
      </c>
    </row>
    <row r="450" spans="1:4" ht="28.5">
      <c r="A450" s="296">
        <v>140904</v>
      </c>
      <c r="B450" s="296" t="s">
        <v>376</v>
      </c>
      <c r="C450" s="290" t="s">
        <v>48</v>
      </c>
      <c r="D450" s="291">
        <v>70.69</v>
      </c>
    </row>
    <row r="451" spans="1:4" ht="28.5">
      <c r="A451" s="296">
        <v>140905</v>
      </c>
      <c r="B451" s="296" t="s">
        <v>377</v>
      </c>
      <c r="C451" s="290" t="s">
        <v>48</v>
      </c>
      <c r="D451" s="291">
        <v>107.07</v>
      </c>
    </row>
    <row r="452" spans="1:4" ht="28.5">
      <c r="A452" s="296">
        <v>140906</v>
      </c>
      <c r="B452" s="296" t="s">
        <v>378</v>
      </c>
      <c r="C452" s="290" t="s">
        <v>48</v>
      </c>
      <c r="D452" s="291">
        <v>40.43</v>
      </c>
    </row>
    <row r="453" spans="1:4" ht="30">
      <c r="A453" s="295">
        <v>1411</v>
      </c>
      <c r="B453" s="295" t="s">
        <v>2215</v>
      </c>
      <c r="C453" s="290"/>
      <c r="D453" s="291"/>
    </row>
    <row r="454" spans="1:4" ht="85.5">
      <c r="A454" s="296">
        <v>141101</v>
      </c>
      <c r="B454" s="296" t="s">
        <v>379</v>
      </c>
      <c r="C454" s="290" t="s">
        <v>30</v>
      </c>
      <c r="D454" s="291">
        <v>436.86</v>
      </c>
    </row>
    <row r="455" spans="1:4" ht="85.5">
      <c r="A455" s="296">
        <v>141102</v>
      </c>
      <c r="B455" s="296" t="s">
        <v>380</v>
      </c>
      <c r="C455" s="290" t="s">
        <v>30</v>
      </c>
      <c r="D455" s="291">
        <v>430.9</v>
      </c>
    </row>
    <row r="456" spans="1:4" ht="85.5">
      <c r="A456" s="296">
        <v>141103</v>
      </c>
      <c r="B456" s="296" t="s">
        <v>381</v>
      </c>
      <c r="C456" s="290" t="s">
        <v>30</v>
      </c>
      <c r="D456" s="291">
        <v>481.75</v>
      </c>
    </row>
    <row r="457" spans="1:4" ht="85.5">
      <c r="A457" s="296">
        <v>141104</v>
      </c>
      <c r="B457" s="296" t="s">
        <v>382</v>
      </c>
      <c r="C457" s="290" t="s">
        <v>30</v>
      </c>
      <c r="D457" s="291">
        <v>473.37</v>
      </c>
    </row>
    <row r="458" spans="1:4" ht="71.25">
      <c r="A458" s="296">
        <v>141105</v>
      </c>
      <c r="B458" s="296" t="s">
        <v>383</v>
      </c>
      <c r="C458" s="290" t="s">
        <v>30</v>
      </c>
      <c r="D458" s="291">
        <v>461.45</v>
      </c>
    </row>
    <row r="459" spans="1:4" ht="85.5">
      <c r="A459" s="296">
        <v>141106</v>
      </c>
      <c r="B459" s="296" t="s">
        <v>384</v>
      </c>
      <c r="C459" s="290" t="s">
        <v>30</v>
      </c>
      <c r="D459" s="291">
        <v>629.37</v>
      </c>
    </row>
    <row r="460" spans="1:4" ht="85.5">
      <c r="A460" s="296">
        <v>141107</v>
      </c>
      <c r="B460" s="296" t="s">
        <v>385</v>
      </c>
      <c r="C460" s="290" t="s">
        <v>30</v>
      </c>
      <c r="D460" s="291">
        <v>622.22</v>
      </c>
    </row>
    <row r="461" spans="1:4" ht="85.5">
      <c r="A461" s="296">
        <v>141108</v>
      </c>
      <c r="B461" s="296" t="s">
        <v>386</v>
      </c>
      <c r="C461" s="290" t="s">
        <v>30</v>
      </c>
      <c r="D461" s="291">
        <v>901.9</v>
      </c>
    </row>
    <row r="462" spans="1:4" ht="42.75">
      <c r="A462" s="296">
        <v>141109</v>
      </c>
      <c r="B462" s="296" t="s">
        <v>387</v>
      </c>
      <c r="C462" s="290" t="s">
        <v>48</v>
      </c>
      <c r="D462" s="291">
        <v>174.72</v>
      </c>
    </row>
    <row r="463" spans="1:4" ht="85.5">
      <c r="A463" s="296">
        <v>141110</v>
      </c>
      <c r="B463" s="296" t="s">
        <v>388</v>
      </c>
      <c r="C463" s="290" t="s">
        <v>30</v>
      </c>
      <c r="D463" s="291">
        <v>574.82000000000005</v>
      </c>
    </row>
    <row r="464" spans="1:4" ht="71.25">
      <c r="A464" s="296">
        <v>141111</v>
      </c>
      <c r="B464" s="296" t="s">
        <v>389</v>
      </c>
      <c r="C464" s="290" t="s">
        <v>30</v>
      </c>
      <c r="D464" s="291">
        <v>568.86</v>
      </c>
    </row>
    <row r="465" spans="1:4" ht="85.5">
      <c r="A465" s="296">
        <v>141112</v>
      </c>
      <c r="B465" s="296" t="s">
        <v>390</v>
      </c>
      <c r="C465" s="290" t="s">
        <v>30</v>
      </c>
      <c r="D465" s="291">
        <v>619.71</v>
      </c>
    </row>
    <row r="466" spans="1:4" ht="71.25">
      <c r="A466" s="296">
        <v>141113</v>
      </c>
      <c r="B466" s="296" t="s">
        <v>391</v>
      </c>
      <c r="C466" s="290" t="s">
        <v>30</v>
      </c>
      <c r="D466" s="291">
        <v>611.32000000000005</v>
      </c>
    </row>
    <row r="467" spans="1:4" ht="71.25">
      <c r="A467" s="296">
        <v>141114</v>
      </c>
      <c r="B467" s="296" t="s">
        <v>392</v>
      </c>
      <c r="C467" s="290" t="s">
        <v>30</v>
      </c>
      <c r="D467" s="291">
        <v>589.76</v>
      </c>
    </row>
    <row r="468" spans="1:4" ht="15">
      <c r="A468" s="295">
        <v>1412</v>
      </c>
      <c r="B468" s="295" t="s">
        <v>2216</v>
      </c>
      <c r="C468" s="290"/>
      <c r="D468" s="291"/>
    </row>
    <row r="469" spans="1:4" ht="28.5">
      <c r="A469" s="296">
        <v>141210</v>
      </c>
      <c r="B469" s="296" t="s">
        <v>393</v>
      </c>
      <c r="C469" s="290" t="s">
        <v>48</v>
      </c>
      <c r="D469" s="291">
        <v>58.75</v>
      </c>
    </row>
    <row r="470" spans="1:4" ht="28.5">
      <c r="A470" s="296">
        <v>141211</v>
      </c>
      <c r="B470" s="296" t="s">
        <v>394</v>
      </c>
      <c r="C470" s="290" t="s">
        <v>48</v>
      </c>
      <c r="D470" s="291">
        <v>73.099999999999994</v>
      </c>
    </row>
    <row r="471" spans="1:4" ht="28.5">
      <c r="A471" s="296">
        <v>141212</v>
      </c>
      <c r="B471" s="296" t="s">
        <v>395</v>
      </c>
      <c r="C471" s="290" t="s">
        <v>48</v>
      </c>
      <c r="D471" s="291">
        <v>98.59</v>
      </c>
    </row>
    <row r="472" spans="1:4" ht="28.5">
      <c r="A472" s="296">
        <v>141213</v>
      </c>
      <c r="B472" s="296" t="s">
        <v>396</v>
      </c>
      <c r="C472" s="290" t="s">
        <v>48</v>
      </c>
      <c r="D472" s="291">
        <v>115.42</v>
      </c>
    </row>
    <row r="473" spans="1:4" ht="28.5">
      <c r="A473" s="296">
        <v>141214</v>
      </c>
      <c r="B473" s="296" t="s">
        <v>397</v>
      </c>
      <c r="C473" s="290" t="s">
        <v>48</v>
      </c>
      <c r="D473" s="291">
        <v>130.44999999999999</v>
      </c>
    </row>
    <row r="474" spans="1:4" ht="28.5">
      <c r="A474" s="296">
        <v>141215</v>
      </c>
      <c r="B474" s="296" t="s">
        <v>398</v>
      </c>
      <c r="C474" s="290" t="s">
        <v>48</v>
      </c>
      <c r="D474" s="291">
        <v>160.06</v>
      </c>
    </row>
    <row r="475" spans="1:4" ht="28.5">
      <c r="A475" s="296">
        <v>141216</v>
      </c>
      <c r="B475" s="296" t="s">
        <v>399</v>
      </c>
      <c r="C475" s="290" t="s">
        <v>48</v>
      </c>
      <c r="D475" s="291">
        <v>215.71</v>
      </c>
    </row>
    <row r="476" spans="1:4" ht="28.5">
      <c r="A476" s="296">
        <v>141217</v>
      </c>
      <c r="B476" s="296" t="s">
        <v>400</v>
      </c>
      <c r="C476" s="290" t="s">
        <v>48</v>
      </c>
      <c r="D476" s="291">
        <v>234.83</v>
      </c>
    </row>
    <row r="477" spans="1:4" ht="28.5">
      <c r="A477" s="296">
        <v>141218</v>
      </c>
      <c r="B477" s="296" t="s">
        <v>401</v>
      </c>
      <c r="C477" s="290" t="s">
        <v>48</v>
      </c>
      <c r="D477" s="291">
        <v>323.86</v>
      </c>
    </row>
    <row r="478" spans="1:4" ht="15">
      <c r="A478" s="295">
        <v>1414</v>
      </c>
      <c r="B478" s="295" t="s">
        <v>2217</v>
      </c>
      <c r="C478" s="290"/>
      <c r="D478" s="291"/>
    </row>
    <row r="479" spans="1:4" ht="28.5">
      <c r="A479" s="296">
        <v>141409</v>
      </c>
      <c r="B479" s="296" t="s">
        <v>402</v>
      </c>
      <c r="C479" s="290" t="s">
        <v>48</v>
      </c>
      <c r="D479" s="291">
        <v>15.67</v>
      </c>
    </row>
    <row r="480" spans="1:4" ht="28.5">
      <c r="A480" s="296">
        <v>141410</v>
      </c>
      <c r="B480" s="296" t="s">
        <v>403</v>
      </c>
      <c r="C480" s="290" t="s">
        <v>48</v>
      </c>
      <c r="D480" s="291">
        <v>17.95</v>
      </c>
    </row>
    <row r="481" spans="1:4" ht="28.5">
      <c r="A481" s="296">
        <v>141411</v>
      </c>
      <c r="B481" s="296" t="s">
        <v>404</v>
      </c>
      <c r="C481" s="290" t="s">
        <v>48</v>
      </c>
      <c r="D481" s="291">
        <v>24.67</v>
      </c>
    </row>
    <row r="482" spans="1:4" ht="28.5">
      <c r="A482" s="296">
        <v>141412</v>
      </c>
      <c r="B482" s="296" t="s">
        <v>405</v>
      </c>
      <c r="C482" s="290" t="s">
        <v>48</v>
      </c>
      <c r="D482" s="291">
        <v>30.01</v>
      </c>
    </row>
    <row r="483" spans="1:4" ht="28.5">
      <c r="A483" s="296">
        <v>141413</v>
      </c>
      <c r="B483" s="296" t="s">
        <v>406</v>
      </c>
      <c r="C483" s="290" t="s">
        <v>48</v>
      </c>
      <c r="D483" s="291">
        <v>35.54</v>
      </c>
    </row>
    <row r="484" spans="1:4" ht="28.5">
      <c r="A484" s="296">
        <v>141414</v>
      </c>
      <c r="B484" s="296" t="s">
        <v>407</v>
      </c>
      <c r="C484" s="290" t="s">
        <v>48</v>
      </c>
      <c r="D484" s="291">
        <v>50.9</v>
      </c>
    </row>
    <row r="485" spans="1:4" ht="28.5">
      <c r="A485" s="296">
        <v>141415</v>
      </c>
      <c r="B485" s="296" t="s">
        <v>408</v>
      </c>
      <c r="C485" s="290" t="s">
        <v>48</v>
      </c>
      <c r="D485" s="291">
        <v>76.36</v>
      </c>
    </row>
    <row r="486" spans="1:4" ht="28.5">
      <c r="A486" s="296">
        <v>141416</v>
      </c>
      <c r="B486" s="296" t="s">
        <v>409</v>
      </c>
      <c r="C486" s="290" t="s">
        <v>48</v>
      </c>
      <c r="D486" s="291">
        <v>89.01</v>
      </c>
    </row>
    <row r="487" spans="1:4" ht="30">
      <c r="A487" s="295">
        <v>1415</v>
      </c>
      <c r="B487" s="295" t="s">
        <v>2218</v>
      </c>
      <c r="C487" s="290"/>
      <c r="D487" s="291"/>
    </row>
    <row r="488" spans="1:4" ht="28.5">
      <c r="A488" s="296">
        <v>141522</v>
      </c>
      <c r="B488" s="296" t="s">
        <v>26960</v>
      </c>
      <c r="C488" s="290" t="s">
        <v>30</v>
      </c>
      <c r="D488" s="291">
        <v>12.29</v>
      </c>
    </row>
    <row r="489" spans="1:4" ht="28.5">
      <c r="A489" s="296">
        <v>141524</v>
      </c>
      <c r="B489" s="296" t="s">
        <v>26961</v>
      </c>
      <c r="C489" s="290" t="s">
        <v>30</v>
      </c>
      <c r="D489" s="291">
        <v>24.76</v>
      </c>
    </row>
    <row r="490" spans="1:4" ht="28.5">
      <c r="A490" s="296">
        <v>141525</v>
      </c>
      <c r="B490" s="296" t="s">
        <v>26962</v>
      </c>
      <c r="C490" s="290" t="s">
        <v>30</v>
      </c>
      <c r="D490" s="291">
        <v>28.57</v>
      </c>
    </row>
    <row r="491" spans="1:4" ht="28.5">
      <c r="A491" s="296">
        <v>141526</v>
      </c>
      <c r="B491" s="296" t="s">
        <v>26963</v>
      </c>
      <c r="C491" s="290" t="s">
        <v>30</v>
      </c>
      <c r="D491" s="291">
        <v>39.94</v>
      </c>
    </row>
    <row r="492" spans="1:4" ht="28.5">
      <c r="A492" s="296">
        <v>141527</v>
      </c>
      <c r="B492" s="296" t="s">
        <v>26964</v>
      </c>
      <c r="C492" s="290" t="s">
        <v>30</v>
      </c>
      <c r="D492" s="291">
        <v>157.41999999999999</v>
      </c>
    </row>
    <row r="493" spans="1:4" ht="28.5">
      <c r="A493" s="296">
        <v>141529</v>
      </c>
      <c r="B493" s="296" t="s">
        <v>410</v>
      </c>
      <c r="C493" s="290" t="s">
        <v>30</v>
      </c>
      <c r="D493" s="291">
        <v>6.53</v>
      </c>
    </row>
    <row r="494" spans="1:4" ht="15">
      <c r="A494" s="295">
        <v>1419</v>
      </c>
      <c r="B494" s="295" t="s">
        <v>2219</v>
      </c>
      <c r="C494" s="290"/>
      <c r="D494" s="291"/>
    </row>
    <row r="495" spans="1:4" ht="42.75">
      <c r="A495" s="296">
        <v>141906</v>
      </c>
      <c r="B495" s="296" t="s">
        <v>411</v>
      </c>
      <c r="C495" s="290" t="s">
        <v>48</v>
      </c>
      <c r="D495" s="291">
        <v>27.45</v>
      </c>
    </row>
    <row r="496" spans="1:4" ht="42.75">
      <c r="A496" s="296">
        <v>141907</v>
      </c>
      <c r="B496" s="296" t="s">
        <v>412</v>
      </c>
      <c r="C496" s="290" t="s">
        <v>48</v>
      </c>
      <c r="D496" s="291">
        <v>33.94</v>
      </c>
    </row>
    <row r="497" spans="1:4" ht="42.75">
      <c r="A497" s="296">
        <v>141908</v>
      </c>
      <c r="B497" s="296" t="s">
        <v>413</v>
      </c>
      <c r="C497" s="290" t="s">
        <v>48</v>
      </c>
      <c r="D497" s="291">
        <v>48.54</v>
      </c>
    </row>
    <row r="498" spans="1:4" ht="42.75">
      <c r="A498" s="296">
        <v>141909</v>
      </c>
      <c r="B498" s="296" t="s">
        <v>414</v>
      </c>
      <c r="C498" s="290" t="s">
        <v>48</v>
      </c>
      <c r="D498" s="291">
        <v>53.97</v>
      </c>
    </row>
    <row r="499" spans="1:4" ht="42.75">
      <c r="A499" s="296">
        <v>141910</v>
      </c>
      <c r="B499" s="296" t="s">
        <v>415</v>
      </c>
      <c r="C499" s="290" t="s">
        <v>48</v>
      </c>
      <c r="D499" s="291">
        <v>78.47</v>
      </c>
    </row>
    <row r="500" spans="1:4" ht="15">
      <c r="A500" s="295">
        <v>1421</v>
      </c>
      <c r="B500" s="295" t="s">
        <v>2220</v>
      </c>
      <c r="C500" s="290"/>
      <c r="D500" s="291"/>
    </row>
    <row r="501" spans="1:4" ht="14.25">
      <c r="A501" s="296">
        <v>142103</v>
      </c>
      <c r="B501" s="296" t="s">
        <v>416</v>
      </c>
      <c r="C501" s="290" t="s">
        <v>30</v>
      </c>
      <c r="D501" s="291">
        <v>66.319999999999993</v>
      </c>
    </row>
    <row r="502" spans="1:4" ht="28.5">
      <c r="A502" s="296">
        <v>142104</v>
      </c>
      <c r="B502" s="296" t="s">
        <v>417</v>
      </c>
      <c r="C502" s="290" t="s">
        <v>30</v>
      </c>
      <c r="D502" s="291">
        <v>25.02</v>
      </c>
    </row>
    <row r="503" spans="1:4" ht="14.25">
      <c r="A503" s="296">
        <v>142106</v>
      </c>
      <c r="B503" s="296" t="s">
        <v>418</v>
      </c>
      <c r="C503" s="290" t="s">
        <v>30</v>
      </c>
      <c r="D503" s="291">
        <v>27.7</v>
      </c>
    </row>
    <row r="504" spans="1:4" ht="28.5">
      <c r="A504" s="296">
        <v>142107</v>
      </c>
      <c r="B504" s="296" t="s">
        <v>419</v>
      </c>
      <c r="C504" s="290" t="s">
        <v>30</v>
      </c>
      <c r="D504" s="291">
        <v>43.33</v>
      </c>
    </row>
    <row r="505" spans="1:4" ht="28.5">
      <c r="A505" s="296">
        <v>142109</v>
      </c>
      <c r="B505" s="296" t="s">
        <v>420</v>
      </c>
      <c r="C505" s="290" t="s">
        <v>30</v>
      </c>
      <c r="D505" s="291">
        <v>41.83</v>
      </c>
    </row>
    <row r="506" spans="1:4" ht="28.5">
      <c r="A506" s="296">
        <v>142111</v>
      </c>
      <c r="B506" s="296" t="s">
        <v>421</v>
      </c>
      <c r="C506" s="290" t="s">
        <v>30</v>
      </c>
      <c r="D506" s="291">
        <v>95.27</v>
      </c>
    </row>
    <row r="507" spans="1:4" ht="28.5">
      <c r="A507" s="296">
        <v>142112</v>
      </c>
      <c r="B507" s="296" t="s">
        <v>422</v>
      </c>
      <c r="C507" s="290" t="s">
        <v>30</v>
      </c>
      <c r="D507" s="291">
        <v>53.66</v>
      </c>
    </row>
    <row r="508" spans="1:4" ht="28.5">
      <c r="A508" s="296">
        <v>142114</v>
      </c>
      <c r="B508" s="296" t="s">
        <v>423</v>
      </c>
      <c r="C508" s="290" t="s">
        <v>30</v>
      </c>
      <c r="D508" s="291">
        <v>7.49</v>
      </c>
    </row>
    <row r="509" spans="1:4" ht="28.5">
      <c r="A509" s="296">
        <v>142115</v>
      </c>
      <c r="B509" s="296" t="s">
        <v>424</v>
      </c>
      <c r="C509" s="290" t="s">
        <v>30</v>
      </c>
      <c r="D509" s="291">
        <v>33.909999999999997</v>
      </c>
    </row>
    <row r="510" spans="1:4" ht="14.25">
      <c r="A510" s="296">
        <v>142116</v>
      </c>
      <c r="B510" s="296" t="s">
        <v>425</v>
      </c>
      <c r="C510" s="290" t="s">
        <v>30</v>
      </c>
      <c r="D510" s="291">
        <v>2.88</v>
      </c>
    </row>
    <row r="511" spans="1:4" ht="14.25">
      <c r="A511" s="296">
        <v>142117</v>
      </c>
      <c r="B511" s="296" t="s">
        <v>426</v>
      </c>
      <c r="C511" s="290" t="s">
        <v>30</v>
      </c>
      <c r="D511" s="291">
        <v>18.149999999999999</v>
      </c>
    </row>
    <row r="512" spans="1:4" ht="14.25">
      <c r="A512" s="296">
        <v>142118</v>
      </c>
      <c r="B512" s="296" t="s">
        <v>427</v>
      </c>
      <c r="C512" s="290" t="s">
        <v>30</v>
      </c>
      <c r="D512" s="291">
        <v>12.18</v>
      </c>
    </row>
    <row r="513" spans="1:4" ht="14.25">
      <c r="A513" s="296">
        <v>142119</v>
      </c>
      <c r="B513" s="296" t="s">
        <v>428</v>
      </c>
      <c r="C513" s="290" t="s">
        <v>30</v>
      </c>
      <c r="D513" s="291">
        <v>72.989999999999995</v>
      </c>
    </row>
    <row r="514" spans="1:4" ht="14.25">
      <c r="A514" s="296">
        <v>142120</v>
      </c>
      <c r="B514" s="296" t="s">
        <v>429</v>
      </c>
      <c r="C514" s="290" t="s">
        <v>30</v>
      </c>
      <c r="D514" s="291">
        <v>94.27</v>
      </c>
    </row>
    <row r="515" spans="1:4" ht="14.25">
      <c r="A515" s="296">
        <v>142121</v>
      </c>
      <c r="B515" s="296" t="s">
        <v>430</v>
      </c>
      <c r="C515" s="290" t="s">
        <v>30</v>
      </c>
      <c r="D515" s="291">
        <v>193.38</v>
      </c>
    </row>
    <row r="516" spans="1:4" ht="14.25">
      <c r="A516" s="296">
        <v>142122</v>
      </c>
      <c r="B516" s="296" t="s">
        <v>431</v>
      </c>
      <c r="C516" s="290" t="s">
        <v>30</v>
      </c>
      <c r="D516" s="291">
        <v>72.42</v>
      </c>
    </row>
    <row r="517" spans="1:4" ht="28.5">
      <c r="A517" s="296">
        <v>142123</v>
      </c>
      <c r="B517" s="296" t="s">
        <v>26965</v>
      </c>
      <c r="C517" s="290" t="s">
        <v>30</v>
      </c>
      <c r="D517" s="291">
        <v>11.82</v>
      </c>
    </row>
    <row r="518" spans="1:4" ht="28.5">
      <c r="A518" s="296">
        <v>142124</v>
      </c>
      <c r="B518" s="296" t="s">
        <v>26966</v>
      </c>
      <c r="C518" s="290" t="s">
        <v>30</v>
      </c>
      <c r="D518" s="291">
        <v>12.29</v>
      </c>
    </row>
    <row r="519" spans="1:4" ht="28.5">
      <c r="A519" s="296">
        <v>142125</v>
      </c>
      <c r="B519" s="296" t="s">
        <v>26967</v>
      </c>
      <c r="C519" s="290" t="s">
        <v>30</v>
      </c>
      <c r="D519" s="291">
        <v>17.29</v>
      </c>
    </row>
    <row r="520" spans="1:4" ht="30">
      <c r="A520" s="295">
        <v>1422</v>
      </c>
      <c r="B520" s="295" t="s">
        <v>2221</v>
      </c>
      <c r="C520" s="290"/>
      <c r="D520" s="291"/>
    </row>
    <row r="521" spans="1:4" ht="28.5">
      <c r="A521" s="296">
        <v>142201</v>
      </c>
      <c r="B521" s="296" t="s">
        <v>432</v>
      </c>
      <c r="C521" s="290" t="s">
        <v>48</v>
      </c>
      <c r="D521" s="291">
        <v>9.6</v>
      </c>
    </row>
    <row r="522" spans="1:4" ht="28.5">
      <c r="A522" s="296">
        <v>142202</v>
      </c>
      <c r="B522" s="296" t="s">
        <v>433</v>
      </c>
      <c r="C522" s="290" t="s">
        <v>48</v>
      </c>
      <c r="D522" s="291">
        <v>14.37</v>
      </c>
    </row>
    <row r="523" spans="1:4" ht="28.5">
      <c r="A523" s="296">
        <v>142203</v>
      </c>
      <c r="B523" s="296" t="s">
        <v>434</v>
      </c>
      <c r="C523" s="290" t="s">
        <v>48</v>
      </c>
      <c r="D523" s="291">
        <v>21.63</v>
      </c>
    </row>
    <row r="524" spans="1:4" ht="28.5">
      <c r="A524" s="296">
        <v>142204</v>
      </c>
      <c r="B524" s="296" t="s">
        <v>435</v>
      </c>
      <c r="C524" s="290" t="s">
        <v>48</v>
      </c>
      <c r="D524" s="291">
        <v>18.309999999999999</v>
      </c>
    </row>
    <row r="525" spans="1:4" ht="28.5">
      <c r="A525" s="296">
        <v>142205</v>
      </c>
      <c r="B525" s="296" t="s">
        <v>436</v>
      </c>
      <c r="C525" s="290" t="s">
        <v>48</v>
      </c>
      <c r="D525" s="291">
        <v>27.88</v>
      </c>
    </row>
    <row r="526" spans="1:4" ht="28.5">
      <c r="A526" s="296">
        <v>142206</v>
      </c>
      <c r="B526" s="296" t="s">
        <v>437</v>
      </c>
      <c r="C526" s="290" t="s">
        <v>48</v>
      </c>
      <c r="D526" s="291">
        <v>40.56</v>
      </c>
    </row>
    <row r="527" spans="1:4" ht="15">
      <c r="A527" s="295">
        <v>1423</v>
      </c>
      <c r="B527" s="295" t="s">
        <v>2176</v>
      </c>
      <c r="C527" s="290"/>
      <c r="D527" s="291"/>
    </row>
    <row r="528" spans="1:4" ht="14.25">
      <c r="A528" s="296">
        <v>142301</v>
      </c>
      <c r="B528" s="296" t="s">
        <v>438</v>
      </c>
      <c r="C528" s="290" t="s">
        <v>30</v>
      </c>
      <c r="D528" s="291">
        <v>16.47</v>
      </c>
    </row>
    <row r="529" spans="1:4" ht="14.25">
      <c r="A529" s="296">
        <v>142302</v>
      </c>
      <c r="B529" s="296" t="s">
        <v>439</v>
      </c>
      <c r="C529" s="290" t="s">
        <v>30</v>
      </c>
      <c r="D529" s="291">
        <v>23.05</v>
      </c>
    </row>
    <row r="530" spans="1:4" ht="14.25">
      <c r="A530" s="296">
        <v>142303</v>
      </c>
      <c r="B530" s="296" t="s">
        <v>440</v>
      </c>
      <c r="C530" s="290" t="s">
        <v>30</v>
      </c>
      <c r="D530" s="291">
        <v>16.47</v>
      </c>
    </row>
    <row r="531" spans="1:4" ht="14.25">
      <c r="A531" s="296">
        <v>142304</v>
      </c>
      <c r="B531" s="296" t="s">
        <v>441</v>
      </c>
      <c r="C531" s="290" t="s">
        <v>30</v>
      </c>
      <c r="D531" s="291">
        <v>16.329999999999998</v>
      </c>
    </row>
    <row r="532" spans="1:4" ht="15">
      <c r="A532" s="295">
        <v>15</v>
      </c>
      <c r="B532" s="295" t="s">
        <v>2222</v>
      </c>
      <c r="C532" s="290"/>
      <c r="D532" s="291"/>
    </row>
    <row r="533" spans="1:4" ht="15">
      <c r="A533" s="295">
        <v>1501</v>
      </c>
      <c r="B533" s="295" t="s">
        <v>2223</v>
      </c>
      <c r="C533" s="290"/>
      <c r="D533" s="291"/>
    </row>
    <row r="534" spans="1:4" ht="85.5">
      <c r="A534" s="296">
        <v>150122</v>
      </c>
      <c r="B534" s="296" t="s">
        <v>442</v>
      </c>
      <c r="C534" s="290" t="s">
        <v>30</v>
      </c>
      <c r="D534" s="294">
        <v>1148.55</v>
      </c>
    </row>
    <row r="535" spans="1:4" ht="71.25">
      <c r="A535" s="296">
        <v>150123</v>
      </c>
      <c r="B535" s="296" t="s">
        <v>443</v>
      </c>
      <c r="C535" s="290" t="s">
        <v>30</v>
      </c>
      <c r="D535" s="294">
        <v>2076.79</v>
      </c>
    </row>
    <row r="536" spans="1:4" ht="15">
      <c r="A536" s="295">
        <v>1503</v>
      </c>
      <c r="B536" s="295" t="s">
        <v>2224</v>
      </c>
      <c r="C536" s="290"/>
      <c r="D536" s="291"/>
    </row>
    <row r="537" spans="1:4" ht="28.5">
      <c r="A537" s="296">
        <v>150302</v>
      </c>
      <c r="B537" s="296" t="s">
        <v>444</v>
      </c>
      <c r="C537" s="290" t="s">
        <v>30</v>
      </c>
      <c r="D537" s="291">
        <v>323.58</v>
      </c>
    </row>
    <row r="538" spans="1:4" ht="28.5">
      <c r="A538" s="296">
        <v>150306</v>
      </c>
      <c r="B538" s="296" t="s">
        <v>445</v>
      </c>
      <c r="C538" s="290" t="s">
        <v>30</v>
      </c>
      <c r="D538" s="291">
        <v>391.85</v>
      </c>
    </row>
    <row r="539" spans="1:4" ht="28.5">
      <c r="A539" s="296">
        <v>150307</v>
      </c>
      <c r="B539" s="296" t="s">
        <v>446</v>
      </c>
      <c r="C539" s="290" t="s">
        <v>30</v>
      </c>
      <c r="D539" s="291">
        <v>462.75</v>
      </c>
    </row>
    <row r="540" spans="1:4" ht="28.5">
      <c r="A540" s="296">
        <v>150308</v>
      </c>
      <c r="B540" s="296" t="s">
        <v>447</v>
      </c>
      <c r="C540" s="290" t="s">
        <v>30</v>
      </c>
      <c r="D540" s="291">
        <v>491.18</v>
      </c>
    </row>
    <row r="541" spans="1:4" ht="28.5">
      <c r="A541" s="296">
        <v>150309</v>
      </c>
      <c r="B541" s="296" t="s">
        <v>448</v>
      </c>
      <c r="C541" s="290" t="s">
        <v>30</v>
      </c>
      <c r="D541" s="291">
        <v>547.74</v>
      </c>
    </row>
    <row r="542" spans="1:4" ht="14.25">
      <c r="A542" s="296">
        <v>150310</v>
      </c>
      <c r="B542" s="296" t="s">
        <v>449</v>
      </c>
      <c r="C542" s="290" t="s">
        <v>30</v>
      </c>
      <c r="D542" s="291">
        <v>73.66</v>
      </c>
    </row>
    <row r="543" spans="1:4" ht="28.5">
      <c r="A543" s="296">
        <v>150311</v>
      </c>
      <c r="B543" s="296" t="s">
        <v>450</v>
      </c>
      <c r="C543" s="290" t="s">
        <v>30</v>
      </c>
      <c r="D543" s="291">
        <v>126.7</v>
      </c>
    </row>
    <row r="544" spans="1:4" ht="28.5">
      <c r="A544" s="296">
        <v>150312</v>
      </c>
      <c r="B544" s="296" t="s">
        <v>451</v>
      </c>
      <c r="C544" s="290" t="s">
        <v>30</v>
      </c>
      <c r="D544" s="291">
        <v>106.75</v>
      </c>
    </row>
    <row r="545" spans="1:4" ht="28.5">
      <c r="A545" s="296">
        <v>150313</v>
      </c>
      <c r="B545" s="296" t="s">
        <v>452</v>
      </c>
      <c r="C545" s="290" t="s">
        <v>30</v>
      </c>
      <c r="D545" s="291">
        <v>209.64</v>
      </c>
    </row>
    <row r="546" spans="1:4" ht="85.5">
      <c r="A546" s="296">
        <v>150315</v>
      </c>
      <c r="B546" s="296" t="s">
        <v>453</v>
      </c>
      <c r="C546" s="290" t="s">
        <v>30</v>
      </c>
      <c r="D546" s="291">
        <v>885.56</v>
      </c>
    </row>
    <row r="547" spans="1:4" ht="85.5">
      <c r="A547" s="296">
        <v>150316</v>
      </c>
      <c r="B547" s="296" t="s">
        <v>454</v>
      </c>
      <c r="C547" s="290" t="s">
        <v>30</v>
      </c>
      <c r="D547" s="294">
        <v>1023.23</v>
      </c>
    </row>
    <row r="548" spans="1:4" ht="71.25">
      <c r="A548" s="296">
        <v>150317</v>
      </c>
      <c r="B548" s="296" t="s">
        <v>455</v>
      </c>
      <c r="C548" s="290" t="s">
        <v>30</v>
      </c>
      <c r="D548" s="294">
        <v>1533.83</v>
      </c>
    </row>
    <row r="549" spans="1:4" ht="15">
      <c r="A549" s="295">
        <v>1506</v>
      </c>
      <c r="B549" s="295" t="s">
        <v>2225</v>
      </c>
      <c r="C549" s="290"/>
      <c r="D549" s="291"/>
    </row>
    <row r="550" spans="1:4" ht="42.75">
      <c r="A550" s="296">
        <v>150609</v>
      </c>
      <c r="B550" s="296" t="s">
        <v>456</v>
      </c>
      <c r="C550" s="290" t="s">
        <v>30</v>
      </c>
      <c r="D550" s="291">
        <v>151.65</v>
      </c>
    </row>
    <row r="551" spans="1:4" ht="71.25">
      <c r="A551" s="296">
        <v>150610</v>
      </c>
      <c r="B551" s="296" t="s">
        <v>457</v>
      </c>
      <c r="C551" s="290" t="s">
        <v>30</v>
      </c>
      <c r="D551" s="291">
        <v>170.56</v>
      </c>
    </row>
    <row r="552" spans="1:4" ht="28.5">
      <c r="A552" s="296">
        <v>150612</v>
      </c>
      <c r="B552" s="296" t="s">
        <v>458</v>
      </c>
      <c r="C552" s="290" t="s">
        <v>30</v>
      </c>
      <c r="D552" s="291">
        <v>30.93</v>
      </c>
    </row>
    <row r="553" spans="1:4" ht="71.25">
      <c r="A553" s="296">
        <v>150614</v>
      </c>
      <c r="B553" s="296" t="s">
        <v>459</v>
      </c>
      <c r="C553" s="290" t="s">
        <v>30</v>
      </c>
      <c r="D553" s="291">
        <v>110.46</v>
      </c>
    </row>
    <row r="554" spans="1:4" ht="71.25">
      <c r="A554" s="296">
        <v>150615</v>
      </c>
      <c r="B554" s="296" t="s">
        <v>460</v>
      </c>
      <c r="C554" s="290" t="s">
        <v>30</v>
      </c>
      <c r="D554" s="291">
        <v>141.91</v>
      </c>
    </row>
    <row r="555" spans="1:4" ht="71.25">
      <c r="A555" s="296">
        <v>150616</v>
      </c>
      <c r="B555" s="296" t="s">
        <v>461</v>
      </c>
      <c r="C555" s="290" t="s">
        <v>30</v>
      </c>
      <c r="D555" s="291">
        <v>198.07</v>
      </c>
    </row>
    <row r="556" spans="1:4" ht="14.25">
      <c r="A556" s="296">
        <v>150623</v>
      </c>
      <c r="B556" s="296" t="s">
        <v>462</v>
      </c>
      <c r="C556" s="290" t="s">
        <v>30</v>
      </c>
      <c r="D556" s="291">
        <v>6.88</v>
      </c>
    </row>
    <row r="557" spans="1:4" ht="71.25">
      <c r="A557" s="296">
        <v>150626</v>
      </c>
      <c r="B557" s="296" t="s">
        <v>463</v>
      </c>
      <c r="C557" s="290" t="s">
        <v>30</v>
      </c>
      <c r="D557" s="291">
        <v>121.47</v>
      </c>
    </row>
    <row r="558" spans="1:4" ht="28.5">
      <c r="A558" s="296">
        <v>150628</v>
      </c>
      <c r="B558" s="296" t="s">
        <v>464</v>
      </c>
      <c r="C558" s="290" t="s">
        <v>30</v>
      </c>
      <c r="D558" s="291">
        <v>6.53</v>
      </c>
    </row>
    <row r="559" spans="1:4" ht="28.5">
      <c r="A559" s="296">
        <v>150629</v>
      </c>
      <c r="B559" s="296" t="s">
        <v>465</v>
      </c>
      <c r="C559" s="290" t="s">
        <v>30</v>
      </c>
      <c r="D559" s="291">
        <v>12.01</v>
      </c>
    </row>
    <row r="560" spans="1:4" ht="14.25">
      <c r="A560" s="296">
        <v>150630</v>
      </c>
      <c r="B560" s="296" t="s">
        <v>466</v>
      </c>
      <c r="C560" s="290" t="s">
        <v>30</v>
      </c>
      <c r="D560" s="291">
        <v>8.0399999999999991</v>
      </c>
    </row>
    <row r="561" spans="1:4" ht="28.5">
      <c r="A561" s="296">
        <v>150632</v>
      </c>
      <c r="B561" s="296" t="s">
        <v>467</v>
      </c>
      <c r="C561" s="290" t="s">
        <v>30</v>
      </c>
      <c r="D561" s="291">
        <v>51.69</v>
      </c>
    </row>
    <row r="562" spans="1:4" ht="28.5">
      <c r="A562" s="296">
        <v>150633</v>
      </c>
      <c r="B562" s="296" t="s">
        <v>468</v>
      </c>
      <c r="C562" s="290" t="s">
        <v>30</v>
      </c>
      <c r="D562" s="291">
        <v>78.2</v>
      </c>
    </row>
    <row r="563" spans="1:4" ht="28.5">
      <c r="A563" s="296">
        <v>150634</v>
      </c>
      <c r="B563" s="296" t="s">
        <v>469</v>
      </c>
      <c r="C563" s="290" t="s">
        <v>30</v>
      </c>
      <c r="D563" s="291">
        <v>103.19</v>
      </c>
    </row>
    <row r="564" spans="1:4" ht="28.5">
      <c r="A564" s="296">
        <v>150635</v>
      </c>
      <c r="B564" s="296" t="s">
        <v>470</v>
      </c>
      <c r="C564" s="290" t="s">
        <v>30</v>
      </c>
      <c r="D564" s="291">
        <v>132.28</v>
      </c>
    </row>
    <row r="565" spans="1:4" ht="28.5">
      <c r="A565" s="296">
        <v>150636</v>
      </c>
      <c r="B565" s="296" t="s">
        <v>471</v>
      </c>
      <c r="C565" s="290" t="s">
        <v>30</v>
      </c>
      <c r="D565" s="291">
        <v>9.01</v>
      </c>
    </row>
    <row r="566" spans="1:4" ht="15">
      <c r="A566" s="295">
        <v>1507</v>
      </c>
      <c r="B566" s="295" t="s">
        <v>2226</v>
      </c>
      <c r="C566" s="290"/>
      <c r="D566" s="291"/>
    </row>
    <row r="567" spans="1:4" ht="71.25">
      <c r="A567" s="296">
        <v>150701</v>
      </c>
      <c r="B567" s="296" t="s">
        <v>472</v>
      </c>
      <c r="C567" s="290" t="s">
        <v>48</v>
      </c>
      <c r="D567" s="291">
        <v>42.74</v>
      </c>
    </row>
    <row r="568" spans="1:4" ht="71.25">
      <c r="A568" s="296">
        <v>150702</v>
      </c>
      <c r="B568" s="296" t="s">
        <v>473</v>
      </c>
      <c r="C568" s="290" t="s">
        <v>48</v>
      </c>
      <c r="D568" s="291">
        <v>51.29</v>
      </c>
    </row>
    <row r="569" spans="1:4" ht="71.25">
      <c r="A569" s="296">
        <v>150703</v>
      </c>
      <c r="B569" s="296" t="s">
        <v>474</v>
      </c>
      <c r="C569" s="290" t="s">
        <v>48</v>
      </c>
      <c r="D569" s="291">
        <v>134.18</v>
      </c>
    </row>
    <row r="570" spans="1:4" ht="71.25">
      <c r="A570" s="296">
        <v>150704</v>
      </c>
      <c r="B570" s="296" t="s">
        <v>475</v>
      </c>
      <c r="C570" s="290" t="s">
        <v>48</v>
      </c>
      <c r="D570" s="291">
        <v>143.91</v>
      </c>
    </row>
    <row r="571" spans="1:4" ht="15">
      <c r="A571" s="295">
        <v>1508</v>
      </c>
      <c r="B571" s="295" t="s">
        <v>2227</v>
      </c>
      <c r="C571" s="290"/>
      <c r="D571" s="291"/>
    </row>
    <row r="572" spans="1:4" ht="28.5">
      <c r="A572" s="296">
        <v>150801</v>
      </c>
      <c r="B572" s="296" t="s">
        <v>476</v>
      </c>
      <c r="C572" s="290" t="s">
        <v>48</v>
      </c>
      <c r="D572" s="291">
        <v>11.56</v>
      </c>
    </row>
    <row r="573" spans="1:4" ht="42.75">
      <c r="A573" s="296">
        <v>150802</v>
      </c>
      <c r="B573" s="296" t="s">
        <v>477</v>
      </c>
      <c r="C573" s="290" t="s">
        <v>30</v>
      </c>
      <c r="D573" s="291">
        <v>19.329999999999998</v>
      </c>
    </row>
    <row r="574" spans="1:4" ht="42.75">
      <c r="A574" s="296">
        <v>150803</v>
      </c>
      <c r="B574" s="296" t="s">
        <v>478</v>
      </c>
      <c r="C574" s="290" t="s">
        <v>30</v>
      </c>
      <c r="D574" s="291">
        <v>22</v>
      </c>
    </row>
    <row r="575" spans="1:4" ht="42.75">
      <c r="A575" s="296">
        <v>150804</v>
      </c>
      <c r="B575" s="296" t="s">
        <v>479</v>
      </c>
      <c r="C575" s="290" t="s">
        <v>30</v>
      </c>
      <c r="D575" s="291">
        <v>20.43</v>
      </c>
    </row>
    <row r="576" spans="1:4" ht="42.75">
      <c r="A576" s="296">
        <v>150805</v>
      </c>
      <c r="B576" s="296" t="s">
        <v>480</v>
      </c>
      <c r="C576" s="290" t="s">
        <v>30</v>
      </c>
      <c r="D576" s="291">
        <v>22.19</v>
      </c>
    </row>
    <row r="577" spans="1:4" ht="28.5">
      <c r="A577" s="296">
        <v>150806</v>
      </c>
      <c r="B577" s="296" t="s">
        <v>481</v>
      </c>
      <c r="C577" s="290" t="s">
        <v>48</v>
      </c>
      <c r="D577" s="291">
        <v>17.77</v>
      </c>
    </row>
    <row r="578" spans="1:4" ht="28.5">
      <c r="A578" s="296">
        <v>150807</v>
      </c>
      <c r="B578" s="296" t="s">
        <v>482</v>
      </c>
      <c r="C578" s="290" t="s">
        <v>48</v>
      </c>
      <c r="D578" s="291">
        <v>11.92</v>
      </c>
    </row>
    <row r="579" spans="1:4" ht="28.5">
      <c r="A579" s="296">
        <v>150835</v>
      </c>
      <c r="B579" s="296" t="s">
        <v>483</v>
      </c>
      <c r="C579" s="290" t="s">
        <v>48</v>
      </c>
      <c r="D579" s="291">
        <v>62.9</v>
      </c>
    </row>
    <row r="580" spans="1:4" ht="28.5">
      <c r="A580" s="296">
        <v>150836</v>
      </c>
      <c r="B580" s="296" t="s">
        <v>484</v>
      </c>
      <c r="C580" s="290" t="s">
        <v>48</v>
      </c>
      <c r="D580" s="291">
        <v>83.31</v>
      </c>
    </row>
    <row r="581" spans="1:4" ht="28.5">
      <c r="A581" s="296">
        <v>150837</v>
      </c>
      <c r="B581" s="296" t="s">
        <v>485</v>
      </c>
      <c r="C581" s="290" t="s">
        <v>48</v>
      </c>
      <c r="D581" s="291">
        <v>112.38</v>
      </c>
    </row>
    <row r="582" spans="1:4" ht="28.5">
      <c r="A582" s="296">
        <v>150838</v>
      </c>
      <c r="B582" s="296" t="s">
        <v>486</v>
      </c>
      <c r="C582" s="290" t="s">
        <v>48</v>
      </c>
      <c r="D582" s="291">
        <v>125.37</v>
      </c>
    </row>
    <row r="583" spans="1:4" ht="28.5">
      <c r="A583" s="296">
        <v>150843</v>
      </c>
      <c r="B583" s="296" t="s">
        <v>487</v>
      </c>
      <c r="C583" s="290" t="s">
        <v>30</v>
      </c>
      <c r="D583" s="291">
        <v>56.78</v>
      </c>
    </row>
    <row r="584" spans="1:4" ht="28.5">
      <c r="A584" s="296">
        <v>150844</v>
      </c>
      <c r="B584" s="296" t="s">
        <v>488</v>
      </c>
      <c r="C584" s="290" t="s">
        <v>30</v>
      </c>
      <c r="D584" s="291">
        <v>69.069999999999993</v>
      </c>
    </row>
    <row r="585" spans="1:4" ht="28.5">
      <c r="A585" s="296">
        <v>150845</v>
      </c>
      <c r="B585" s="296" t="s">
        <v>489</v>
      </c>
      <c r="C585" s="290" t="s">
        <v>30</v>
      </c>
      <c r="D585" s="291">
        <v>78.73</v>
      </c>
    </row>
    <row r="586" spans="1:4" ht="14.25">
      <c r="A586" s="296">
        <v>150850</v>
      </c>
      <c r="B586" s="296" t="s">
        <v>490</v>
      </c>
      <c r="C586" s="290" t="s">
        <v>30</v>
      </c>
      <c r="D586" s="291">
        <v>7.22</v>
      </c>
    </row>
    <row r="587" spans="1:4" ht="14.25">
      <c r="A587" s="296">
        <v>150851</v>
      </c>
      <c r="B587" s="296" t="s">
        <v>491</v>
      </c>
      <c r="C587" s="290" t="s">
        <v>30</v>
      </c>
      <c r="D587" s="291">
        <v>7.22</v>
      </c>
    </row>
    <row r="588" spans="1:4" ht="14.25">
      <c r="A588" s="296">
        <v>150852</v>
      </c>
      <c r="B588" s="296" t="s">
        <v>492</v>
      </c>
      <c r="C588" s="290" t="s">
        <v>30</v>
      </c>
      <c r="D588" s="291">
        <v>8.8699999999999992</v>
      </c>
    </row>
    <row r="589" spans="1:4" ht="28.5">
      <c r="A589" s="296">
        <v>150860</v>
      </c>
      <c r="B589" s="296" t="s">
        <v>493</v>
      </c>
      <c r="C589" s="290" t="s">
        <v>30</v>
      </c>
      <c r="D589" s="291">
        <v>27.21</v>
      </c>
    </row>
    <row r="590" spans="1:4" ht="28.5">
      <c r="A590" s="296">
        <v>150861</v>
      </c>
      <c r="B590" s="296" t="s">
        <v>494</v>
      </c>
      <c r="C590" s="290" t="s">
        <v>30</v>
      </c>
      <c r="D590" s="291">
        <v>30.14</v>
      </c>
    </row>
    <row r="591" spans="1:4" ht="28.5">
      <c r="A591" s="296">
        <v>150862</v>
      </c>
      <c r="B591" s="296" t="s">
        <v>495</v>
      </c>
      <c r="C591" s="290" t="s">
        <v>30</v>
      </c>
      <c r="D591" s="291">
        <v>45.04</v>
      </c>
    </row>
    <row r="592" spans="1:4" ht="28.5">
      <c r="A592" s="296">
        <v>150863</v>
      </c>
      <c r="B592" s="296" t="s">
        <v>496</v>
      </c>
      <c r="C592" s="290" t="s">
        <v>30</v>
      </c>
      <c r="D592" s="291">
        <v>55.24</v>
      </c>
    </row>
    <row r="593" spans="1:4" ht="42.75">
      <c r="A593" s="296">
        <v>150866</v>
      </c>
      <c r="B593" s="296" t="s">
        <v>497</v>
      </c>
      <c r="C593" s="290" t="s">
        <v>30</v>
      </c>
      <c r="D593" s="291">
        <v>9.6</v>
      </c>
    </row>
    <row r="594" spans="1:4" ht="42.75">
      <c r="A594" s="296">
        <v>150867</v>
      </c>
      <c r="B594" s="296" t="s">
        <v>498</v>
      </c>
      <c r="C594" s="290" t="s">
        <v>30</v>
      </c>
      <c r="D594" s="291">
        <v>11.18</v>
      </c>
    </row>
    <row r="595" spans="1:4" ht="42.75">
      <c r="A595" s="296">
        <v>150870</v>
      </c>
      <c r="B595" s="296" t="s">
        <v>499</v>
      </c>
      <c r="C595" s="290" t="s">
        <v>30</v>
      </c>
      <c r="D595" s="291">
        <v>87.36</v>
      </c>
    </row>
    <row r="596" spans="1:4" ht="42.75">
      <c r="A596" s="296">
        <v>150871</v>
      </c>
      <c r="B596" s="296" t="s">
        <v>500</v>
      </c>
      <c r="C596" s="290" t="s">
        <v>30</v>
      </c>
      <c r="D596" s="291">
        <v>109.19</v>
      </c>
    </row>
    <row r="597" spans="1:4" ht="28.5">
      <c r="A597" s="296">
        <v>150875</v>
      </c>
      <c r="B597" s="296" t="s">
        <v>501</v>
      </c>
      <c r="C597" s="290" t="s">
        <v>30</v>
      </c>
      <c r="D597" s="291">
        <v>91.53</v>
      </c>
    </row>
    <row r="598" spans="1:4" ht="28.5">
      <c r="A598" s="296">
        <v>150876</v>
      </c>
      <c r="B598" s="296" t="s">
        <v>502</v>
      </c>
      <c r="C598" s="290" t="s">
        <v>30</v>
      </c>
      <c r="D598" s="291">
        <v>126.35</v>
      </c>
    </row>
    <row r="599" spans="1:4" ht="57">
      <c r="A599" s="296">
        <v>150880</v>
      </c>
      <c r="B599" s="296" t="s">
        <v>503</v>
      </c>
      <c r="C599" s="290" t="s">
        <v>30</v>
      </c>
      <c r="D599" s="291">
        <v>18.28</v>
      </c>
    </row>
    <row r="600" spans="1:4" ht="57">
      <c r="A600" s="296">
        <v>150881</v>
      </c>
      <c r="B600" s="296" t="s">
        <v>504</v>
      </c>
      <c r="C600" s="290" t="s">
        <v>30</v>
      </c>
      <c r="D600" s="291">
        <v>24.84</v>
      </c>
    </row>
    <row r="601" spans="1:4" ht="57">
      <c r="A601" s="296">
        <v>150882</v>
      </c>
      <c r="B601" s="296" t="s">
        <v>505</v>
      </c>
      <c r="C601" s="290" t="s">
        <v>30</v>
      </c>
      <c r="D601" s="291">
        <v>46.54</v>
      </c>
    </row>
    <row r="602" spans="1:4" ht="57">
      <c r="A602" s="296">
        <v>150883</v>
      </c>
      <c r="B602" s="296" t="s">
        <v>506</v>
      </c>
      <c r="C602" s="290" t="s">
        <v>30</v>
      </c>
      <c r="D602" s="291">
        <v>52.62</v>
      </c>
    </row>
    <row r="603" spans="1:4" ht="71.25">
      <c r="A603" s="296">
        <v>150884</v>
      </c>
      <c r="B603" s="296" t="s">
        <v>507</v>
      </c>
      <c r="C603" s="290" t="s">
        <v>30</v>
      </c>
      <c r="D603" s="291">
        <v>28.23</v>
      </c>
    </row>
    <row r="604" spans="1:4" ht="85.5">
      <c r="A604" s="296">
        <v>150885</v>
      </c>
      <c r="B604" s="296" t="s">
        <v>26968</v>
      </c>
      <c r="C604" s="290" t="s">
        <v>30</v>
      </c>
      <c r="D604" s="291">
        <v>38.49</v>
      </c>
    </row>
    <row r="605" spans="1:4" ht="85.5">
      <c r="A605" s="296">
        <v>150886</v>
      </c>
      <c r="B605" s="296" t="s">
        <v>26969</v>
      </c>
      <c r="C605" s="290" t="s">
        <v>30</v>
      </c>
      <c r="D605" s="291">
        <v>41.05</v>
      </c>
    </row>
    <row r="606" spans="1:4" ht="15">
      <c r="A606" s="295">
        <v>1509</v>
      </c>
      <c r="B606" s="295" t="s">
        <v>2228</v>
      </c>
      <c r="C606" s="290"/>
      <c r="D606" s="291"/>
    </row>
    <row r="607" spans="1:4" ht="14.25">
      <c r="A607" s="296">
        <v>150906</v>
      </c>
      <c r="B607" s="296" t="s">
        <v>508</v>
      </c>
      <c r="C607" s="290" t="s">
        <v>48</v>
      </c>
      <c r="D607" s="291">
        <v>1.45</v>
      </c>
    </row>
    <row r="608" spans="1:4" ht="14.25">
      <c r="A608" s="296">
        <v>150910</v>
      </c>
      <c r="B608" s="296" t="s">
        <v>509</v>
      </c>
      <c r="C608" s="290" t="s">
        <v>30</v>
      </c>
      <c r="D608" s="291">
        <v>9.84</v>
      </c>
    </row>
    <row r="609" spans="1:4" ht="42.75">
      <c r="A609" s="296">
        <v>150916</v>
      </c>
      <c r="B609" s="296" t="s">
        <v>510</v>
      </c>
      <c r="C609" s="290" t="s">
        <v>30</v>
      </c>
      <c r="D609" s="291">
        <v>27.1</v>
      </c>
    </row>
    <row r="610" spans="1:4" ht="28.5">
      <c r="A610" s="296">
        <v>150918</v>
      </c>
      <c r="B610" s="296" t="s">
        <v>511</v>
      </c>
      <c r="C610" s="290" t="s">
        <v>30</v>
      </c>
      <c r="D610" s="291">
        <v>24.43</v>
      </c>
    </row>
    <row r="611" spans="1:4" ht="28.5">
      <c r="A611" s="296">
        <v>150932</v>
      </c>
      <c r="B611" s="296" t="s">
        <v>512</v>
      </c>
      <c r="C611" s="290" t="s">
        <v>30</v>
      </c>
      <c r="D611" s="291">
        <v>6.71</v>
      </c>
    </row>
    <row r="612" spans="1:4" ht="14.25">
      <c r="A612" s="296">
        <v>150934</v>
      </c>
      <c r="B612" s="296" t="s">
        <v>513</v>
      </c>
      <c r="C612" s="290" t="s">
        <v>30</v>
      </c>
      <c r="D612" s="291">
        <v>13.25</v>
      </c>
    </row>
    <row r="613" spans="1:4" ht="14.25">
      <c r="A613" s="296">
        <v>150937</v>
      </c>
      <c r="B613" s="296" t="s">
        <v>514</v>
      </c>
      <c r="C613" s="290" t="s">
        <v>48</v>
      </c>
      <c r="D613" s="291">
        <v>3.61</v>
      </c>
    </row>
    <row r="614" spans="1:4" ht="14.25">
      <c r="A614" s="296">
        <v>150964</v>
      </c>
      <c r="B614" s="296" t="s">
        <v>515</v>
      </c>
      <c r="C614" s="290" t="s">
        <v>30</v>
      </c>
      <c r="D614" s="291">
        <v>13.25</v>
      </c>
    </row>
    <row r="615" spans="1:4" ht="14.25">
      <c r="A615" s="296">
        <v>150967</v>
      </c>
      <c r="B615" s="296" t="s">
        <v>516</v>
      </c>
      <c r="C615" s="290" t="s">
        <v>30</v>
      </c>
      <c r="D615" s="291">
        <v>5.79</v>
      </c>
    </row>
    <row r="616" spans="1:4" ht="30">
      <c r="A616" s="295">
        <v>1510</v>
      </c>
      <c r="B616" s="295" t="s">
        <v>2229</v>
      </c>
      <c r="C616" s="290"/>
      <c r="D616" s="291"/>
    </row>
    <row r="617" spans="1:4" ht="71.25">
      <c r="A617" s="296">
        <v>151001</v>
      </c>
      <c r="B617" s="296" t="s">
        <v>517</v>
      </c>
      <c r="C617" s="290" t="s">
        <v>30</v>
      </c>
      <c r="D617" s="291">
        <v>102.22</v>
      </c>
    </row>
    <row r="618" spans="1:4" ht="71.25">
      <c r="A618" s="296">
        <v>151002</v>
      </c>
      <c r="B618" s="296" t="s">
        <v>518</v>
      </c>
      <c r="C618" s="290" t="s">
        <v>30</v>
      </c>
      <c r="D618" s="291">
        <v>230.8</v>
      </c>
    </row>
    <row r="619" spans="1:4" ht="71.25">
      <c r="A619" s="296">
        <v>151003</v>
      </c>
      <c r="B619" s="296" t="s">
        <v>519</v>
      </c>
      <c r="C619" s="290" t="s">
        <v>30</v>
      </c>
      <c r="D619" s="291">
        <v>100.62</v>
      </c>
    </row>
    <row r="620" spans="1:4" ht="85.5">
      <c r="A620" s="296">
        <v>151004</v>
      </c>
      <c r="B620" s="296" t="s">
        <v>2230</v>
      </c>
      <c r="C620" s="290" t="s">
        <v>30</v>
      </c>
      <c r="D620" s="291">
        <v>223.38</v>
      </c>
    </row>
    <row r="621" spans="1:4" ht="71.25">
      <c r="A621" s="296">
        <v>151015</v>
      </c>
      <c r="B621" s="296" t="s">
        <v>520</v>
      </c>
      <c r="C621" s="290" t="s">
        <v>30</v>
      </c>
      <c r="D621" s="291">
        <v>180.76</v>
      </c>
    </row>
    <row r="622" spans="1:4" ht="71.25">
      <c r="A622" s="296">
        <v>151016</v>
      </c>
      <c r="B622" s="296" t="s">
        <v>521</v>
      </c>
      <c r="C622" s="290" t="s">
        <v>30</v>
      </c>
      <c r="D622" s="291">
        <v>523.17999999999995</v>
      </c>
    </row>
    <row r="623" spans="1:4" ht="71.25">
      <c r="A623" s="296">
        <v>151017</v>
      </c>
      <c r="B623" s="296" t="s">
        <v>522</v>
      </c>
      <c r="C623" s="290" t="s">
        <v>30</v>
      </c>
      <c r="D623" s="291">
        <v>793.75</v>
      </c>
    </row>
    <row r="624" spans="1:4" ht="15">
      <c r="A624" s="295">
        <v>1511</v>
      </c>
      <c r="B624" s="295" t="s">
        <v>2231</v>
      </c>
      <c r="C624" s="290"/>
      <c r="D624" s="291"/>
    </row>
    <row r="625" spans="1:4" ht="28.5">
      <c r="A625" s="296">
        <v>151125</v>
      </c>
      <c r="B625" s="296" t="s">
        <v>523</v>
      </c>
      <c r="C625" s="290" t="s">
        <v>48</v>
      </c>
      <c r="D625" s="291">
        <v>12.34</v>
      </c>
    </row>
    <row r="626" spans="1:4" ht="28.5">
      <c r="A626" s="296">
        <v>151126</v>
      </c>
      <c r="B626" s="296" t="s">
        <v>524</v>
      </c>
      <c r="C626" s="290" t="s">
        <v>48</v>
      </c>
      <c r="D626" s="291">
        <v>13.14</v>
      </c>
    </row>
    <row r="627" spans="1:4" ht="28.5">
      <c r="A627" s="296">
        <v>151127</v>
      </c>
      <c r="B627" s="296" t="s">
        <v>525</v>
      </c>
      <c r="C627" s="290" t="s">
        <v>48</v>
      </c>
      <c r="D627" s="291">
        <v>19.510000000000002</v>
      </c>
    </row>
    <row r="628" spans="1:4" ht="28.5">
      <c r="A628" s="296">
        <v>151128</v>
      </c>
      <c r="B628" s="296" t="s">
        <v>526</v>
      </c>
      <c r="C628" s="290" t="s">
        <v>48</v>
      </c>
      <c r="D628" s="291">
        <v>23.61</v>
      </c>
    </row>
    <row r="629" spans="1:4" ht="28.5">
      <c r="A629" s="296">
        <v>151129</v>
      </c>
      <c r="B629" s="296" t="s">
        <v>527</v>
      </c>
      <c r="C629" s="290" t="s">
        <v>48</v>
      </c>
      <c r="D629" s="291">
        <v>28.52</v>
      </c>
    </row>
    <row r="630" spans="1:4" ht="28.5">
      <c r="A630" s="296">
        <v>151130</v>
      </c>
      <c r="B630" s="296" t="s">
        <v>528</v>
      </c>
      <c r="C630" s="290" t="s">
        <v>48</v>
      </c>
      <c r="D630" s="291">
        <v>35.380000000000003</v>
      </c>
    </row>
    <row r="631" spans="1:4" ht="28.5">
      <c r="A631" s="296">
        <v>151131</v>
      </c>
      <c r="B631" s="296" t="s">
        <v>529</v>
      </c>
      <c r="C631" s="290" t="s">
        <v>48</v>
      </c>
      <c r="D631" s="291">
        <v>62.9</v>
      </c>
    </row>
    <row r="632" spans="1:4" ht="28.5">
      <c r="A632" s="296">
        <v>151132</v>
      </c>
      <c r="B632" s="296" t="s">
        <v>530</v>
      </c>
      <c r="C632" s="290" t="s">
        <v>48</v>
      </c>
      <c r="D632" s="291">
        <v>6.9</v>
      </c>
    </row>
    <row r="633" spans="1:4" ht="28.5">
      <c r="A633" s="296">
        <v>151133</v>
      </c>
      <c r="B633" s="296" t="s">
        <v>531</v>
      </c>
      <c r="C633" s="290" t="s">
        <v>48</v>
      </c>
      <c r="D633" s="291">
        <v>8.23</v>
      </c>
    </row>
    <row r="634" spans="1:4" ht="28.5">
      <c r="A634" s="296">
        <v>151135</v>
      </c>
      <c r="B634" s="296" t="s">
        <v>532</v>
      </c>
      <c r="C634" s="290" t="s">
        <v>48</v>
      </c>
      <c r="D634" s="291">
        <v>85.63</v>
      </c>
    </row>
    <row r="635" spans="1:4" ht="28.5">
      <c r="A635" s="296">
        <v>151136</v>
      </c>
      <c r="B635" s="296" t="s">
        <v>533</v>
      </c>
      <c r="C635" s="290" t="s">
        <v>48</v>
      </c>
      <c r="D635" s="291">
        <v>159.74</v>
      </c>
    </row>
    <row r="636" spans="1:4" ht="28.5">
      <c r="A636" s="296">
        <v>151137</v>
      </c>
      <c r="B636" s="296" t="s">
        <v>534</v>
      </c>
      <c r="C636" s="290" t="s">
        <v>48</v>
      </c>
      <c r="D636" s="291">
        <v>19.59</v>
      </c>
    </row>
    <row r="637" spans="1:4" ht="28.5">
      <c r="A637" s="296">
        <v>151138</v>
      </c>
      <c r="B637" s="296" t="s">
        <v>535</v>
      </c>
      <c r="C637" s="290" t="s">
        <v>48</v>
      </c>
      <c r="D637" s="291">
        <v>17.309999999999999</v>
      </c>
    </row>
    <row r="638" spans="1:4" ht="28.5">
      <c r="A638" s="296">
        <v>151139</v>
      </c>
      <c r="B638" s="296" t="s">
        <v>536</v>
      </c>
      <c r="C638" s="290" t="s">
        <v>48</v>
      </c>
      <c r="D638" s="291">
        <v>20.79</v>
      </c>
    </row>
    <row r="639" spans="1:4" ht="28.5">
      <c r="A639" s="296">
        <v>151140</v>
      </c>
      <c r="B639" s="296" t="s">
        <v>537</v>
      </c>
      <c r="C639" s="290" t="s">
        <v>48</v>
      </c>
      <c r="D639" s="291">
        <v>32.93</v>
      </c>
    </row>
    <row r="640" spans="1:4" ht="28.5">
      <c r="A640" s="296">
        <v>151141</v>
      </c>
      <c r="B640" s="296" t="s">
        <v>538</v>
      </c>
      <c r="C640" s="290" t="s">
        <v>48</v>
      </c>
      <c r="D640" s="291">
        <v>44.56</v>
      </c>
    </row>
    <row r="641" spans="1:4" ht="28.5">
      <c r="A641" s="296">
        <v>151142</v>
      </c>
      <c r="B641" s="296" t="s">
        <v>539</v>
      </c>
      <c r="C641" s="290" t="s">
        <v>48</v>
      </c>
      <c r="D641" s="291">
        <v>78.91</v>
      </c>
    </row>
    <row r="642" spans="1:4" ht="15">
      <c r="A642" s="295">
        <v>1513</v>
      </c>
      <c r="B642" s="295" t="s">
        <v>2232</v>
      </c>
      <c r="C642" s="290"/>
      <c r="D642" s="291"/>
    </row>
    <row r="643" spans="1:4" ht="42.75">
      <c r="A643" s="296">
        <v>151301</v>
      </c>
      <c r="B643" s="296" t="s">
        <v>540</v>
      </c>
      <c r="C643" s="290" t="s">
        <v>30</v>
      </c>
      <c r="D643" s="291">
        <v>18.260000000000002</v>
      </c>
    </row>
    <row r="644" spans="1:4" ht="42.75">
      <c r="A644" s="296">
        <v>151302</v>
      </c>
      <c r="B644" s="296" t="s">
        <v>541</v>
      </c>
      <c r="C644" s="290" t="s">
        <v>30</v>
      </c>
      <c r="D644" s="291">
        <v>18.260000000000002</v>
      </c>
    </row>
    <row r="645" spans="1:4" ht="42.75">
      <c r="A645" s="296">
        <v>151303</v>
      </c>
      <c r="B645" s="296" t="s">
        <v>542</v>
      </c>
      <c r="C645" s="290" t="s">
        <v>30</v>
      </c>
      <c r="D645" s="291">
        <v>18.260000000000002</v>
      </c>
    </row>
    <row r="646" spans="1:4" ht="42.75">
      <c r="A646" s="296">
        <v>151304</v>
      </c>
      <c r="B646" s="296" t="s">
        <v>543</v>
      </c>
      <c r="C646" s="290" t="s">
        <v>30</v>
      </c>
      <c r="D646" s="291">
        <v>18.260000000000002</v>
      </c>
    </row>
    <row r="647" spans="1:4" ht="42.75">
      <c r="A647" s="296">
        <v>151305</v>
      </c>
      <c r="B647" s="296" t="s">
        <v>544</v>
      </c>
      <c r="C647" s="290" t="s">
        <v>30</v>
      </c>
      <c r="D647" s="291">
        <v>21.55</v>
      </c>
    </row>
    <row r="648" spans="1:4" ht="42.75">
      <c r="A648" s="296">
        <v>151306</v>
      </c>
      <c r="B648" s="296" t="s">
        <v>545</v>
      </c>
      <c r="C648" s="290" t="s">
        <v>30</v>
      </c>
      <c r="D648" s="291">
        <v>44.22</v>
      </c>
    </row>
    <row r="649" spans="1:4" ht="42.75">
      <c r="A649" s="296">
        <v>151307</v>
      </c>
      <c r="B649" s="296" t="s">
        <v>546</v>
      </c>
      <c r="C649" s="290" t="s">
        <v>30</v>
      </c>
      <c r="D649" s="291">
        <v>44.22</v>
      </c>
    </row>
    <row r="650" spans="1:4" ht="42.75">
      <c r="A650" s="296">
        <v>151308</v>
      </c>
      <c r="B650" s="296" t="s">
        <v>547</v>
      </c>
      <c r="C650" s="290" t="s">
        <v>30</v>
      </c>
      <c r="D650" s="291">
        <v>50.45</v>
      </c>
    </row>
    <row r="651" spans="1:4" ht="42.75">
      <c r="A651" s="296">
        <v>151309</v>
      </c>
      <c r="B651" s="296" t="s">
        <v>548</v>
      </c>
      <c r="C651" s="290" t="s">
        <v>30</v>
      </c>
      <c r="D651" s="291">
        <v>61.19</v>
      </c>
    </row>
    <row r="652" spans="1:4" ht="42.75">
      <c r="A652" s="296">
        <v>151310</v>
      </c>
      <c r="B652" s="296" t="s">
        <v>549</v>
      </c>
      <c r="C652" s="290" t="s">
        <v>30</v>
      </c>
      <c r="D652" s="291">
        <v>77.849999999999994</v>
      </c>
    </row>
    <row r="653" spans="1:4" ht="42.75">
      <c r="A653" s="296">
        <v>151311</v>
      </c>
      <c r="B653" s="296" t="s">
        <v>550</v>
      </c>
      <c r="C653" s="290" t="s">
        <v>30</v>
      </c>
      <c r="D653" s="291">
        <v>81.47</v>
      </c>
    </row>
    <row r="654" spans="1:4" ht="42.75">
      <c r="A654" s="296">
        <v>151313</v>
      </c>
      <c r="B654" s="296" t="s">
        <v>551</v>
      </c>
      <c r="C654" s="290" t="s">
        <v>30</v>
      </c>
      <c r="D654" s="291">
        <v>154</v>
      </c>
    </row>
    <row r="655" spans="1:4" ht="57">
      <c r="A655" s="296">
        <v>151314</v>
      </c>
      <c r="B655" s="296" t="s">
        <v>552</v>
      </c>
      <c r="C655" s="290" t="s">
        <v>30</v>
      </c>
      <c r="D655" s="291">
        <v>365.12</v>
      </c>
    </row>
    <row r="656" spans="1:4" ht="28.5">
      <c r="A656" s="296">
        <v>151315</v>
      </c>
      <c r="B656" s="296" t="s">
        <v>553</v>
      </c>
      <c r="C656" s="290" t="s">
        <v>30</v>
      </c>
      <c r="D656" s="294">
        <v>2179.37</v>
      </c>
    </row>
    <row r="657" spans="1:4" ht="42.75">
      <c r="A657" s="296">
        <v>151316</v>
      </c>
      <c r="B657" s="296" t="s">
        <v>554</v>
      </c>
      <c r="C657" s="290" t="s">
        <v>30</v>
      </c>
      <c r="D657" s="291">
        <v>143.30000000000001</v>
      </c>
    </row>
    <row r="658" spans="1:4" ht="42.75">
      <c r="A658" s="296">
        <v>151317</v>
      </c>
      <c r="B658" s="296" t="s">
        <v>555</v>
      </c>
      <c r="C658" s="290" t="s">
        <v>30</v>
      </c>
      <c r="D658" s="291">
        <v>21.76</v>
      </c>
    </row>
    <row r="659" spans="1:4" ht="42.75">
      <c r="A659" s="296">
        <v>151318</v>
      </c>
      <c r="B659" s="296" t="s">
        <v>556</v>
      </c>
      <c r="C659" s="290" t="s">
        <v>30</v>
      </c>
      <c r="D659" s="291">
        <v>23.85</v>
      </c>
    </row>
    <row r="660" spans="1:4" ht="42.75">
      <c r="A660" s="296">
        <v>151319</v>
      </c>
      <c r="B660" s="296" t="s">
        <v>557</v>
      </c>
      <c r="C660" s="290" t="s">
        <v>30</v>
      </c>
      <c r="D660" s="291">
        <v>25.77</v>
      </c>
    </row>
    <row r="661" spans="1:4" ht="42.75">
      <c r="A661" s="296">
        <v>151320</v>
      </c>
      <c r="B661" s="296" t="s">
        <v>558</v>
      </c>
      <c r="C661" s="290" t="s">
        <v>30</v>
      </c>
      <c r="D661" s="291">
        <v>28.05</v>
      </c>
    </row>
    <row r="662" spans="1:4" ht="42.75">
      <c r="A662" s="296">
        <v>151321</v>
      </c>
      <c r="B662" s="296" t="s">
        <v>559</v>
      </c>
      <c r="C662" s="290" t="s">
        <v>30</v>
      </c>
      <c r="D662" s="291">
        <v>44.22</v>
      </c>
    </row>
    <row r="663" spans="1:4" ht="42.75">
      <c r="A663" s="296">
        <v>151322</v>
      </c>
      <c r="B663" s="296" t="s">
        <v>560</v>
      </c>
      <c r="C663" s="290" t="s">
        <v>30</v>
      </c>
      <c r="D663" s="291">
        <v>44.22</v>
      </c>
    </row>
    <row r="664" spans="1:4" ht="42.75">
      <c r="A664" s="296">
        <v>151323</v>
      </c>
      <c r="B664" s="296" t="s">
        <v>561</v>
      </c>
      <c r="C664" s="290" t="s">
        <v>30</v>
      </c>
      <c r="D664" s="291">
        <v>50.45</v>
      </c>
    </row>
    <row r="665" spans="1:4" ht="42.75">
      <c r="A665" s="296">
        <v>151324</v>
      </c>
      <c r="B665" s="296" t="s">
        <v>562</v>
      </c>
      <c r="C665" s="290" t="s">
        <v>30</v>
      </c>
      <c r="D665" s="291">
        <v>73</v>
      </c>
    </row>
    <row r="666" spans="1:4" ht="42.75">
      <c r="A666" s="296">
        <v>151325</v>
      </c>
      <c r="B666" s="296" t="s">
        <v>563</v>
      </c>
      <c r="C666" s="290" t="s">
        <v>30</v>
      </c>
      <c r="D666" s="291">
        <v>95.27</v>
      </c>
    </row>
    <row r="667" spans="1:4" ht="42.75">
      <c r="A667" s="296">
        <v>151326</v>
      </c>
      <c r="B667" s="296" t="s">
        <v>564</v>
      </c>
      <c r="C667" s="290" t="s">
        <v>30</v>
      </c>
      <c r="D667" s="291">
        <v>123.36</v>
      </c>
    </row>
    <row r="668" spans="1:4" ht="42.75">
      <c r="A668" s="296">
        <v>151327</v>
      </c>
      <c r="B668" s="296" t="s">
        <v>565</v>
      </c>
      <c r="C668" s="290" t="s">
        <v>30</v>
      </c>
      <c r="D668" s="291">
        <v>61.19</v>
      </c>
    </row>
    <row r="669" spans="1:4" ht="42.75">
      <c r="A669" s="296">
        <v>151328</v>
      </c>
      <c r="B669" s="296" t="s">
        <v>566</v>
      </c>
      <c r="C669" s="290" t="s">
        <v>30</v>
      </c>
      <c r="D669" s="291">
        <v>61.19</v>
      </c>
    </row>
    <row r="670" spans="1:4" ht="42.75">
      <c r="A670" s="296">
        <v>151329</v>
      </c>
      <c r="B670" s="296" t="s">
        <v>567</v>
      </c>
      <c r="C670" s="290" t="s">
        <v>30</v>
      </c>
      <c r="D670" s="291">
        <v>61.19</v>
      </c>
    </row>
    <row r="671" spans="1:4" ht="42.75">
      <c r="A671" s="296">
        <v>151330</v>
      </c>
      <c r="B671" s="296" t="s">
        <v>568</v>
      </c>
      <c r="C671" s="290" t="s">
        <v>30</v>
      </c>
      <c r="D671" s="291">
        <v>96.73</v>
      </c>
    </row>
    <row r="672" spans="1:4" ht="42.75">
      <c r="A672" s="296">
        <v>151331</v>
      </c>
      <c r="B672" s="296" t="s">
        <v>569</v>
      </c>
      <c r="C672" s="290" t="s">
        <v>30</v>
      </c>
      <c r="D672" s="291">
        <v>152.07</v>
      </c>
    </row>
    <row r="673" spans="1:4" ht="28.5">
      <c r="A673" s="296">
        <v>151332</v>
      </c>
      <c r="B673" s="296" t="s">
        <v>570</v>
      </c>
      <c r="C673" s="290" t="s">
        <v>30</v>
      </c>
      <c r="D673" s="291">
        <v>360.9</v>
      </c>
    </row>
    <row r="674" spans="1:4" ht="57">
      <c r="A674" s="296">
        <v>151333</v>
      </c>
      <c r="B674" s="296" t="s">
        <v>571</v>
      </c>
      <c r="C674" s="290" t="s">
        <v>30</v>
      </c>
      <c r="D674" s="291">
        <v>418.13</v>
      </c>
    </row>
    <row r="675" spans="1:4" ht="57">
      <c r="A675" s="296">
        <v>151334</v>
      </c>
      <c r="B675" s="296" t="s">
        <v>572</v>
      </c>
      <c r="C675" s="290" t="s">
        <v>30</v>
      </c>
      <c r="D675" s="294">
        <v>1104.28</v>
      </c>
    </row>
    <row r="676" spans="1:4" ht="57">
      <c r="A676" s="296">
        <v>151335</v>
      </c>
      <c r="B676" s="296" t="s">
        <v>573</v>
      </c>
      <c r="C676" s="290" t="s">
        <v>30</v>
      </c>
      <c r="D676" s="294">
        <v>2041.82</v>
      </c>
    </row>
    <row r="677" spans="1:4" ht="28.5">
      <c r="A677" s="296">
        <v>151336</v>
      </c>
      <c r="B677" s="296" t="s">
        <v>574</v>
      </c>
      <c r="C677" s="290" t="s">
        <v>30</v>
      </c>
      <c r="D677" s="291">
        <v>120.93</v>
      </c>
    </row>
    <row r="678" spans="1:4" ht="42.75">
      <c r="A678" s="296">
        <v>151337</v>
      </c>
      <c r="B678" s="296" t="s">
        <v>575</v>
      </c>
      <c r="C678" s="290" t="s">
        <v>30</v>
      </c>
      <c r="D678" s="291">
        <v>152.11000000000001</v>
      </c>
    </row>
    <row r="679" spans="1:4" ht="42.75">
      <c r="A679" s="296">
        <v>151338</v>
      </c>
      <c r="B679" s="296" t="s">
        <v>576</v>
      </c>
      <c r="C679" s="290" t="s">
        <v>30</v>
      </c>
      <c r="D679" s="291">
        <v>18.260000000000002</v>
      </c>
    </row>
    <row r="680" spans="1:4" ht="42.75">
      <c r="A680" s="296">
        <v>151339</v>
      </c>
      <c r="B680" s="296" t="s">
        <v>577</v>
      </c>
      <c r="C680" s="290" t="s">
        <v>30</v>
      </c>
      <c r="D680" s="291">
        <v>365.12</v>
      </c>
    </row>
    <row r="681" spans="1:4" ht="14.25">
      <c r="A681" s="296">
        <v>151340</v>
      </c>
      <c r="B681" s="296" t="s">
        <v>578</v>
      </c>
      <c r="C681" s="290" t="s">
        <v>30</v>
      </c>
      <c r="D681" s="291">
        <v>974.45</v>
      </c>
    </row>
    <row r="682" spans="1:4" ht="14.25">
      <c r="A682" s="296">
        <v>151341</v>
      </c>
      <c r="B682" s="296" t="s">
        <v>579</v>
      </c>
      <c r="C682" s="290" t="s">
        <v>30</v>
      </c>
      <c r="D682" s="294">
        <v>2279.5100000000002</v>
      </c>
    </row>
    <row r="683" spans="1:4" ht="14.25">
      <c r="A683" s="296">
        <v>151342</v>
      </c>
      <c r="B683" s="296" t="s">
        <v>580</v>
      </c>
      <c r="C683" s="290" t="s">
        <v>30</v>
      </c>
      <c r="D683" s="294">
        <v>3012.62</v>
      </c>
    </row>
    <row r="684" spans="1:4" ht="14.25">
      <c r="A684" s="296">
        <v>151343</v>
      </c>
      <c r="B684" s="296" t="s">
        <v>581</v>
      </c>
      <c r="C684" s="290" t="s">
        <v>30</v>
      </c>
      <c r="D684" s="294">
        <v>7138.39</v>
      </c>
    </row>
    <row r="685" spans="1:4" ht="14.25">
      <c r="A685" s="296">
        <v>151344</v>
      </c>
      <c r="B685" s="296" t="s">
        <v>582</v>
      </c>
      <c r="C685" s="290" t="s">
        <v>30</v>
      </c>
      <c r="D685" s="291">
        <v>45.05</v>
      </c>
    </row>
    <row r="686" spans="1:4" ht="14.25">
      <c r="A686" s="296">
        <v>151345</v>
      </c>
      <c r="B686" s="296" t="s">
        <v>583</v>
      </c>
      <c r="C686" s="290" t="s">
        <v>30</v>
      </c>
      <c r="D686" s="291">
        <v>45.05</v>
      </c>
    </row>
    <row r="687" spans="1:4" ht="14.25">
      <c r="A687" s="296">
        <v>151346</v>
      </c>
      <c r="B687" s="296" t="s">
        <v>584</v>
      </c>
      <c r="C687" s="290" t="s">
        <v>30</v>
      </c>
      <c r="D687" s="291">
        <v>84.13</v>
      </c>
    </row>
    <row r="688" spans="1:4" ht="14.25">
      <c r="A688" s="296">
        <v>151347</v>
      </c>
      <c r="B688" s="296" t="s">
        <v>585</v>
      </c>
      <c r="C688" s="290" t="s">
        <v>30</v>
      </c>
      <c r="D688" s="291">
        <v>84.13</v>
      </c>
    </row>
    <row r="689" spans="1:4" ht="14.25">
      <c r="A689" s="296">
        <v>151348</v>
      </c>
      <c r="B689" s="296" t="s">
        <v>586</v>
      </c>
      <c r="C689" s="290" t="s">
        <v>30</v>
      </c>
      <c r="D689" s="291">
        <v>84.13</v>
      </c>
    </row>
    <row r="690" spans="1:4" ht="14.25">
      <c r="A690" s="296">
        <v>151349</v>
      </c>
      <c r="B690" s="296" t="s">
        <v>587</v>
      </c>
      <c r="C690" s="290" t="s">
        <v>30</v>
      </c>
      <c r="D690" s="291">
        <v>45.05</v>
      </c>
    </row>
    <row r="691" spans="1:4" ht="28.5">
      <c r="A691" s="296">
        <v>151350</v>
      </c>
      <c r="B691" s="296" t="s">
        <v>588</v>
      </c>
      <c r="C691" s="290" t="s">
        <v>30</v>
      </c>
      <c r="D691" s="291">
        <v>120.93</v>
      </c>
    </row>
    <row r="692" spans="1:4" ht="28.5">
      <c r="A692" s="296">
        <v>151351</v>
      </c>
      <c r="B692" s="296" t="s">
        <v>589</v>
      </c>
      <c r="C692" s="290" t="s">
        <v>30</v>
      </c>
      <c r="D692" s="291">
        <v>120.93</v>
      </c>
    </row>
    <row r="693" spans="1:4" ht="15">
      <c r="A693" s="295">
        <v>1514</v>
      </c>
      <c r="B693" s="295" t="s">
        <v>1468</v>
      </c>
      <c r="C693" s="290"/>
      <c r="D693" s="291"/>
    </row>
    <row r="694" spans="1:4" ht="28.5">
      <c r="A694" s="296">
        <v>151401</v>
      </c>
      <c r="B694" s="296" t="s">
        <v>590</v>
      </c>
      <c r="C694" s="290" t="s">
        <v>48</v>
      </c>
      <c r="D694" s="291">
        <v>4.71</v>
      </c>
    </row>
    <row r="695" spans="1:4" ht="28.5">
      <c r="A695" s="296">
        <v>151402</v>
      </c>
      <c r="B695" s="296" t="s">
        <v>591</v>
      </c>
      <c r="C695" s="290" t="s">
        <v>48</v>
      </c>
      <c r="D695" s="291">
        <v>5.82</v>
      </c>
    </row>
    <row r="696" spans="1:4" ht="28.5">
      <c r="A696" s="296">
        <v>151403</v>
      </c>
      <c r="B696" s="296" t="s">
        <v>592</v>
      </c>
      <c r="C696" s="290" t="s">
        <v>48</v>
      </c>
      <c r="D696" s="291">
        <v>7.59</v>
      </c>
    </row>
    <row r="697" spans="1:4" ht="28.5">
      <c r="A697" s="296">
        <v>151404</v>
      </c>
      <c r="B697" s="296" t="s">
        <v>593</v>
      </c>
      <c r="C697" s="290" t="s">
        <v>48</v>
      </c>
      <c r="D697" s="291">
        <v>9.84</v>
      </c>
    </row>
    <row r="698" spans="1:4" ht="28.5">
      <c r="A698" s="296">
        <v>151405</v>
      </c>
      <c r="B698" s="296" t="s">
        <v>594</v>
      </c>
      <c r="C698" s="290" t="s">
        <v>48</v>
      </c>
      <c r="D698" s="291">
        <v>14.19</v>
      </c>
    </row>
    <row r="699" spans="1:4" ht="28.5">
      <c r="A699" s="296">
        <v>151406</v>
      </c>
      <c r="B699" s="296" t="s">
        <v>595</v>
      </c>
      <c r="C699" s="290" t="s">
        <v>48</v>
      </c>
      <c r="D699" s="291">
        <v>19.84</v>
      </c>
    </row>
    <row r="700" spans="1:4" ht="28.5">
      <c r="A700" s="296">
        <v>151407</v>
      </c>
      <c r="B700" s="296" t="s">
        <v>596</v>
      </c>
      <c r="C700" s="290" t="s">
        <v>48</v>
      </c>
      <c r="D700" s="291">
        <v>29.76</v>
      </c>
    </row>
    <row r="701" spans="1:4" ht="14.25">
      <c r="A701" s="296">
        <v>151413</v>
      </c>
      <c r="B701" s="296" t="s">
        <v>597</v>
      </c>
      <c r="C701" s="290" t="s">
        <v>48</v>
      </c>
      <c r="D701" s="291">
        <v>29.22</v>
      </c>
    </row>
    <row r="702" spans="1:4" ht="14.25">
      <c r="A702" s="296">
        <v>151414</v>
      </c>
      <c r="B702" s="296" t="s">
        <v>598</v>
      </c>
      <c r="C702" s="290" t="s">
        <v>48</v>
      </c>
      <c r="D702" s="291">
        <v>14.81</v>
      </c>
    </row>
    <row r="703" spans="1:4" ht="28.5">
      <c r="A703" s="296">
        <v>151417</v>
      </c>
      <c r="B703" s="296" t="s">
        <v>599</v>
      </c>
      <c r="C703" s="290" t="s">
        <v>48</v>
      </c>
      <c r="D703" s="291">
        <v>6.5</v>
      </c>
    </row>
    <row r="704" spans="1:4" ht="28.5">
      <c r="A704" s="296">
        <v>151418</v>
      </c>
      <c r="B704" s="296" t="s">
        <v>600</v>
      </c>
      <c r="C704" s="290" t="s">
        <v>48</v>
      </c>
      <c r="D704" s="291">
        <v>8.66</v>
      </c>
    </row>
    <row r="705" spans="1:4" ht="28.5">
      <c r="A705" s="296">
        <v>151419</v>
      </c>
      <c r="B705" s="296" t="s">
        <v>2233</v>
      </c>
      <c r="C705" s="290" t="s">
        <v>48</v>
      </c>
      <c r="D705" s="291">
        <v>10.6</v>
      </c>
    </row>
    <row r="706" spans="1:4" ht="28.5">
      <c r="A706" s="296">
        <v>151420</v>
      </c>
      <c r="B706" s="296" t="s">
        <v>2234</v>
      </c>
      <c r="C706" s="290" t="s">
        <v>48</v>
      </c>
      <c r="D706" s="291">
        <v>14.81</v>
      </c>
    </row>
    <row r="707" spans="1:4" ht="28.5">
      <c r="A707" s="296">
        <v>151421</v>
      </c>
      <c r="B707" s="296" t="s">
        <v>2235</v>
      </c>
      <c r="C707" s="290" t="s">
        <v>48</v>
      </c>
      <c r="D707" s="291">
        <v>21.15</v>
      </c>
    </row>
    <row r="708" spans="1:4" ht="28.5">
      <c r="A708" s="296">
        <v>151422</v>
      </c>
      <c r="B708" s="296" t="s">
        <v>601</v>
      </c>
      <c r="C708" s="290" t="s">
        <v>48</v>
      </c>
      <c r="D708" s="291">
        <v>30.22</v>
      </c>
    </row>
    <row r="709" spans="1:4" ht="28.5">
      <c r="A709" s="296">
        <v>151423</v>
      </c>
      <c r="B709" s="296" t="s">
        <v>602</v>
      </c>
      <c r="C709" s="290" t="s">
        <v>48</v>
      </c>
      <c r="D709" s="291">
        <v>41.28</v>
      </c>
    </row>
    <row r="710" spans="1:4" ht="28.5">
      <c r="A710" s="296">
        <v>151424</v>
      </c>
      <c r="B710" s="296" t="s">
        <v>603</v>
      </c>
      <c r="C710" s="290" t="s">
        <v>48</v>
      </c>
      <c r="D710" s="291">
        <v>10.77</v>
      </c>
    </row>
    <row r="711" spans="1:4" ht="28.5">
      <c r="A711" s="296">
        <v>151425</v>
      </c>
      <c r="B711" s="296" t="s">
        <v>604</v>
      </c>
      <c r="C711" s="290" t="s">
        <v>48</v>
      </c>
      <c r="D711" s="291">
        <v>58.39</v>
      </c>
    </row>
    <row r="712" spans="1:4" ht="28.5">
      <c r="A712" s="296">
        <v>151426</v>
      </c>
      <c r="B712" s="296" t="s">
        <v>605</v>
      </c>
      <c r="C712" s="290" t="s">
        <v>48</v>
      </c>
      <c r="D712" s="291">
        <v>104.19</v>
      </c>
    </row>
    <row r="713" spans="1:4" ht="28.5">
      <c r="A713" s="296">
        <v>151427</v>
      </c>
      <c r="B713" s="296" t="s">
        <v>606</v>
      </c>
      <c r="C713" s="290" t="s">
        <v>48</v>
      </c>
      <c r="D713" s="291">
        <v>132.25</v>
      </c>
    </row>
    <row r="714" spans="1:4" ht="28.5">
      <c r="A714" s="296">
        <v>151428</v>
      </c>
      <c r="B714" s="296" t="s">
        <v>607</v>
      </c>
      <c r="C714" s="290" t="s">
        <v>48</v>
      </c>
      <c r="D714" s="291">
        <v>333.88</v>
      </c>
    </row>
    <row r="715" spans="1:4" ht="28.5">
      <c r="A715" s="296">
        <v>151429</v>
      </c>
      <c r="B715" s="296" t="s">
        <v>608</v>
      </c>
      <c r="C715" s="290" t="s">
        <v>48</v>
      </c>
      <c r="D715" s="291">
        <v>79.010000000000005</v>
      </c>
    </row>
    <row r="716" spans="1:4" ht="28.5">
      <c r="A716" s="296">
        <v>151430</v>
      </c>
      <c r="B716" s="296" t="s">
        <v>609</v>
      </c>
      <c r="C716" s="290" t="s">
        <v>48</v>
      </c>
      <c r="D716" s="291">
        <v>165.35</v>
      </c>
    </row>
    <row r="717" spans="1:4" ht="28.5">
      <c r="A717" s="296">
        <v>151431</v>
      </c>
      <c r="B717" s="296" t="s">
        <v>610</v>
      </c>
      <c r="C717" s="290" t="s">
        <v>48</v>
      </c>
      <c r="D717" s="291">
        <v>200.43</v>
      </c>
    </row>
    <row r="718" spans="1:4" ht="28.5">
      <c r="A718" s="296">
        <v>151432</v>
      </c>
      <c r="B718" s="296" t="s">
        <v>611</v>
      </c>
      <c r="C718" s="290" t="s">
        <v>48</v>
      </c>
      <c r="D718" s="291">
        <v>264.66000000000003</v>
      </c>
    </row>
    <row r="719" spans="1:4" ht="28.5">
      <c r="A719" s="296">
        <v>151433</v>
      </c>
      <c r="B719" s="296" t="s">
        <v>612</v>
      </c>
      <c r="C719" s="290" t="s">
        <v>48</v>
      </c>
      <c r="D719" s="291">
        <v>67.06</v>
      </c>
    </row>
    <row r="720" spans="1:4" ht="28.5">
      <c r="A720" s="296">
        <v>151434</v>
      </c>
      <c r="B720" s="296" t="s">
        <v>613</v>
      </c>
      <c r="C720" s="290" t="s">
        <v>48</v>
      </c>
      <c r="D720" s="291">
        <v>86.57</v>
      </c>
    </row>
    <row r="721" spans="1:4" ht="28.5">
      <c r="A721" s="296">
        <v>151435</v>
      </c>
      <c r="B721" s="296" t="s">
        <v>614</v>
      </c>
      <c r="C721" s="290" t="s">
        <v>48</v>
      </c>
      <c r="D721" s="291">
        <v>13</v>
      </c>
    </row>
    <row r="722" spans="1:4" ht="28.5">
      <c r="A722" s="296">
        <v>151436</v>
      </c>
      <c r="B722" s="296" t="s">
        <v>615</v>
      </c>
      <c r="C722" s="290" t="s">
        <v>48</v>
      </c>
      <c r="D722" s="291">
        <v>18.95</v>
      </c>
    </row>
    <row r="723" spans="1:4" ht="15">
      <c r="A723" s="295">
        <v>1515</v>
      </c>
      <c r="B723" s="295" t="s">
        <v>2236</v>
      </c>
      <c r="C723" s="290"/>
      <c r="D723" s="291"/>
    </row>
    <row r="724" spans="1:4" ht="14.25">
      <c r="A724" s="296">
        <v>151503</v>
      </c>
      <c r="B724" s="296" t="s">
        <v>616</v>
      </c>
      <c r="C724" s="290" t="s">
        <v>30</v>
      </c>
      <c r="D724" s="291">
        <v>12.73</v>
      </c>
    </row>
    <row r="725" spans="1:4" ht="14.25">
      <c r="A725" s="296">
        <v>151504</v>
      </c>
      <c r="B725" s="296" t="s">
        <v>617</v>
      </c>
      <c r="C725" s="290" t="s">
        <v>30</v>
      </c>
      <c r="D725" s="291">
        <v>13.27</v>
      </c>
    </row>
    <row r="726" spans="1:4" ht="28.5">
      <c r="A726" s="296">
        <v>151506</v>
      </c>
      <c r="B726" s="296" t="s">
        <v>618</v>
      </c>
      <c r="C726" s="290" t="s">
        <v>30</v>
      </c>
      <c r="D726" s="291">
        <v>99.41</v>
      </c>
    </row>
    <row r="727" spans="1:4" ht="14.25">
      <c r="A727" s="296">
        <v>151507</v>
      </c>
      <c r="B727" s="296" t="s">
        <v>619</v>
      </c>
      <c r="C727" s="290" t="s">
        <v>30</v>
      </c>
      <c r="D727" s="291">
        <v>9.64</v>
      </c>
    </row>
    <row r="728" spans="1:4" ht="28.5">
      <c r="A728" s="296">
        <v>151508</v>
      </c>
      <c r="B728" s="296" t="s">
        <v>620</v>
      </c>
      <c r="C728" s="290" t="s">
        <v>30</v>
      </c>
      <c r="D728" s="291">
        <v>1.93</v>
      </c>
    </row>
    <row r="729" spans="1:4" ht="28.5">
      <c r="A729" s="296">
        <v>151509</v>
      </c>
      <c r="B729" s="296" t="s">
        <v>621</v>
      </c>
      <c r="C729" s="290" t="s">
        <v>30</v>
      </c>
      <c r="D729" s="291">
        <v>2.76</v>
      </c>
    </row>
    <row r="730" spans="1:4" ht="28.5">
      <c r="A730" s="296">
        <v>151510</v>
      </c>
      <c r="B730" s="296" t="s">
        <v>622</v>
      </c>
      <c r="C730" s="290" t="s">
        <v>30</v>
      </c>
      <c r="D730" s="291">
        <v>5.59</v>
      </c>
    </row>
    <row r="731" spans="1:4" ht="28.5">
      <c r="A731" s="296">
        <v>151511</v>
      </c>
      <c r="B731" s="296" t="s">
        <v>623</v>
      </c>
      <c r="C731" s="290" t="s">
        <v>30</v>
      </c>
      <c r="D731" s="291">
        <v>19.510000000000002</v>
      </c>
    </row>
    <row r="732" spans="1:4" ht="14.25">
      <c r="A732" s="296">
        <v>151512</v>
      </c>
      <c r="B732" s="296" t="s">
        <v>624</v>
      </c>
      <c r="C732" s="290" t="s">
        <v>30</v>
      </c>
      <c r="D732" s="291">
        <v>72.42</v>
      </c>
    </row>
    <row r="733" spans="1:4" ht="28.5">
      <c r="A733" s="296">
        <v>151513</v>
      </c>
      <c r="B733" s="296" t="s">
        <v>625</v>
      </c>
      <c r="C733" s="290" t="s">
        <v>30</v>
      </c>
      <c r="D733" s="291">
        <v>10.64</v>
      </c>
    </row>
    <row r="734" spans="1:4" ht="30">
      <c r="A734" s="295">
        <v>1516</v>
      </c>
      <c r="B734" s="295" t="s">
        <v>2221</v>
      </c>
      <c r="C734" s="290"/>
      <c r="D734" s="291"/>
    </row>
    <row r="735" spans="1:4" ht="28.5">
      <c r="A735" s="296">
        <v>151601</v>
      </c>
      <c r="B735" s="296" t="s">
        <v>626</v>
      </c>
      <c r="C735" s="290" t="s">
        <v>48</v>
      </c>
      <c r="D735" s="291">
        <v>9.61</v>
      </c>
    </row>
    <row r="736" spans="1:4" ht="28.5">
      <c r="A736" s="296">
        <v>151602</v>
      </c>
      <c r="B736" s="296" t="s">
        <v>627</v>
      </c>
      <c r="C736" s="290" t="s">
        <v>48</v>
      </c>
      <c r="D736" s="291">
        <v>14.37</v>
      </c>
    </row>
    <row r="737" spans="1:4" ht="28.5">
      <c r="A737" s="296">
        <v>151603</v>
      </c>
      <c r="B737" s="296" t="s">
        <v>628</v>
      </c>
      <c r="C737" s="290" t="s">
        <v>48</v>
      </c>
      <c r="D737" s="291">
        <v>21.63</v>
      </c>
    </row>
    <row r="738" spans="1:4" ht="28.5">
      <c r="A738" s="296">
        <v>151604</v>
      </c>
      <c r="B738" s="296" t="s">
        <v>629</v>
      </c>
      <c r="C738" s="290" t="s">
        <v>48</v>
      </c>
      <c r="D738" s="291">
        <v>18.32</v>
      </c>
    </row>
    <row r="739" spans="1:4" ht="28.5">
      <c r="A739" s="296">
        <v>151605</v>
      </c>
      <c r="B739" s="296" t="s">
        <v>630</v>
      </c>
      <c r="C739" s="290" t="s">
        <v>48</v>
      </c>
      <c r="D739" s="291">
        <v>27.88</v>
      </c>
    </row>
    <row r="740" spans="1:4" ht="28.5">
      <c r="A740" s="296">
        <v>151606</v>
      </c>
      <c r="B740" s="296" t="s">
        <v>631</v>
      </c>
      <c r="C740" s="290" t="s">
        <v>48</v>
      </c>
      <c r="D740" s="291">
        <v>40.56</v>
      </c>
    </row>
    <row r="741" spans="1:4" ht="30">
      <c r="A741" s="295">
        <v>1517</v>
      </c>
      <c r="B741" s="295" t="s">
        <v>2237</v>
      </c>
      <c r="C741" s="290"/>
      <c r="D741" s="291"/>
    </row>
    <row r="742" spans="1:4" ht="57">
      <c r="A742" s="296">
        <v>151701</v>
      </c>
      <c r="B742" s="296" t="s">
        <v>2238</v>
      </c>
      <c r="C742" s="290" t="s">
        <v>30</v>
      </c>
      <c r="D742" s="294">
        <v>1520.73</v>
      </c>
    </row>
    <row r="743" spans="1:4" ht="42.75">
      <c r="A743" s="296">
        <v>151702</v>
      </c>
      <c r="B743" s="296" t="s">
        <v>2239</v>
      </c>
      <c r="C743" s="290" t="s">
        <v>30</v>
      </c>
      <c r="D743" s="294">
        <v>2041.49</v>
      </c>
    </row>
    <row r="744" spans="1:4" ht="42.75">
      <c r="A744" s="296">
        <v>151703</v>
      </c>
      <c r="B744" s="296" t="s">
        <v>2240</v>
      </c>
      <c r="C744" s="290" t="s">
        <v>30</v>
      </c>
      <c r="D744" s="294">
        <v>2251.79</v>
      </c>
    </row>
    <row r="745" spans="1:4" ht="42.75">
      <c r="A745" s="296">
        <v>151704</v>
      </c>
      <c r="B745" s="296" t="s">
        <v>2241</v>
      </c>
      <c r="C745" s="290" t="s">
        <v>30</v>
      </c>
      <c r="D745" s="294">
        <v>2579.9899999999998</v>
      </c>
    </row>
    <row r="746" spans="1:4" ht="42.75">
      <c r="A746" s="296">
        <v>151705</v>
      </c>
      <c r="B746" s="296" t="s">
        <v>2242</v>
      </c>
      <c r="C746" s="290" t="s">
        <v>30</v>
      </c>
      <c r="D746" s="294">
        <v>2873.32</v>
      </c>
    </row>
    <row r="747" spans="1:4" ht="42.75">
      <c r="A747" s="296">
        <v>151706</v>
      </c>
      <c r="B747" s="296" t="s">
        <v>2243</v>
      </c>
      <c r="C747" s="290" t="s">
        <v>30</v>
      </c>
      <c r="D747" s="294">
        <v>5742.17</v>
      </c>
    </row>
    <row r="748" spans="1:4" ht="71.25">
      <c r="A748" s="296">
        <v>151707</v>
      </c>
      <c r="B748" s="296" t="s">
        <v>2244</v>
      </c>
      <c r="C748" s="290" t="s">
        <v>30</v>
      </c>
      <c r="D748" s="294">
        <v>4470.45</v>
      </c>
    </row>
    <row r="749" spans="1:4" ht="42.75">
      <c r="A749" s="296">
        <v>151708</v>
      </c>
      <c r="B749" s="296" t="s">
        <v>2245</v>
      </c>
      <c r="C749" s="290" t="s">
        <v>30</v>
      </c>
      <c r="D749" s="294">
        <v>7537.07</v>
      </c>
    </row>
    <row r="750" spans="1:4" ht="71.25">
      <c r="A750" s="296">
        <v>151709</v>
      </c>
      <c r="B750" s="296" t="s">
        <v>2246</v>
      </c>
      <c r="C750" s="290" t="s">
        <v>30</v>
      </c>
      <c r="D750" s="294">
        <v>6489.26</v>
      </c>
    </row>
    <row r="751" spans="1:4" ht="42.75">
      <c r="A751" s="296">
        <v>151710</v>
      </c>
      <c r="B751" s="296" t="s">
        <v>2247</v>
      </c>
      <c r="C751" s="290" t="s">
        <v>30</v>
      </c>
      <c r="D751" s="294">
        <v>8511.4599999999991</v>
      </c>
    </row>
    <row r="752" spans="1:4" ht="71.25">
      <c r="A752" s="296">
        <v>151711</v>
      </c>
      <c r="B752" s="296" t="s">
        <v>2248</v>
      </c>
      <c r="C752" s="290" t="s">
        <v>30</v>
      </c>
      <c r="D752" s="294">
        <v>7488.38</v>
      </c>
    </row>
    <row r="753" spans="1:4" ht="71.25">
      <c r="A753" s="296">
        <v>151712</v>
      </c>
      <c r="B753" s="296" t="s">
        <v>632</v>
      </c>
      <c r="C753" s="290" t="s">
        <v>30</v>
      </c>
      <c r="D753" s="294">
        <v>25799.33</v>
      </c>
    </row>
    <row r="754" spans="1:4" ht="85.5">
      <c r="A754" s="296">
        <v>151713</v>
      </c>
      <c r="B754" s="296" t="s">
        <v>633</v>
      </c>
      <c r="C754" s="290" t="s">
        <v>30</v>
      </c>
      <c r="D754" s="294">
        <v>33688.339999999997</v>
      </c>
    </row>
    <row r="755" spans="1:4" ht="85.5">
      <c r="A755" s="296">
        <v>151714</v>
      </c>
      <c r="B755" s="296" t="s">
        <v>634</v>
      </c>
      <c r="C755" s="290" t="s">
        <v>30</v>
      </c>
      <c r="D755" s="294">
        <v>48881.77</v>
      </c>
    </row>
    <row r="756" spans="1:4" ht="85.5">
      <c r="A756" s="296">
        <v>151715</v>
      </c>
      <c r="B756" s="296" t="s">
        <v>635</v>
      </c>
      <c r="C756" s="290" t="s">
        <v>30</v>
      </c>
      <c r="D756" s="294">
        <v>66289.350000000006</v>
      </c>
    </row>
    <row r="757" spans="1:4" ht="15">
      <c r="A757" s="295">
        <v>1518</v>
      </c>
      <c r="B757" s="295" t="s">
        <v>2249</v>
      </c>
      <c r="C757" s="290"/>
      <c r="D757" s="291"/>
    </row>
    <row r="758" spans="1:4" ht="57">
      <c r="A758" s="296">
        <v>151801</v>
      </c>
      <c r="B758" s="296" t="s">
        <v>636</v>
      </c>
      <c r="C758" s="290" t="s">
        <v>30</v>
      </c>
      <c r="D758" s="291">
        <v>168.7</v>
      </c>
    </row>
    <row r="759" spans="1:4" ht="57">
      <c r="A759" s="296">
        <v>151802</v>
      </c>
      <c r="B759" s="296" t="s">
        <v>637</v>
      </c>
      <c r="C759" s="290" t="s">
        <v>30</v>
      </c>
      <c r="D759" s="291">
        <v>151.77000000000001</v>
      </c>
    </row>
    <row r="760" spans="1:4" ht="71.25">
      <c r="A760" s="296">
        <v>151803</v>
      </c>
      <c r="B760" s="296" t="s">
        <v>638</v>
      </c>
      <c r="C760" s="290" t="s">
        <v>30</v>
      </c>
      <c r="D760" s="291">
        <v>172.56</v>
      </c>
    </row>
    <row r="761" spans="1:4" ht="71.25">
      <c r="A761" s="296">
        <v>151805</v>
      </c>
      <c r="B761" s="296" t="s">
        <v>639</v>
      </c>
      <c r="C761" s="290" t="s">
        <v>30</v>
      </c>
      <c r="D761" s="291">
        <v>448.9</v>
      </c>
    </row>
    <row r="762" spans="1:4" ht="71.25">
      <c r="A762" s="296">
        <v>151806</v>
      </c>
      <c r="B762" s="296" t="s">
        <v>640</v>
      </c>
      <c r="C762" s="290" t="s">
        <v>30</v>
      </c>
      <c r="D762" s="291">
        <v>253.59</v>
      </c>
    </row>
    <row r="763" spans="1:4" ht="71.25">
      <c r="A763" s="296">
        <v>151807</v>
      </c>
      <c r="B763" s="296" t="s">
        <v>641</v>
      </c>
      <c r="C763" s="290" t="s">
        <v>30</v>
      </c>
      <c r="D763" s="291">
        <v>200.16</v>
      </c>
    </row>
    <row r="764" spans="1:4" ht="71.25">
      <c r="A764" s="296">
        <v>151809</v>
      </c>
      <c r="B764" s="296" t="s">
        <v>642</v>
      </c>
      <c r="C764" s="290" t="s">
        <v>30</v>
      </c>
      <c r="D764" s="291">
        <v>154.30000000000001</v>
      </c>
    </row>
    <row r="765" spans="1:4" ht="71.25">
      <c r="A765" s="296">
        <v>151810</v>
      </c>
      <c r="B765" s="296" t="s">
        <v>643</v>
      </c>
      <c r="C765" s="290" t="s">
        <v>30</v>
      </c>
      <c r="D765" s="291">
        <v>290.20999999999998</v>
      </c>
    </row>
    <row r="766" spans="1:4" ht="85.5">
      <c r="A766" s="296">
        <v>151811</v>
      </c>
      <c r="B766" s="296" t="s">
        <v>644</v>
      </c>
      <c r="C766" s="290" t="s">
        <v>30</v>
      </c>
      <c r="D766" s="291">
        <v>182.6</v>
      </c>
    </row>
    <row r="767" spans="1:4" ht="85.5">
      <c r="A767" s="296">
        <v>151812</v>
      </c>
      <c r="B767" s="296" t="s">
        <v>645</v>
      </c>
      <c r="C767" s="290" t="s">
        <v>30</v>
      </c>
      <c r="D767" s="291">
        <v>202.99</v>
      </c>
    </row>
    <row r="768" spans="1:4" ht="57">
      <c r="A768" s="296">
        <v>151813</v>
      </c>
      <c r="B768" s="296" t="s">
        <v>646</v>
      </c>
      <c r="C768" s="290" t="s">
        <v>30</v>
      </c>
      <c r="D768" s="291">
        <v>156.5</v>
      </c>
    </row>
    <row r="769" spans="1:4" ht="57">
      <c r="A769" s="296">
        <v>151814</v>
      </c>
      <c r="B769" s="296" t="s">
        <v>647</v>
      </c>
      <c r="C769" s="290" t="s">
        <v>30</v>
      </c>
      <c r="D769" s="291">
        <v>252.5</v>
      </c>
    </row>
    <row r="770" spans="1:4" ht="71.25">
      <c r="A770" s="296">
        <v>151815</v>
      </c>
      <c r="B770" s="296" t="s">
        <v>648</v>
      </c>
      <c r="C770" s="290" t="s">
        <v>30</v>
      </c>
      <c r="D770" s="291">
        <v>124.01</v>
      </c>
    </row>
    <row r="771" spans="1:4" ht="71.25">
      <c r="A771" s="296">
        <v>151816</v>
      </c>
      <c r="B771" s="296" t="s">
        <v>649</v>
      </c>
      <c r="C771" s="290" t="s">
        <v>30</v>
      </c>
      <c r="D771" s="291">
        <v>220.18</v>
      </c>
    </row>
    <row r="772" spans="1:4" ht="71.25">
      <c r="A772" s="296">
        <v>151817</v>
      </c>
      <c r="B772" s="296" t="s">
        <v>650</v>
      </c>
      <c r="C772" s="290" t="s">
        <v>30</v>
      </c>
      <c r="D772" s="291">
        <v>196.3</v>
      </c>
    </row>
    <row r="773" spans="1:4" ht="57">
      <c r="A773" s="296">
        <v>151819</v>
      </c>
      <c r="B773" s="296" t="s">
        <v>651</v>
      </c>
      <c r="C773" s="290" t="s">
        <v>30</v>
      </c>
      <c r="D773" s="291">
        <v>77.19</v>
      </c>
    </row>
    <row r="774" spans="1:4" ht="71.25">
      <c r="A774" s="296">
        <v>151820</v>
      </c>
      <c r="B774" s="296" t="s">
        <v>652</v>
      </c>
      <c r="C774" s="290" t="s">
        <v>30</v>
      </c>
      <c r="D774" s="291">
        <v>146.15</v>
      </c>
    </row>
    <row r="775" spans="1:4" ht="30">
      <c r="A775" s="295">
        <v>1519</v>
      </c>
      <c r="B775" s="295" t="s">
        <v>2250</v>
      </c>
      <c r="C775" s="290"/>
      <c r="D775" s="291"/>
    </row>
    <row r="776" spans="1:4" ht="85.5">
      <c r="A776" s="296">
        <v>151901</v>
      </c>
      <c r="B776" s="296" t="s">
        <v>653</v>
      </c>
      <c r="C776" s="290" t="s">
        <v>30</v>
      </c>
      <c r="D776" s="291">
        <v>395.11</v>
      </c>
    </row>
    <row r="777" spans="1:4" ht="85.5">
      <c r="A777" s="296">
        <v>151902</v>
      </c>
      <c r="B777" s="296" t="s">
        <v>654</v>
      </c>
      <c r="C777" s="290" t="s">
        <v>30</v>
      </c>
      <c r="D777" s="291">
        <v>517.59</v>
      </c>
    </row>
    <row r="778" spans="1:4" ht="85.5">
      <c r="A778" s="296">
        <v>151903</v>
      </c>
      <c r="B778" s="296" t="s">
        <v>655</v>
      </c>
      <c r="C778" s="290" t="s">
        <v>30</v>
      </c>
      <c r="D778" s="291">
        <v>547.74</v>
      </c>
    </row>
    <row r="779" spans="1:4" ht="85.5">
      <c r="A779" s="296">
        <v>151904</v>
      </c>
      <c r="B779" s="296" t="s">
        <v>656</v>
      </c>
      <c r="C779" s="290" t="s">
        <v>30</v>
      </c>
      <c r="D779" s="291">
        <v>648.96</v>
      </c>
    </row>
    <row r="780" spans="1:4" ht="71.25">
      <c r="A780" s="296">
        <v>151905</v>
      </c>
      <c r="B780" s="296" t="s">
        <v>657</v>
      </c>
      <c r="C780" s="290" t="s">
        <v>30</v>
      </c>
      <c r="D780" s="294">
        <v>1244.32</v>
      </c>
    </row>
    <row r="781" spans="1:4" ht="15">
      <c r="A781" s="295">
        <v>1520</v>
      </c>
      <c r="B781" s="295" t="s">
        <v>2251</v>
      </c>
      <c r="C781" s="290"/>
      <c r="D781" s="291"/>
    </row>
    <row r="782" spans="1:4" ht="28.5">
      <c r="A782" s="296">
        <v>152001</v>
      </c>
      <c r="B782" s="296" t="s">
        <v>658</v>
      </c>
      <c r="C782" s="290" t="s">
        <v>30</v>
      </c>
      <c r="D782" s="291">
        <v>9.16</v>
      </c>
    </row>
    <row r="783" spans="1:4" ht="28.5">
      <c r="A783" s="296">
        <v>152002</v>
      </c>
      <c r="B783" s="296" t="s">
        <v>659</v>
      </c>
      <c r="C783" s="290" t="s">
        <v>30</v>
      </c>
      <c r="D783" s="291">
        <v>11.25</v>
      </c>
    </row>
    <row r="784" spans="1:4" ht="28.5">
      <c r="A784" s="296">
        <v>152003</v>
      </c>
      <c r="B784" s="296" t="s">
        <v>660</v>
      </c>
      <c r="C784" s="290" t="s">
        <v>30</v>
      </c>
      <c r="D784" s="291">
        <v>16.22</v>
      </c>
    </row>
    <row r="785" spans="1:4" ht="28.5">
      <c r="A785" s="296">
        <v>152004</v>
      </c>
      <c r="B785" s="296" t="s">
        <v>661</v>
      </c>
      <c r="C785" s="290" t="s">
        <v>30</v>
      </c>
      <c r="D785" s="291">
        <v>16.36</v>
      </c>
    </row>
    <row r="786" spans="1:4" ht="28.5">
      <c r="A786" s="296">
        <v>152005</v>
      </c>
      <c r="B786" s="296" t="s">
        <v>662</v>
      </c>
      <c r="C786" s="290" t="s">
        <v>30</v>
      </c>
      <c r="D786" s="291">
        <v>16.899999999999999</v>
      </c>
    </row>
    <row r="787" spans="1:4" ht="28.5">
      <c r="A787" s="296">
        <v>152006</v>
      </c>
      <c r="B787" s="296" t="s">
        <v>663</v>
      </c>
      <c r="C787" s="290" t="s">
        <v>30</v>
      </c>
      <c r="D787" s="291">
        <v>20.53</v>
      </c>
    </row>
    <row r="788" spans="1:4" ht="28.5">
      <c r="A788" s="296">
        <v>152007</v>
      </c>
      <c r="B788" s="296" t="s">
        <v>664</v>
      </c>
      <c r="C788" s="290" t="s">
        <v>30</v>
      </c>
      <c r="D788" s="291">
        <v>27.66</v>
      </c>
    </row>
    <row r="789" spans="1:4" ht="28.5">
      <c r="A789" s="296">
        <v>152010</v>
      </c>
      <c r="B789" s="296" t="s">
        <v>665</v>
      </c>
      <c r="C789" s="290" t="s">
        <v>30</v>
      </c>
      <c r="D789" s="291">
        <v>28.26</v>
      </c>
    </row>
    <row r="790" spans="1:4" ht="28.5">
      <c r="A790" s="296">
        <v>152011</v>
      </c>
      <c r="B790" s="296" t="s">
        <v>666</v>
      </c>
      <c r="C790" s="290" t="s">
        <v>30</v>
      </c>
      <c r="D790" s="291">
        <v>35.42</v>
      </c>
    </row>
    <row r="791" spans="1:4" ht="28.5">
      <c r="A791" s="296">
        <v>152012</v>
      </c>
      <c r="B791" s="296" t="s">
        <v>667</v>
      </c>
      <c r="C791" s="290" t="s">
        <v>30</v>
      </c>
      <c r="D791" s="291">
        <v>50.56</v>
      </c>
    </row>
    <row r="792" spans="1:4" ht="28.5">
      <c r="A792" s="296">
        <v>152013</v>
      </c>
      <c r="B792" s="296" t="s">
        <v>668</v>
      </c>
      <c r="C792" s="290" t="s">
        <v>30</v>
      </c>
      <c r="D792" s="291">
        <v>54.06</v>
      </c>
    </row>
    <row r="793" spans="1:4" ht="28.5">
      <c r="A793" s="296">
        <v>152014</v>
      </c>
      <c r="B793" s="296" t="s">
        <v>669</v>
      </c>
      <c r="C793" s="290" t="s">
        <v>30</v>
      </c>
      <c r="D793" s="291">
        <v>60.13</v>
      </c>
    </row>
    <row r="794" spans="1:4" ht="28.5">
      <c r="A794" s="296">
        <v>152015</v>
      </c>
      <c r="B794" s="296" t="s">
        <v>670</v>
      </c>
      <c r="C794" s="290" t="s">
        <v>30</v>
      </c>
      <c r="D794" s="291">
        <v>66.260000000000005</v>
      </c>
    </row>
    <row r="795" spans="1:4" ht="28.5">
      <c r="A795" s="296">
        <v>152016</v>
      </c>
      <c r="B795" s="296" t="s">
        <v>671</v>
      </c>
      <c r="C795" s="290" t="s">
        <v>30</v>
      </c>
      <c r="D795" s="291">
        <v>70.09</v>
      </c>
    </row>
    <row r="796" spans="1:4" ht="28.5">
      <c r="A796" s="296">
        <v>152025</v>
      </c>
      <c r="B796" s="296" t="s">
        <v>672</v>
      </c>
      <c r="C796" s="290" t="s">
        <v>30</v>
      </c>
      <c r="D796" s="291">
        <v>190.09</v>
      </c>
    </row>
    <row r="797" spans="1:4" ht="28.5">
      <c r="A797" s="296">
        <v>152026</v>
      </c>
      <c r="B797" s="296" t="s">
        <v>673</v>
      </c>
      <c r="C797" s="290" t="s">
        <v>30</v>
      </c>
      <c r="D797" s="291">
        <v>216.92</v>
      </c>
    </row>
    <row r="798" spans="1:4" ht="28.5">
      <c r="A798" s="296">
        <v>152027</v>
      </c>
      <c r="B798" s="296" t="s">
        <v>674</v>
      </c>
      <c r="C798" s="290" t="s">
        <v>30</v>
      </c>
      <c r="D798" s="291">
        <v>246.54</v>
      </c>
    </row>
    <row r="799" spans="1:4" ht="14.25">
      <c r="A799" s="296">
        <v>152030</v>
      </c>
      <c r="B799" s="296" t="s">
        <v>675</v>
      </c>
      <c r="C799" s="290" t="s">
        <v>30</v>
      </c>
      <c r="D799" s="291">
        <v>9.92</v>
      </c>
    </row>
    <row r="800" spans="1:4" ht="14.25">
      <c r="A800" s="296">
        <v>152031</v>
      </c>
      <c r="B800" s="296" t="s">
        <v>676</v>
      </c>
      <c r="C800" s="290" t="s">
        <v>30</v>
      </c>
      <c r="D800" s="291">
        <v>15.92</v>
      </c>
    </row>
    <row r="801" spans="1:4" ht="28.5">
      <c r="A801" s="296">
        <v>152033</v>
      </c>
      <c r="B801" s="296" t="s">
        <v>677</v>
      </c>
      <c r="C801" s="290" t="s">
        <v>30</v>
      </c>
      <c r="D801" s="291">
        <v>13.13</v>
      </c>
    </row>
    <row r="802" spans="1:4" ht="28.5">
      <c r="A802" s="296">
        <v>152034</v>
      </c>
      <c r="B802" s="296" t="s">
        <v>678</v>
      </c>
      <c r="C802" s="290" t="s">
        <v>30</v>
      </c>
      <c r="D802" s="291">
        <v>13.13</v>
      </c>
    </row>
    <row r="803" spans="1:4" ht="28.5">
      <c r="A803" s="296">
        <v>152035</v>
      </c>
      <c r="B803" s="296" t="s">
        <v>679</v>
      </c>
      <c r="C803" s="290" t="s">
        <v>30</v>
      </c>
      <c r="D803" s="291">
        <v>14.89</v>
      </c>
    </row>
    <row r="804" spans="1:4" ht="14.25">
      <c r="A804" s="296">
        <v>152040</v>
      </c>
      <c r="B804" s="296" t="s">
        <v>680</v>
      </c>
      <c r="C804" s="290" t="s">
        <v>30</v>
      </c>
      <c r="D804" s="291">
        <v>23.35</v>
      </c>
    </row>
    <row r="805" spans="1:4" ht="14.25">
      <c r="A805" s="296">
        <v>152041</v>
      </c>
      <c r="B805" s="296" t="s">
        <v>681</v>
      </c>
      <c r="C805" s="290" t="s">
        <v>30</v>
      </c>
      <c r="D805" s="291">
        <v>25.51</v>
      </c>
    </row>
    <row r="806" spans="1:4" ht="14.25">
      <c r="A806" s="296">
        <v>152042</v>
      </c>
      <c r="B806" s="296" t="s">
        <v>682</v>
      </c>
      <c r="C806" s="290" t="s">
        <v>30</v>
      </c>
      <c r="D806" s="291">
        <v>28.73</v>
      </c>
    </row>
    <row r="807" spans="1:4" ht="15">
      <c r="A807" s="295">
        <v>16</v>
      </c>
      <c r="B807" s="295" t="s">
        <v>2252</v>
      </c>
      <c r="C807" s="290"/>
      <c r="D807" s="291"/>
    </row>
    <row r="808" spans="1:4" ht="15">
      <c r="A808" s="295">
        <v>1601</v>
      </c>
      <c r="B808" s="295" t="s">
        <v>2253</v>
      </c>
      <c r="C808" s="290"/>
      <c r="D808" s="291"/>
    </row>
    <row r="809" spans="1:4" ht="42.75">
      <c r="A809" s="296">
        <v>160105</v>
      </c>
      <c r="B809" s="296" t="s">
        <v>683</v>
      </c>
      <c r="C809" s="290" t="s">
        <v>30</v>
      </c>
      <c r="D809" s="291">
        <v>910.88</v>
      </c>
    </row>
    <row r="810" spans="1:4" ht="42.75">
      <c r="A810" s="296">
        <v>160106</v>
      </c>
      <c r="B810" s="296" t="s">
        <v>684</v>
      </c>
      <c r="C810" s="290" t="s">
        <v>30</v>
      </c>
      <c r="D810" s="291">
        <v>295.99</v>
      </c>
    </row>
    <row r="811" spans="1:4" ht="28.5">
      <c r="A811" s="296">
        <v>160108</v>
      </c>
      <c r="B811" s="296" t="s">
        <v>685</v>
      </c>
      <c r="C811" s="290" t="s">
        <v>30</v>
      </c>
      <c r="D811" s="291">
        <v>107.12</v>
      </c>
    </row>
    <row r="812" spans="1:4" ht="28.5">
      <c r="A812" s="296">
        <v>160110</v>
      </c>
      <c r="B812" s="296" t="s">
        <v>686</v>
      </c>
      <c r="C812" s="290" t="s">
        <v>30</v>
      </c>
      <c r="D812" s="291">
        <v>319.54000000000002</v>
      </c>
    </row>
    <row r="813" spans="1:4" ht="57">
      <c r="A813" s="296">
        <v>160111</v>
      </c>
      <c r="B813" s="296" t="s">
        <v>687</v>
      </c>
      <c r="C813" s="290" t="s">
        <v>30</v>
      </c>
      <c r="D813" s="294">
        <v>1025.01</v>
      </c>
    </row>
    <row r="814" spans="1:4" ht="28.5">
      <c r="A814" s="296">
        <v>160115</v>
      </c>
      <c r="B814" s="296" t="s">
        <v>688</v>
      </c>
      <c r="C814" s="290" t="s">
        <v>48</v>
      </c>
      <c r="D814" s="291">
        <v>23.42</v>
      </c>
    </row>
    <row r="815" spans="1:4" ht="14.25">
      <c r="A815" s="296">
        <v>160120</v>
      </c>
      <c r="B815" s="296" t="s">
        <v>689</v>
      </c>
      <c r="C815" s="290" t="s">
        <v>30</v>
      </c>
      <c r="D815" s="291">
        <v>29.75</v>
      </c>
    </row>
    <row r="816" spans="1:4" ht="15">
      <c r="A816" s="295">
        <v>1602</v>
      </c>
      <c r="B816" s="295" t="s">
        <v>2254</v>
      </c>
      <c r="C816" s="290"/>
      <c r="D816" s="291"/>
    </row>
    <row r="817" spans="1:4" ht="71.25">
      <c r="A817" s="296">
        <v>160207</v>
      </c>
      <c r="B817" s="296" t="s">
        <v>2255</v>
      </c>
      <c r="C817" s="290" t="s">
        <v>30</v>
      </c>
      <c r="D817" s="294">
        <v>6033.04</v>
      </c>
    </row>
    <row r="818" spans="1:4" ht="71.25">
      <c r="A818" s="296">
        <v>160208</v>
      </c>
      <c r="B818" s="296" t="s">
        <v>690</v>
      </c>
      <c r="C818" s="290" t="s">
        <v>30</v>
      </c>
      <c r="D818" s="294">
        <v>10672.02</v>
      </c>
    </row>
    <row r="819" spans="1:4" ht="15">
      <c r="A819" s="295">
        <v>1603</v>
      </c>
      <c r="B819" s="295" t="s">
        <v>2256</v>
      </c>
      <c r="C819" s="290"/>
      <c r="D819" s="291"/>
    </row>
    <row r="820" spans="1:4" ht="42.75">
      <c r="A820" s="296">
        <v>160303</v>
      </c>
      <c r="B820" s="296" t="s">
        <v>691</v>
      </c>
      <c r="C820" s="290" t="s">
        <v>30</v>
      </c>
      <c r="D820" s="291">
        <v>272.98</v>
      </c>
    </row>
    <row r="821" spans="1:4" ht="71.25">
      <c r="A821" s="296">
        <v>160304</v>
      </c>
      <c r="B821" s="296" t="s">
        <v>692</v>
      </c>
      <c r="C821" s="290" t="s">
        <v>30</v>
      </c>
      <c r="D821" s="291">
        <v>633.15</v>
      </c>
    </row>
    <row r="822" spans="1:4" ht="42.75">
      <c r="A822" s="296">
        <v>160305</v>
      </c>
      <c r="B822" s="296" t="s">
        <v>693</v>
      </c>
      <c r="C822" s="290" t="s">
        <v>48</v>
      </c>
      <c r="D822" s="291">
        <v>77.819999999999993</v>
      </c>
    </row>
    <row r="823" spans="1:4" ht="42.75">
      <c r="A823" s="296">
        <v>160308</v>
      </c>
      <c r="B823" s="296" t="s">
        <v>694</v>
      </c>
      <c r="C823" s="290" t="s">
        <v>48</v>
      </c>
      <c r="D823" s="291">
        <v>58.6</v>
      </c>
    </row>
    <row r="824" spans="1:4" ht="71.25">
      <c r="A824" s="296">
        <v>160309</v>
      </c>
      <c r="B824" s="296" t="s">
        <v>695</v>
      </c>
      <c r="C824" s="290" t="s">
        <v>30</v>
      </c>
      <c r="D824" s="291">
        <v>41.75</v>
      </c>
    </row>
    <row r="825" spans="1:4" ht="42.75">
      <c r="A825" s="296">
        <v>160310</v>
      </c>
      <c r="B825" s="296" t="s">
        <v>696</v>
      </c>
      <c r="C825" s="290" t="s">
        <v>30</v>
      </c>
      <c r="D825" s="291">
        <v>51.18</v>
      </c>
    </row>
    <row r="826" spans="1:4" ht="28.5">
      <c r="A826" s="296">
        <v>160311</v>
      </c>
      <c r="B826" s="296" t="s">
        <v>618</v>
      </c>
      <c r="C826" s="290" t="s">
        <v>30</v>
      </c>
      <c r="D826" s="291">
        <v>99.41</v>
      </c>
    </row>
    <row r="827" spans="1:4" ht="71.25">
      <c r="A827" s="296">
        <v>160312</v>
      </c>
      <c r="B827" s="296" t="s">
        <v>2257</v>
      </c>
      <c r="C827" s="290" t="s">
        <v>30</v>
      </c>
      <c r="D827" s="291">
        <v>35.799999999999997</v>
      </c>
    </row>
    <row r="828" spans="1:4" ht="71.25">
      <c r="A828" s="296">
        <v>160313</v>
      </c>
      <c r="B828" s="296" t="s">
        <v>697</v>
      </c>
      <c r="C828" s="290" t="s">
        <v>30</v>
      </c>
      <c r="D828" s="291">
        <v>44.14</v>
      </c>
    </row>
    <row r="829" spans="1:4" ht="85.5">
      <c r="A829" s="296">
        <v>160314</v>
      </c>
      <c r="B829" s="296" t="s">
        <v>698</v>
      </c>
      <c r="C829" s="290" t="s">
        <v>30</v>
      </c>
      <c r="D829" s="291">
        <v>637.72</v>
      </c>
    </row>
    <row r="830" spans="1:4" ht="85.5">
      <c r="A830" s="296">
        <v>160315</v>
      </c>
      <c r="B830" s="296" t="s">
        <v>699</v>
      </c>
      <c r="C830" s="290" t="s">
        <v>30</v>
      </c>
      <c r="D830" s="291">
        <v>978.13</v>
      </c>
    </row>
    <row r="831" spans="1:4" ht="42.75">
      <c r="A831" s="296">
        <v>160316</v>
      </c>
      <c r="B831" s="296" t="s">
        <v>700</v>
      </c>
      <c r="C831" s="290" t="s">
        <v>30</v>
      </c>
      <c r="D831" s="291">
        <v>83.25</v>
      </c>
    </row>
    <row r="832" spans="1:4" ht="42.75">
      <c r="A832" s="296">
        <v>160317</v>
      </c>
      <c r="B832" s="296" t="s">
        <v>701</v>
      </c>
      <c r="C832" s="290" t="s">
        <v>48</v>
      </c>
      <c r="D832" s="291">
        <v>58.6</v>
      </c>
    </row>
    <row r="833" spans="1:4" ht="42.75">
      <c r="A833" s="296">
        <v>160318</v>
      </c>
      <c r="B833" s="296" t="s">
        <v>702</v>
      </c>
      <c r="C833" s="290" t="s">
        <v>48</v>
      </c>
      <c r="D833" s="291">
        <v>41.28</v>
      </c>
    </row>
    <row r="834" spans="1:4" ht="57">
      <c r="A834" s="296">
        <v>160319</v>
      </c>
      <c r="B834" s="296" t="s">
        <v>703</v>
      </c>
      <c r="C834" s="290" t="s">
        <v>30</v>
      </c>
      <c r="D834" s="291">
        <v>9.08</v>
      </c>
    </row>
    <row r="835" spans="1:4" ht="57">
      <c r="A835" s="296">
        <v>160321</v>
      </c>
      <c r="B835" s="296" t="s">
        <v>704</v>
      </c>
      <c r="C835" s="290" t="s">
        <v>30</v>
      </c>
      <c r="D835" s="291">
        <v>111.53</v>
      </c>
    </row>
    <row r="836" spans="1:4" ht="42.75">
      <c r="A836" s="296">
        <v>160322</v>
      </c>
      <c r="B836" s="296" t="s">
        <v>705</v>
      </c>
      <c r="C836" s="290" t="s">
        <v>30</v>
      </c>
      <c r="D836" s="291">
        <v>5.55</v>
      </c>
    </row>
    <row r="837" spans="1:4" ht="42.75">
      <c r="A837" s="296">
        <v>160323</v>
      </c>
      <c r="B837" s="296" t="s">
        <v>706</v>
      </c>
      <c r="C837" s="290" t="s">
        <v>30</v>
      </c>
      <c r="D837" s="291">
        <v>8.57</v>
      </c>
    </row>
    <row r="838" spans="1:4" ht="71.25">
      <c r="A838" s="296">
        <v>160324</v>
      </c>
      <c r="B838" s="296" t="s">
        <v>707</v>
      </c>
      <c r="C838" s="290" t="s">
        <v>30</v>
      </c>
      <c r="D838" s="291">
        <v>178.94</v>
      </c>
    </row>
    <row r="839" spans="1:4" ht="71.25">
      <c r="A839" s="296">
        <v>160325</v>
      </c>
      <c r="B839" s="296" t="s">
        <v>708</v>
      </c>
      <c r="C839" s="290" t="s">
        <v>30</v>
      </c>
      <c r="D839" s="291">
        <v>417.65</v>
      </c>
    </row>
    <row r="840" spans="1:4" ht="42.75">
      <c r="A840" s="296">
        <v>160326</v>
      </c>
      <c r="B840" s="296" t="s">
        <v>709</v>
      </c>
      <c r="C840" s="290" t="s">
        <v>48</v>
      </c>
      <c r="D840" s="291">
        <v>28.84</v>
      </c>
    </row>
    <row r="841" spans="1:4" ht="57">
      <c r="A841" s="296">
        <v>160327</v>
      </c>
      <c r="B841" s="296" t="s">
        <v>710</v>
      </c>
      <c r="C841" s="290" t="s">
        <v>48</v>
      </c>
      <c r="D841" s="291">
        <v>30.67</v>
      </c>
    </row>
    <row r="842" spans="1:4" ht="42.75">
      <c r="A842" s="296">
        <v>160328</v>
      </c>
      <c r="B842" s="296" t="s">
        <v>711</v>
      </c>
      <c r="C842" s="290" t="s">
        <v>30</v>
      </c>
      <c r="D842" s="291">
        <v>19.100000000000001</v>
      </c>
    </row>
    <row r="843" spans="1:4" ht="42.75">
      <c r="A843" s="296">
        <v>160329</v>
      </c>
      <c r="B843" s="296" t="s">
        <v>712</v>
      </c>
      <c r="C843" s="290" t="s">
        <v>30</v>
      </c>
      <c r="D843" s="291">
        <v>13.04</v>
      </c>
    </row>
    <row r="844" spans="1:4" ht="71.25">
      <c r="A844" s="296">
        <v>160330</v>
      </c>
      <c r="B844" s="296" t="s">
        <v>713</v>
      </c>
      <c r="C844" s="290" t="s">
        <v>30</v>
      </c>
      <c r="D844" s="291">
        <v>9.6999999999999993</v>
      </c>
    </row>
    <row r="845" spans="1:4" ht="42.75">
      <c r="A845" s="296">
        <v>160331</v>
      </c>
      <c r="B845" s="296" t="s">
        <v>714</v>
      </c>
      <c r="C845" s="290" t="s">
        <v>30</v>
      </c>
      <c r="D845" s="291">
        <v>32.69</v>
      </c>
    </row>
    <row r="846" spans="1:4" ht="57">
      <c r="A846" s="296">
        <v>160332</v>
      </c>
      <c r="B846" s="296" t="s">
        <v>715</v>
      </c>
      <c r="C846" s="290" t="s">
        <v>48</v>
      </c>
      <c r="D846" s="291">
        <v>25.32</v>
      </c>
    </row>
    <row r="847" spans="1:4" ht="57">
      <c r="A847" s="296">
        <v>160333</v>
      </c>
      <c r="B847" s="296" t="s">
        <v>716</v>
      </c>
      <c r="C847" s="290" t="s">
        <v>48</v>
      </c>
      <c r="D847" s="291">
        <v>68.650000000000006</v>
      </c>
    </row>
    <row r="848" spans="1:4" ht="42.75">
      <c r="A848" s="296">
        <v>160334</v>
      </c>
      <c r="B848" s="296" t="s">
        <v>717</v>
      </c>
      <c r="C848" s="290" t="s">
        <v>30</v>
      </c>
      <c r="D848" s="291">
        <v>25.53</v>
      </c>
    </row>
    <row r="849" spans="1:4" ht="57">
      <c r="A849" s="296">
        <v>160335</v>
      </c>
      <c r="B849" s="296" t="s">
        <v>2258</v>
      </c>
      <c r="C849" s="290" t="s">
        <v>48</v>
      </c>
      <c r="D849" s="291">
        <v>48.43</v>
      </c>
    </row>
    <row r="850" spans="1:4" ht="15">
      <c r="A850" s="295">
        <v>1606</v>
      </c>
      <c r="B850" s="295" t="s">
        <v>2259</v>
      </c>
      <c r="C850" s="290"/>
      <c r="D850" s="291"/>
    </row>
    <row r="851" spans="1:4" ht="71.25">
      <c r="A851" s="296">
        <v>160602</v>
      </c>
      <c r="B851" s="296" t="s">
        <v>718</v>
      </c>
      <c r="C851" s="290" t="s">
        <v>30</v>
      </c>
      <c r="D851" s="294">
        <v>1340.14</v>
      </c>
    </row>
    <row r="852" spans="1:4" ht="57">
      <c r="A852" s="296">
        <v>160603</v>
      </c>
      <c r="B852" s="296" t="s">
        <v>719</v>
      </c>
      <c r="C852" s="290" t="s">
        <v>30</v>
      </c>
      <c r="D852" s="291">
        <v>532.99</v>
      </c>
    </row>
    <row r="853" spans="1:4" ht="57">
      <c r="A853" s="296">
        <v>160604</v>
      </c>
      <c r="B853" s="296" t="s">
        <v>720</v>
      </c>
      <c r="C853" s="290" t="s">
        <v>30</v>
      </c>
      <c r="D853" s="291">
        <v>137.72</v>
      </c>
    </row>
    <row r="854" spans="1:4" ht="57">
      <c r="A854" s="296">
        <v>160605</v>
      </c>
      <c r="B854" s="296" t="s">
        <v>721</v>
      </c>
      <c r="C854" s="290" t="s">
        <v>30</v>
      </c>
      <c r="D854" s="291">
        <v>190.4</v>
      </c>
    </row>
    <row r="855" spans="1:4" ht="57">
      <c r="A855" s="296">
        <v>160606</v>
      </c>
      <c r="B855" s="296" t="s">
        <v>722</v>
      </c>
      <c r="C855" s="290" t="s">
        <v>30</v>
      </c>
      <c r="D855" s="291">
        <v>426.4</v>
      </c>
    </row>
    <row r="856" spans="1:4" ht="57">
      <c r="A856" s="296">
        <v>160607</v>
      </c>
      <c r="B856" s="296" t="s">
        <v>723</v>
      </c>
      <c r="C856" s="290" t="s">
        <v>30</v>
      </c>
      <c r="D856" s="291">
        <v>164.03</v>
      </c>
    </row>
    <row r="857" spans="1:4" ht="71.25">
      <c r="A857" s="296">
        <v>160608</v>
      </c>
      <c r="B857" s="296" t="s">
        <v>724</v>
      </c>
      <c r="C857" s="290" t="s">
        <v>30</v>
      </c>
      <c r="D857" s="291">
        <v>294.94</v>
      </c>
    </row>
    <row r="858" spans="1:4" ht="57">
      <c r="A858" s="296">
        <v>160612</v>
      </c>
      <c r="B858" s="296" t="s">
        <v>725</v>
      </c>
      <c r="C858" s="290" t="s">
        <v>30</v>
      </c>
      <c r="D858" s="291">
        <v>27.18</v>
      </c>
    </row>
    <row r="859" spans="1:4" ht="42.75">
      <c r="A859" s="296">
        <v>160613</v>
      </c>
      <c r="B859" s="296" t="s">
        <v>726</v>
      </c>
      <c r="C859" s="290" t="s">
        <v>30</v>
      </c>
      <c r="D859" s="291">
        <v>194.42</v>
      </c>
    </row>
    <row r="860" spans="1:4" ht="71.25">
      <c r="A860" s="296">
        <v>160625</v>
      </c>
      <c r="B860" s="296" t="s">
        <v>727</v>
      </c>
      <c r="C860" s="290" t="s">
        <v>30</v>
      </c>
      <c r="D860" s="291">
        <v>584.27</v>
      </c>
    </row>
    <row r="861" spans="1:4" ht="42.75">
      <c r="A861" s="296">
        <v>160663</v>
      </c>
      <c r="B861" s="296" t="s">
        <v>728</v>
      </c>
      <c r="C861" s="290" t="s">
        <v>30</v>
      </c>
      <c r="D861" s="291">
        <v>429.01</v>
      </c>
    </row>
    <row r="862" spans="1:4" ht="85.5">
      <c r="A862" s="296">
        <v>160665</v>
      </c>
      <c r="B862" s="296" t="s">
        <v>2260</v>
      </c>
      <c r="C862" s="290" t="s">
        <v>30</v>
      </c>
      <c r="D862" s="294">
        <v>2362.1999999999998</v>
      </c>
    </row>
    <row r="863" spans="1:4" ht="71.25">
      <c r="A863" s="296">
        <v>160671</v>
      </c>
      <c r="B863" s="296" t="s">
        <v>729</v>
      </c>
      <c r="C863" s="290" t="s">
        <v>30</v>
      </c>
      <c r="D863" s="294">
        <v>1829.38</v>
      </c>
    </row>
    <row r="864" spans="1:4" ht="57">
      <c r="A864" s="296">
        <v>160673</v>
      </c>
      <c r="B864" s="296" t="s">
        <v>2261</v>
      </c>
      <c r="C864" s="290" t="s">
        <v>30</v>
      </c>
      <c r="D864" s="294">
        <v>1971.89</v>
      </c>
    </row>
    <row r="865" spans="1:4" ht="42.75">
      <c r="A865" s="296">
        <v>160674</v>
      </c>
      <c r="B865" s="296" t="s">
        <v>730</v>
      </c>
      <c r="C865" s="290" t="s">
        <v>30</v>
      </c>
      <c r="D865" s="291">
        <v>104.29</v>
      </c>
    </row>
    <row r="866" spans="1:4" ht="42.75">
      <c r="A866" s="296">
        <v>160675</v>
      </c>
      <c r="B866" s="296" t="s">
        <v>731</v>
      </c>
      <c r="C866" s="290" t="s">
        <v>30</v>
      </c>
      <c r="D866" s="291">
        <v>136.52000000000001</v>
      </c>
    </row>
    <row r="867" spans="1:4" ht="28.5">
      <c r="A867" s="296">
        <v>160676</v>
      </c>
      <c r="B867" s="296" t="s">
        <v>732</v>
      </c>
      <c r="C867" s="290" t="s">
        <v>30</v>
      </c>
      <c r="D867" s="291">
        <v>97.78</v>
      </c>
    </row>
    <row r="868" spans="1:4" ht="15">
      <c r="A868" s="295">
        <v>1607</v>
      </c>
      <c r="B868" s="295" t="s">
        <v>2262</v>
      </c>
      <c r="C868" s="290"/>
      <c r="D868" s="291"/>
    </row>
    <row r="869" spans="1:4" ht="42.75">
      <c r="A869" s="296">
        <v>160702</v>
      </c>
      <c r="B869" s="296" t="s">
        <v>733</v>
      </c>
      <c r="C869" s="290" t="s">
        <v>32</v>
      </c>
      <c r="D869" s="291">
        <v>5.3</v>
      </c>
    </row>
    <row r="870" spans="1:4" ht="42.75">
      <c r="A870" s="296">
        <v>160704</v>
      </c>
      <c r="B870" s="296" t="s">
        <v>734</v>
      </c>
      <c r="C870" s="290" t="s">
        <v>41</v>
      </c>
      <c r="D870" s="294">
        <v>2044.8</v>
      </c>
    </row>
    <row r="871" spans="1:4" ht="42.75">
      <c r="A871" s="296">
        <v>160707</v>
      </c>
      <c r="B871" s="296" t="s">
        <v>735</v>
      </c>
      <c r="C871" s="290" t="s">
        <v>32</v>
      </c>
      <c r="D871" s="291">
        <v>19.36</v>
      </c>
    </row>
    <row r="872" spans="1:4" ht="42.75">
      <c r="A872" s="296">
        <v>160708</v>
      </c>
      <c r="B872" s="296" t="s">
        <v>736</v>
      </c>
      <c r="C872" s="290" t="s">
        <v>32</v>
      </c>
      <c r="D872" s="291">
        <v>19.57</v>
      </c>
    </row>
    <row r="873" spans="1:4" ht="28.5">
      <c r="A873" s="296">
        <v>160709</v>
      </c>
      <c r="B873" s="296" t="s">
        <v>737</v>
      </c>
      <c r="C873" s="290" t="s">
        <v>32</v>
      </c>
      <c r="D873" s="291">
        <v>597.54</v>
      </c>
    </row>
    <row r="874" spans="1:4" ht="71.25">
      <c r="A874" s="296">
        <v>160710</v>
      </c>
      <c r="B874" s="296" t="s">
        <v>738</v>
      </c>
      <c r="C874" s="290" t="s">
        <v>32</v>
      </c>
      <c r="D874" s="291">
        <v>48.89</v>
      </c>
    </row>
    <row r="875" spans="1:4" ht="42.75">
      <c r="A875" s="296">
        <v>160711</v>
      </c>
      <c r="B875" s="296" t="s">
        <v>739</v>
      </c>
      <c r="C875" s="290" t="s">
        <v>32</v>
      </c>
      <c r="D875" s="291">
        <v>44.33</v>
      </c>
    </row>
    <row r="876" spans="1:4" ht="42.75">
      <c r="A876" s="296">
        <v>160712</v>
      </c>
      <c r="B876" s="296" t="s">
        <v>740</v>
      </c>
      <c r="C876" s="290" t="s">
        <v>32</v>
      </c>
      <c r="D876" s="291">
        <v>181.88</v>
      </c>
    </row>
    <row r="877" spans="1:4" ht="57">
      <c r="A877" s="296">
        <v>160713</v>
      </c>
      <c r="B877" s="296" t="s">
        <v>741</v>
      </c>
      <c r="C877" s="290" t="s">
        <v>32</v>
      </c>
      <c r="D877" s="291">
        <v>424.94</v>
      </c>
    </row>
    <row r="878" spans="1:4" ht="28.5">
      <c r="A878" s="296">
        <v>160714</v>
      </c>
      <c r="B878" s="296" t="s">
        <v>742</v>
      </c>
      <c r="C878" s="290" t="s">
        <v>32</v>
      </c>
      <c r="D878" s="291">
        <v>58.15</v>
      </c>
    </row>
    <row r="879" spans="1:4" ht="71.25">
      <c r="A879" s="296">
        <v>160715</v>
      </c>
      <c r="B879" s="296" t="s">
        <v>743</v>
      </c>
      <c r="C879" s="290" t="s">
        <v>32</v>
      </c>
      <c r="D879" s="291">
        <v>180.11</v>
      </c>
    </row>
    <row r="880" spans="1:4" ht="28.5">
      <c r="A880" s="296">
        <v>160716</v>
      </c>
      <c r="B880" s="296" t="s">
        <v>744</v>
      </c>
      <c r="C880" s="290" t="s">
        <v>41</v>
      </c>
      <c r="D880" s="291">
        <v>501.41</v>
      </c>
    </row>
    <row r="881" spans="1:4" ht="42.75">
      <c r="A881" s="296">
        <v>160718</v>
      </c>
      <c r="B881" s="296" t="s">
        <v>745</v>
      </c>
      <c r="C881" s="290" t="s">
        <v>32</v>
      </c>
      <c r="D881" s="291">
        <v>17.440000000000001</v>
      </c>
    </row>
    <row r="882" spans="1:4" ht="15">
      <c r="A882" s="295">
        <v>1608</v>
      </c>
      <c r="B882" s="295" t="s">
        <v>2263</v>
      </c>
      <c r="C882" s="290"/>
      <c r="D882" s="291"/>
    </row>
    <row r="883" spans="1:4" ht="28.5">
      <c r="A883" s="296">
        <v>160806</v>
      </c>
      <c r="B883" s="296" t="s">
        <v>2264</v>
      </c>
      <c r="C883" s="290" t="s">
        <v>30</v>
      </c>
      <c r="D883" s="291">
        <v>22.64</v>
      </c>
    </row>
    <row r="884" spans="1:4" ht="14.25">
      <c r="A884" s="296">
        <v>160807</v>
      </c>
      <c r="B884" s="296" t="s">
        <v>746</v>
      </c>
      <c r="C884" s="290" t="s">
        <v>30</v>
      </c>
      <c r="D884" s="291">
        <v>9.25</v>
      </c>
    </row>
    <row r="885" spans="1:4" ht="28.5">
      <c r="A885" s="296">
        <v>160808</v>
      </c>
      <c r="B885" s="296" t="s">
        <v>2265</v>
      </c>
      <c r="C885" s="290" t="s">
        <v>48</v>
      </c>
      <c r="D885" s="291">
        <v>2.67</v>
      </c>
    </row>
    <row r="886" spans="1:4" ht="15">
      <c r="A886" s="295">
        <v>17</v>
      </c>
      <c r="B886" s="295" t="s">
        <v>2266</v>
      </c>
      <c r="C886" s="290"/>
      <c r="D886" s="291"/>
    </row>
    <row r="887" spans="1:4" ht="15">
      <c r="A887" s="295">
        <v>1701</v>
      </c>
      <c r="B887" s="295" t="s">
        <v>2267</v>
      </c>
      <c r="C887" s="290"/>
      <c r="D887" s="291"/>
    </row>
    <row r="888" spans="1:4" ht="57">
      <c r="A888" s="296">
        <v>170101</v>
      </c>
      <c r="B888" s="296" t="s">
        <v>747</v>
      </c>
      <c r="C888" s="290" t="s">
        <v>30</v>
      </c>
      <c r="D888" s="291">
        <v>470.42</v>
      </c>
    </row>
    <row r="889" spans="1:4" ht="42.75">
      <c r="A889" s="296">
        <v>170107</v>
      </c>
      <c r="B889" s="296" t="s">
        <v>748</v>
      </c>
      <c r="C889" s="290" t="s">
        <v>30</v>
      </c>
      <c r="D889" s="291">
        <v>378.57</v>
      </c>
    </row>
    <row r="890" spans="1:4" ht="42.75">
      <c r="A890" s="296">
        <v>170108</v>
      </c>
      <c r="B890" s="296" t="s">
        <v>749</v>
      </c>
      <c r="C890" s="290" t="s">
        <v>30</v>
      </c>
      <c r="D890" s="291">
        <v>76.3</v>
      </c>
    </row>
    <row r="891" spans="1:4" ht="42.75">
      <c r="A891" s="296">
        <v>170110</v>
      </c>
      <c r="B891" s="296" t="s">
        <v>750</v>
      </c>
      <c r="C891" s="290" t="s">
        <v>30</v>
      </c>
      <c r="D891" s="291">
        <v>61.31</v>
      </c>
    </row>
    <row r="892" spans="1:4" ht="28.5">
      <c r="A892" s="296">
        <v>170111</v>
      </c>
      <c r="B892" s="296" t="s">
        <v>751</v>
      </c>
      <c r="C892" s="290" t="s">
        <v>30</v>
      </c>
      <c r="D892" s="291">
        <v>78.13</v>
      </c>
    </row>
    <row r="893" spans="1:4" ht="42.75">
      <c r="A893" s="296">
        <v>170114</v>
      </c>
      <c r="B893" s="296" t="s">
        <v>752</v>
      </c>
      <c r="C893" s="290" t="s">
        <v>30</v>
      </c>
      <c r="D893" s="291">
        <v>512.89</v>
      </c>
    </row>
    <row r="894" spans="1:4" ht="57">
      <c r="A894" s="296">
        <v>170115</v>
      </c>
      <c r="B894" s="296" t="s">
        <v>753</v>
      </c>
      <c r="C894" s="290" t="s">
        <v>30</v>
      </c>
      <c r="D894" s="291">
        <v>302.45</v>
      </c>
    </row>
    <row r="895" spans="1:4" ht="57">
      <c r="A895" s="296">
        <v>170116</v>
      </c>
      <c r="B895" s="296" t="s">
        <v>754</v>
      </c>
      <c r="C895" s="290" t="s">
        <v>30</v>
      </c>
      <c r="D895" s="291">
        <v>344.33</v>
      </c>
    </row>
    <row r="896" spans="1:4" ht="57">
      <c r="A896" s="296">
        <v>170117</v>
      </c>
      <c r="B896" s="296" t="s">
        <v>755</v>
      </c>
      <c r="C896" s="290" t="s">
        <v>30</v>
      </c>
      <c r="D896" s="291">
        <v>170.37</v>
      </c>
    </row>
    <row r="897" spans="1:4" ht="42.75">
      <c r="A897" s="296">
        <v>170118</v>
      </c>
      <c r="B897" s="296" t="s">
        <v>756</v>
      </c>
      <c r="C897" s="290" t="s">
        <v>30</v>
      </c>
      <c r="D897" s="291">
        <v>63.14</v>
      </c>
    </row>
    <row r="898" spans="1:4" ht="42.75">
      <c r="A898" s="296">
        <v>170119</v>
      </c>
      <c r="B898" s="296" t="s">
        <v>757</v>
      </c>
      <c r="C898" s="290" t="s">
        <v>30</v>
      </c>
      <c r="D898" s="291">
        <v>49.65</v>
      </c>
    </row>
    <row r="899" spans="1:4" ht="57">
      <c r="A899" s="296">
        <v>170120</v>
      </c>
      <c r="B899" s="296" t="s">
        <v>758</v>
      </c>
      <c r="C899" s="290" t="s">
        <v>30</v>
      </c>
      <c r="D899" s="291">
        <v>233.73</v>
      </c>
    </row>
    <row r="900" spans="1:4" ht="71.25">
      <c r="A900" s="296">
        <v>170121</v>
      </c>
      <c r="B900" s="296" t="s">
        <v>759</v>
      </c>
      <c r="C900" s="290" t="s">
        <v>30</v>
      </c>
      <c r="D900" s="291">
        <v>164.48</v>
      </c>
    </row>
    <row r="901" spans="1:4" ht="42.75">
      <c r="A901" s="296">
        <v>170122</v>
      </c>
      <c r="B901" s="296" t="s">
        <v>760</v>
      </c>
      <c r="C901" s="290" t="s">
        <v>30</v>
      </c>
      <c r="D901" s="291">
        <v>278.20999999999998</v>
      </c>
    </row>
    <row r="902" spans="1:4" ht="42.75">
      <c r="A902" s="296">
        <v>170123</v>
      </c>
      <c r="B902" s="296" t="s">
        <v>761</v>
      </c>
      <c r="C902" s="290" t="s">
        <v>30</v>
      </c>
      <c r="D902" s="291">
        <v>108.49</v>
      </c>
    </row>
    <row r="903" spans="1:4" ht="42.75">
      <c r="A903" s="296">
        <v>170124</v>
      </c>
      <c r="B903" s="296" t="s">
        <v>762</v>
      </c>
      <c r="C903" s="290" t="s">
        <v>30</v>
      </c>
      <c r="D903" s="291">
        <v>419.11</v>
      </c>
    </row>
    <row r="904" spans="1:4" ht="85.5">
      <c r="A904" s="296">
        <v>170126</v>
      </c>
      <c r="B904" s="296" t="s">
        <v>763</v>
      </c>
      <c r="C904" s="290" t="s">
        <v>30</v>
      </c>
      <c r="D904" s="294">
        <v>1657.76</v>
      </c>
    </row>
    <row r="905" spans="1:4" ht="71.25">
      <c r="A905" s="296">
        <v>170127</v>
      </c>
      <c r="B905" s="296" t="s">
        <v>764</v>
      </c>
      <c r="C905" s="290" t="s">
        <v>30</v>
      </c>
      <c r="D905" s="291">
        <v>749.71</v>
      </c>
    </row>
    <row r="906" spans="1:4" ht="85.5">
      <c r="A906" s="296">
        <v>170128</v>
      </c>
      <c r="B906" s="296" t="s">
        <v>765</v>
      </c>
      <c r="C906" s="290" t="s">
        <v>30</v>
      </c>
      <c r="D906" s="291">
        <v>840.25</v>
      </c>
    </row>
    <row r="907" spans="1:4" ht="28.5">
      <c r="A907" s="296">
        <v>170129</v>
      </c>
      <c r="B907" s="296" t="s">
        <v>766</v>
      </c>
      <c r="C907" s="290" t="s">
        <v>30</v>
      </c>
      <c r="D907" s="291">
        <v>409.64</v>
      </c>
    </row>
    <row r="908" spans="1:4" ht="42.75">
      <c r="A908" s="296">
        <v>170130</v>
      </c>
      <c r="B908" s="296" t="s">
        <v>767</v>
      </c>
      <c r="C908" s="290" t="s">
        <v>30</v>
      </c>
      <c r="D908" s="291">
        <v>552.77</v>
      </c>
    </row>
    <row r="909" spans="1:4" ht="57">
      <c r="A909" s="296">
        <v>170131</v>
      </c>
      <c r="B909" s="296" t="s">
        <v>768</v>
      </c>
      <c r="C909" s="290" t="s">
        <v>30</v>
      </c>
      <c r="D909" s="291">
        <v>840.3</v>
      </c>
    </row>
    <row r="910" spans="1:4" ht="57">
      <c r="A910" s="296">
        <v>170132</v>
      </c>
      <c r="B910" s="296" t="s">
        <v>769</v>
      </c>
      <c r="C910" s="290" t="s">
        <v>30</v>
      </c>
      <c r="D910" s="294">
        <v>1343.87</v>
      </c>
    </row>
    <row r="911" spans="1:4" ht="42.75">
      <c r="A911" s="296">
        <v>170133</v>
      </c>
      <c r="B911" s="296" t="s">
        <v>770</v>
      </c>
      <c r="C911" s="290" t="s">
        <v>30</v>
      </c>
      <c r="D911" s="291">
        <v>302.95999999999998</v>
      </c>
    </row>
    <row r="912" spans="1:4" ht="57">
      <c r="A912" s="296">
        <v>170134</v>
      </c>
      <c r="B912" s="296" t="s">
        <v>771</v>
      </c>
      <c r="C912" s="290" t="s">
        <v>30</v>
      </c>
      <c r="D912" s="291">
        <v>464.14</v>
      </c>
    </row>
    <row r="913" spans="1:4" ht="71.25">
      <c r="A913" s="296">
        <v>170135</v>
      </c>
      <c r="B913" s="296" t="s">
        <v>772</v>
      </c>
      <c r="C913" s="290" t="s">
        <v>30</v>
      </c>
      <c r="D913" s="294">
        <v>1692.23</v>
      </c>
    </row>
    <row r="914" spans="1:4" ht="57">
      <c r="A914" s="296">
        <v>170136</v>
      </c>
      <c r="B914" s="296" t="s">
        <v>773</v>
      </c>
      <c r="C914" s="290" t="s">
        <v>30</v>
      </c>
      <c r="D914" s="291">
        <v>738.39</v>
      </c>
    </row>
    <row r="915" spans="1:4" ht="42.75">
      <c r="A915" s="296">
        <v>170137</v>
      </c>
      <c r="B915" s="296" t="s">
        <v>774</v>
      </c>
      <c r="C915" s="290" t="s">
        <v>30</v>
      </c>
      <c r="D915" s="291">
        <v>867.33</v>
      </c>
    </row>
    <row r="916" spans="1:4" ht="15">
      <c r="A916" s="295">
        <v>1702</v>
      </c>
      <c r="B916" s="295" t="s">
        <v>2268</v>
      </c>
      <c r="C916" s="290"/>
      <c r="D916" s="291"/>
    </row>
    <row r="917" spans="1:4" ht="14.25">
      <c r="A917" s="296">
        <v>170205</v>
      </c>
      <c r="B917" s="296" t="s">
        <v>775</v>
      </c>
      <c r="C917" s="290" t="s">
        <v>32</v>
      </c>
      <c r="D917" s="291">
        <v>410.51</v>
      </c>
    </row>
    <row r="918" spans="1:4" ht="14.25">
      <c r="A918" s="296">
        <v>170220</v>
      </c>
      <c r="B918" s="296" t="s">
        <v>776</v>
      </c>
      <c r="C918" s="290" t="s">
        <v>32</v>
      </c>
      <c r="D918" s="291">
        <v>319.60000000000002</v>
      </c>
    </row>
    <row r="919" spans="1:4" ht="28.5">
      <c r="A919" s="296">
        <v>170221</v>
      </c>
      <c r="B919" s="296" t="s">
        <v>777</v>
      </c>
      <c r="C919" s="290" t="s">
        <v>32</v>
      </c>
      <c r="D919" s="291">
        <v>22.54</v>
      </c>
    </row>
    <row r="920" spans="1:4" ht="71.25">
      <c r="A920" s="296">
        <v>170222</v>
      </c>
      <c r="B920" s="296" t="s">
        <v>778</v>
      </c>
      <c r="C920" s="290" t="s">
        <v>30</v>
      </c>
      <c r="D920" s="294">
        <v>1530.77</v>
      </c>
    </row>
    <row r="921" spans="1:4" ht="15">
      <c r="A921" s="295">
        <v>1703</v>
      </c>
      <c r="B921" s="295" t="s">
        <v>2269</v>
      </c>
      <c r="C921" s="290"/>
      <c r="D921" s="291"/>
    </row>
    <row r="922" spans="1:4" ht="42.75">
      <c r="A922" s="296">
        <v>170304</v>
      </c>
      <c r="B922" s="296" t="s">
        <v>779</v>
      </c>
      <c r="C922" s="290" t="s">
        <v>30</v>
      </c>
      <c r="D922" s="291">
        <v>114.43</v>
      </c>
    </row>
    <row r="923" spans="1:4" ht="28.5">
      <c r="A923" s="296">
        <v>170306</v>
      </c>
      <c r="B923" s="296" t="s">
        <v>780</v>
      </c>
      <c r="C923" s="290" t="s">
        <v>30</v>
      </c>
      <c r="D923" s="291">
        <v>91.3</v>
      </c>
    </row>
    <row r="924" spans="1:4" ht="28.5">
      <c r="A924" s="296">
        <v>170309</v>
      </c>
      <c r="B924" s="296" t="s">
        <v>781</v>
      </c>
      <c r="C924" s="290" t="s">
        <v>30</v>
      </c>
      <c r="D924" s="291">
        <v>91.3</v>
      </c>
    </row>
    <row r="925" spans="1:4" ht="42.75">
      <c r="A925" s="296">
        <v>170310</v>
      </c>
      <c r="B925" s="296" t="s">
        <v>782</v>
      </c>
      <c r="C925" s="290" t="s">
        <v>30</v>
      </c>
      <c r="D925" s="291">
        <v>92.75</v>
      </c>
    </row>
    <row r="926" spans="1:4" ht="28.5">
      <c r="A926" s="296">
        <v>170311</v>
      </c>
      <c r="B926" s="296" t="s">
        <v>783</v>
      </c>
      <c r="C926" s="290" t="s">
        <v>30</v>
      </c>
      <c r="D926" s="291">
        <v>34.83</v>
      </c>
    </row>
    <row r="927" spans="1:4" ht="42.75">
      <c r="A927" s="296">
        <v>170313</v>
      </c>
      <c r="B927" s="296" t="s">
        <v>784</v>
      </c>
      <c r="C927" s="290" t="s">
        <v>30</v>
      </c>
      <c r="D927" s="291">
        <v>97.93</v>
      </c>
    </row>
    <row r="928" spans="1:4" ht="28.5">
      <c r="A928" s="296">
        <v>170315</v>
      </c>
      <c r="B928" s="296" t="s">
        <v>785</v>
      </c>
      <c r="C928" s="290" t="s">
        <v>30</v>
      </c>
      <c r="D928" s="291">
        <v>128.43</v>
      </c>
    </row>
    <row r="929" spans="1:4" ht="42.75">
      <c r="A929" s="296">
        <v>170316</v>
      </c>
      <c r="B929" s="296" t="s">
        <v>786</v>
      </c>
      <c r="C929" s="290" t="s">
        <v>30</v>
      </c>
      <c r="D929" s="291">
        <v>91.31</v>
      </c>
    </row>
    <row r="930" spans="1:4" ht="42.75">
      <c r="A930" s="296">
        <v>170317</v>
      </c>
      <c r="B930" s="296" t="s">
        <v>787</v>
      </c>
      <c r="C930" s="290" t="s">
        <v>30</v>
      </c>
      <c r="D930" s="291">
        <v>102.23</v>
      </c>
    </row>
    <row r="931" spans="1:4" ht="14.25">
      <c r="A931" s="296">
        <v>170318</v>
      </c>
      <c r="B931" s="296" t="s">
        <v>788</v>
      </c>
      <c r="C931" s="290" t="s">
        <v>30</v>
      </c>
      <c r="D931" s="291">
        <v>62.01</v>
      </c>
    </row>
    <row r="932" spans="1:4" ht="14.25">
      <c r="A932" s="296">
        <v>170319</v>
      </c>
      <c r="B932" s="296" t="s">
        <v>789</v>
      </c>
      <c r="C932" s="290" t="s">
        <v>30</v>
      </c>
      <c r="D932" s="291">
        <v>45.68</v>
      </c>
    </row>
    <row r="933" spans="1:4" ht="14.25">
      <c r="A933" s="296">
        <v>170320</v>
      </c>
      <c r="B933" s="296" t="s">
        <v>790</v>
      </c>
      <c r="C933" s="290" t="s">
        <v>30</v>
      </c>
      <c r="D933" s="291">
        <v>48.8</v>
      </c>
    </row>
    <row r="934" spans="1:4" ht="14.25">
      <c r="A934" s="296">
        <v>170321</v>
      </c>
      <c r="B934" s="296" t="s">
        <v>791</v>
      </c>
      <c r="C934" s="290" t="s">
        <v>30</v>
      </c>
      <c r="D934" s="291">
        <v>60.15</v>
      </c>
    </row>
    <row r="935" spans="1:4" ht="14.25">
      <c r="A935" s="296">
        <v>170322</v>
      </c>
      <c r="B935" s="296" t="s">
        <v>792</v>
      </c>
      <c r="C935" s="290" t="s">
        <v>30</v>
      </c>
      <c r="D935" s="291">
        <v>86.14</v>
      </c>
    </row>
    <row r="936" spans="1:4" ht="14.25">
      <c r="A936" s="296">
        <v>170323</v>
      </c>
      <c r="B936" s="296" t="s">
        <v>793</v>
      </c>
      <c r="C936" s="290" t="s">
        <v>30</v>
      </c>
      <c r="D936" s="291">
        <v>96.89</v>
      </c>
    </row>
    <row r="937" spans="1:4" ht="14.25">
      <c r="A937" s="296">
        <v>170324</v>
      </c>
      <c r="B937" s="296" t="s">
        <v>794</v>
      </c>
      <c r="C937" s="290" t="s">
        <v>30</v>
      </c>
      <c r="D937" s="291">
        <v>156.16999999999999</v>
      </c>
    </row>
    <row r="938" spans="1:4" ht="14.25">
      <c r="A938" s="296">
        <v>170325</v>
      </c>
      <c r="B938" s="296" t="s">
        <v>795</v>
      </c>
      <c r="C938" s="290" t="s">
        <v>30</v>
      </c>
      <c r="D938" s="291">
        <v>320.02999999999997</v>
      </c>
    </row>
    <row r="939" spans="1:4" ht="14.25">
      <c r="A939" s="296">
        <v>170326</v>
      </c>
      <c r="B939" s="296" t="s">
        <v>796</v>
      </c>
      <c r="C939" s="290" t="s">
        <v>30</v>
      </c>
      <c r="D939" s="291">
        <v>412.01</v>
      </c>
    </row>
    <row r="940" spans="1:4" ht="42.75">
      <c r="A940" s="296">
        <v>170327</v>
      </c>
      <c r="B940" s="296" t="s">
        <v>797</v>
      </c>
      <c r="C940" s="290" t="s">
        <v>30</v>
      </c>
      <c r="D940" s="291">
        <v>95.13</v>
      </c>
    </row>
    <row r="941" spans="1:4" ht="42.75">
      <c r="A941" s="296">
        <v>170328</v>
      </c>
      <c r="B941" s="296" t="s">
        <v>798</v>
      </c>
      <c r="C941" s="290" t="s">
        <v>30</v>
      </c>
      <c r="D941" s="291">
        <v>100.22</v>
      </c>
    </row>
    <row r="942" spans="1:4" ht="42.75">
      <c r="A942" s="296">
        <v>170329</v>
      </c>
      <c r="B942" s="296" t="s">
        <v>799</v>
      </c>
      <c r="C942" s="290" t="s">
        <v>30</v>
      </c>
      <c r="D942" s="291">
        <v>122.82</v>
      </c>
    </row>
    <row r="943" spans="1:4" ht="42.75">
      <c r="A943" s="296">
        <v>170330</v>
      </c>
      <c r="B943" s="296" t="s">
        <v>800</v>
      </c>
      <c r="C943" s="290" t="s">
        <v>30</v>
      </c>
      <c r="D943" s="291">
        <v>196.61</v>
      </c>
    </row>
    <row r="944" spans="1:4" ht="42.75">
      <c r="A944" s="296">
        <v>170331</v>
      </c>
      <c r="B944" s="296" t="s">
        <v>801</v>
      </c>
      <c r="C944" s="290" t="s">
        <v>30</v>
      </c>
      <c r="D944" s="291">
        <v>233.59</v>
      </c>
    </row>
    <row r="945" spans="1:4" ht="28.5">
      <c r="A945" s="296">
        <v>170332</v>
      </c>
      <c r="B945" s="296" t="s">
        <v>802</v>
      </c>
      <c r="C945" s="290" t="s">
        <v>30</v>
      </c>
      <c r="D945" s="291">
        <v>68.959999999999994</v>
      </c>
    </row>
    <row r="946" spans="1:4" ht="28.5">
      <c r="A946" s="296">
        <v>170333</v>
      </c>
      <c r="B946" s="296" t="s">
        <v>803</v>
      </c>
      <c r="C946" s="290" t="s">
        <v>30</v>
      </c>
      <c r="D946" s="291">
        <v>71.13</v>
      </c>
    </row>
    <row r="947" spans="1:4" ht="28.5">
      <c r="A947" s="296">
        <v>170334</v>
      </c>
      <c r="B947" s="296" t="s">
        <v>804</v>
      </c>
      <c r="C947" s="290" t="s">
        <v>30</v>
      </c>
      <c r="D947" s="291">
        <v>80.12</v>
      </c>
    </row>
    <row r="948" spans="1:4" ht="28.5">
      <c r="A948" s="296">
        <v>170335</v>
      </c>
      <c r="B948" s="296" t="s">
        <v>805</v>
      </c>
      <c r="C948" s="290" t="s">
        <v>30</v>
      </c>
      <c r="D948" s="291">
        <v>136.62</v>
      </c>
    </row>
    <row r="949" spans="1:4" ht="28.5">
      <c r="A949" s="296">
        <v>170336</v>
      </c>
      <c r="B949" s="296" t="s">
        <v>806</v>
      </c>
      <c r="C949" s="290" t="s">
        <v>30</v>
      </c>
      <c r="D949" s="291">
        <v>151.94999999999999</v>
      </c>
    </row>
    <row r="950" spans="1:4" ht="28.5">
      <c r="A950" s="296">
        <v>170337</v>
      </c>
      <c r="B950" s="296" t="s">
        <v>807</v>
      </c>
      <c r="C950" s="290" t="s">
        <v>30</v>
      </c>
      <c r="D950" s="291">
        <v>217.49</v>
      </c>
    </row>
    <row r="951" spans="1:4" ht="28.5">
      <c r="A951" s="296">
        <v>170338</v>
      </c>
      <c r="B951" s="296" t="s">
        <v>808</v>
      </c>
      <c r="C951" s="290" t="s">
        <v>30</v>
      </c>
      <c r="D951" s="291">
        <v>319.56</v>
      </c>
    </row>
    <row r="952" spans="1:4" ht="28.5">
      <c r="A952" s="296">
        <v>170339</v>
      </c>
      <c r="B952" s="296" t="s">
        <v>809</v>
      </c>
      <c r="C952" s="290" t="s">
        <v>30</v>
      </c>
      <c r="D952" s="291">
        <v>403.2</v>
      </c>
    </row>
    <row r="953" spans="1:4" ht="42.75">
      <c r="A953" s="296">
        <v>170345</v>
      </c>
      <c r="B953" s="296" t="s">
        <v>810</v>
      </c>
      <c r="C953" s="290" t="s">
        <v>30</v>
      </c>
      <c r="D953" s="291">
        <v>228.13</v>
      </c>
    </row>
    <row r="954" spans="1:4" ht="42.75">
      <c r="A954" s="296">
        <v>170346</v>
      </c>
      <c r="B954" s="296" t="s">
        <v>811</v>
      </c>
      <c r="C954" s="290" t="s">
        <v>30</v>
      </c>
      <c r="D954" s="291">
        <v>317.57</v>
      </c>
    </row>
    <row r="955" spans="1:4" ht="28.5">
      <c r="A955" s="296">
        <v>170347</v>
      </c>
      <c r="B955" s="296" t="s">
        <v>812</v>
      </c>
      <c r="C955" s="290" t="s">
        <v>30</v>
      </c>
      <c r="D955" s="291">
        <v>8.08</v>
      </c>
    </row>
    <row r="956" spans="1:4" ht="28.5">
      <c r="A956" s="296">
        <v>170348</v>
      </c>
      <c r="B956" s="296" t="s">
        <v>813</v>
      </c>
      <c r="C956" s="290" t="s">
        <v>30</v>
      </c>
      <c r="D956" s="291">
        <v>11.78</v>
      </c>
    </row>
    <row r="957" spans="1:4" ht="28.5">
      <c r="A957" s="296">
        <v>170349</v>
      </c>
      <c r="B957" s="296" t="s">
        <v>814</v>
      </c>
      <c r="C957" s="290" t="s">
        <v>30</v>
      </c>
      <c r="D957" s="291">
        <v>51.14</v>
      </c>
    </row>
    <row r="958" spans="1:4" ht="28.5">
      <c r="A958" s="296">
        <v>170350</v>
      </c>
      <c r="B958" s="296" t="s">
        <v>815</v>
      </c>
      <c r="C958" s="290" t="s">
        <v>30</v>
      </c>
      <c r="D958" s="291">
        <v>15.55</v>
      </c>
    </row>
    <row r="959" spans="1:4" ht="42.75">
      <c r="A959" s="296">
        <v>170351</v>
      </c>
      <c r="B959" s="296" t="s">
        <v>816</v>
      </c>
      <c r="C959" s="290" t="s">
        <v>30</v>
      </c>
      <c r="D959" s="291">
        <v>304.41000000000003</v>
      </c>
    </row>
    <row r="960" spans="1:4" ht="42.75">
      <c r="A960" s="296">
        <v>170352</v>
      </c>
      <c r="B960" s="296" t="s">
        <v>817</v>
      </c>
      <c r="C960" s="290" t="s">
        <v>30</v>
      </c>
      <c r="D960" s="291">
        <v>475.31</v>
      </c>
    </row>
    <row r="961" spans="1:4" ht="28.5">
      <c r="A961" s="296">
        <v>170353</v>
      </c>
      <c r="B961" s="296" t="s">
        <v>818</v>
      </c>
      <c r="C961" s="290" t="s">
        <v>30</v>
      </c>
      <c r="D961" s="291">
        <v>441.22</v>
      </c>
    </row>
    <row r="962" spans="1:4" ht="28.5">
      <c r="A962" s="296">
        <v>170354</v>
      </c>
      <c r="B962" s="296" t="s">
        <v>819</v>
      </c>
      <c r="C962" s="290" t="s">
        <v>30</v>
      </c>
      <c r="D962" s="291">
        <v>887.87</v>
      </c>
    </row>
    <row r="963" spans="1:4" ht="28.5">
      <c r="A963" s="296">
        <v>170357</v>
      </c>
      <c r="B963" s="296" t="s">
        <v>820</v>
      </c>
      <c r="C963" s="290" t="s">
        <v>30</v>
      </c>
      <c r="D963" s="291">
        <v>714.77</v>
      </c>
    </row>
    <row r="964" spans="1:4" ht="15">
      <c r="A964" s="295">
        <v>1705</v>
      </c>
      <c r="B964" s="295" t="s">
        <v>2270</v>
      </c>
      <c r="C964" s="290"/>
      <c r="D964" s="291"/>
    </row>
    <row r="965" spans="1:4" ht="28.5">
      <c r="A965" s="296">
        <v>170502</v>
      </c>
      <c r="B965" s="296" t="s">
        <v>821</v>
      </c>
      <c r="C965" s="290" t="s">
        <v>30</v>
      </c>
      <c r="D965" s="291">
        <v>133</v>
      </c>
    </row>
    <row r="966" spans="1:4" ht="42.75">
      <c r="A966" s="296">
        <v>170506</v>
      </c>
      <c r="B966" s="296" t="s">
        <v>822</v>
      </c>
      <c r="C966" s="290" t="s">
        <v>30</v>
      </c>
      <c r="D966" s="291">
        <v>520.77</v>
      </c>
    </row>
    <row r="967" spans="1:4" ht="71.25">
      <c r="A967" s="296">
        <v>170507</v>
      </c>
      <c r="B967" s="296" t="s">
        <v>823</v>
      </c>
      <c r="C967" s="290" t="s">
        <v>48</v>
      </c>
      <c r="D967" s="294">
        <v>1321.85</v>
      </c>
    </row>
    <row r="968" spans="1:4" ht="71.25">
      <c r="A968" s="296">
        <v>170508</v>
      </c>
      <c r="B968" s="296" t="s">
        <v>824</v>
      </c>
      <c r="C968" s="290" t="s">
        <v>48</v>
      </c>
      <c r="D968" s="294">
        <v>1315.61</v>
      </c>
    </row>
    <row r="969" spans="1:4" ht="42.75">
      <c r="A969" s="296">
        <v>170509</v>
      </c>
      <c r="B969" s="296" t="s">
        <v>825</v>
      </c>
      <c r="C969" s="290" t="s">
        <v>30</v>
      </c>
      <c r="D969" s="294">
        <v>1333.93</v>
      </c>
    </row>
    <row r="970" spans="1:4" ht="57">
      <c r="A970" s="296">
        <v>170510</v>
      </c>
      <c r="B970" s="296" t="s">
        <v>826</v>
      </c>
      <c r="C970" s="290" t="s">
        <v>30</v>
      </c>
      <c r="D970" s="294">
        <v>4453.1400000000003</v>
      </c>
    </row>
    <row r="971" spans="1:4" ht="57">
      <c r="A971" s="296">
        <v>170511</v>
      </c>
      <c r="B971" s="296" t="s">
        <v>827</v>
      </c>
      <c r="C971" s="290" t="s">
        <v>30</v>
      </c>
      <c r="D971" s="294">
        <v>2037.7</v>
      </c>
    </row>
    <row r="972" spans="1:4" ht="57">
      <c r="A972" s="296">
        <v>170512</v>
      </c>
      <c r="B972" s="296" t="s">
        <v>828</v>
      </c>
      <c r="C972" s="290" t="s">
        <v>30</v>
      </c>
      <c r="D972" s="291">
        <v>449.11</v>
      </c>
    </row>
    <row r="973" spans="1:4" ht="57">
      <c r="A973" s="296">
        <v>170514</v>
      </c>
      <c r="B973" s="296" t="s">
        <v>829</v>
      </c>
      <c r="C973" s="290" t="s">
        <v>30</v>
      </c>
      <c r="D973" s="294">
        <v>1215.27</v>
      </c>
    </row>
    <row r="974" spans="1:4" ht="57">
      <c r="A974" s="296">
        <v>170515</v>
      </c>
      <c r="B974" s="296" t="s">
        <v>830</v>
      </c>
      <c r="C974" s="290" t="s">
        <v>30</v>
      </c>
      <c r="D974" s="294">
        <v>1432.25</v>
      </c>
    </row>
    <row r="975" spans="1:4" ht="57">
      <c r="A975" s="296">
        <v>170516</v>
      </c>
      <c r="B975" s="296" t="s">
        <v>831</v>
      </c>
      <c r="C975" s="290" t="s">
        <v>30</v>
      </c>
      <c r="D975" s="294">
        <v>2041.66</v>
      </c>
    </row>
    <row r="976" spans="1:4" ht="42.75">
      <c r="A976" s="296">
        <v>170519</v>
      </c>
      <c r="B976" s="296" t="s">
        <v>832</v>
      </c>
      <c r="C976" s="290" t="s">
        <v>30</v>
      </c>
      <c r="D976" s="291">
        <v>219.54</v>
      </c>
    </row>
    <row r="977" spans="1:4" ht="42.75">
      <c r="A977" s="296">
        <v>170524</v>
      </c>
      <c r="B977" s="296" t="s">
        <v>833</v>
      </c>
      <c r="C977" s="290" t="s">
        <v>30</v>
      </c>
      <c r="D977" s="291">
        <v>68.42</v>
      </c>
    </row>
    <row r="978" spans="1:4" ht="42.75">
      <c r="A978" s="296">
        <v>170528</v>
      </c>
      <c r="B978" s="296" t="s">
        <v>834</v>
      </c>
      <c r="C978" s="290" t="s">
        <v>30</v>
      </c>
      <c r="D978" s="294">
        <v>3225.3</v>
      </c>
    </row>
    <row r="979" spans="1:4" ht="57">
      <c r="A979" s="296">
        <v>170530</v>
      </c>
      <c r="B979" s="296" t="s">
        <v>835</v>
      </c>
      <c r="C979" s="290" t="s">
        <v>30</v>
      </c>
      <c r="D979" s="291">
        <v>339.16</v>
      </c>
    </row>
    <row r="980" spans="1:4" ht="42.75">
      <c r="A980" s="296">
        <v>170533</v>
      </c>
      <c r="B980" s="296" t="s">
        <v>836</v>
      </c>
      <c r="C980" s="290" t="s">
        <v>30</v>
      </c>
      <c r="D980" s="294">
        <v>1515.45</v>
      </c>
    </row>
    <row r="981" spans="1:4" ht="42.75">
      <c r="A981" s="296">
        <v>170534</v>
      </c>
      <c r="B981" s="296" t="s">
        <v>837</v>
      </c>
      <c r="C981" s="290" t="s">
        <v>30</v>
      </c>
      <c r="D981" s="294">
        <v>2881.94</v>
      </c>
    </row>
    <row r="982" spans="1:4" ht="42.75">
      <c r="A982" s="296">
        <v>170535</v>
      </c>
      <c r="B982" s="296" t="s">
        <v>838</v>
      </c>
      <c r="C982" s="290" t="s">
        <v>30</v>
      </c>
      <c r="D982" s="294">
        <v>1702.99</v>
      </c>
    </row>
    <row r="983" spans="1:4" ht="42.75">
      <c r="A983" s="296">
        <v>170536</v>
      </c>
      <c r="B983" s="296" t="s">
        <v>839</v>
      </c>
      <c r="C983" s="290" t="s">
        <v>30</v>
      </c>
      <c r="D983" s="294">
        <v>2429.33</v>
      </c>
    </row>
    <row r="984" spans="1:4" ht="28.5">
      <c r="A984" s="296">
        <v>170537</v>
      </c>
      <c r="B984" s="296" t="s">
        <v>840</v>
      </c>
      <c r="C984" s="290" t="s">
        <v>30</v>
      </c>
      <c r="D984" s="291">
        <v>35.590000000000003</v>
      </c>
    </row>
    <row r="985" spans="1:4" ht="28.5">
      <c r="A985" s="296">
        <v>170538</v>
      </c>
      <c r="B985" s="296" t="s">
        <v>841</v>
      </c>
      <c r="C985" s="290" t="s">
        <v>30</v>
      </c>
      <c r="D985" s="291">
        <v>25.75</v>
      </c>
    </row>
    <row r="986" spans="1:4" ht="42.75">
      <c r="A986" s="296">
        <v>170539</v>
      </c>
      <c r="B986" s="296" t="s">
        <v>842</v>
      </c>
      <c r="C986" s="290" t="s">
        <v>30</v>
      </c>
      <c r="D986" s="291">
        <v>592.46</v>
      </c>
    </row>
    <row r="987" spans="1:4" ht="42.75">
      <c r="A987" s="296">
        <v>170540</v>
      </c>
      <c r="B987" s="296" t="s">
        <v>843</v>
      </c>
      <c r="C987" s="290" t="s">
        <v>30</v>
      </c>
      <c r="D987" s="291">
        <v>743.13</v>
      </c>
    </row>
    <row r="988" spans="1:4" ht="28.5">
      <c r="A988" s="296">
        <v>170541</v>
      </c>
      <c r="B988" s="296" t="s">
        <v>844</v>
      </c>
      <c r="C988" s="290" t="s">
        <v>30</v>
      </c>
      <c r="D988" s="291">
        <v>165.09</v>
      </c>
    </row>
    <row r="989" spans="1:4" ht="71.25">
      <c r="A989" s="296">
        <v>170545</v>
      </c>
      <c r="B989" s="296" t="s">
        <v>845</v>
      </c>
      <c r="C989" s="290" t="s">
        <v>48</v>
      </c>
      <c r="D989" s="294">
        <v>1296.42</v>
      </c>
    </row>
    <row r="990" spans="1:4" ht="28.5">
      <c r="A990" s="296">
        <v>170546</v>
      </c>
      <c r="B990" s="296" t="s">
        <v>846</v>
      </c>
      <c r="C990" s="290" t="s">
        <v>30</v>
      </c>
      <c r="D990" s="291">
        <v>358.85</v>
      </c>
    </row>
    <row r="991" spans="1:4" ht="42.75">
      <c r="A991" s="296">
        <v>170547</v>
      </c>
      <c r="B991" s="296" t="s">
        <v>847</v>
      </c>
      <c r="C991" s="290" t="s">
        <v>30</v>
      </c>
      <c r="D991" s="291">
        <v>556.13</v>
      </c>
    </row>
    <row r="992" spans="1:4" ht="42.75">
      <c r="A992" s="296">
        <v>170548</v>
      </c>
      <c r="B992" s="296" t="s">
        <v>848</v>
      </c>
      <c r="C992" s="290" t="s">
        <v>30</v>
      </c>
      <c r="D992" s="294">
        <v>1228.1300000000001</v>
      </c>
    </row>
    <row r="993" spans="1:4" ht="42.75">
      <c r="A993" s="296">
        <v>170549</v>
      </c>
      <c r="B993" s="296" t="s">
        <v>849</v>
      </c>
      <c r="C993" s="290" t="s">
        <v>30</v>
      </c>
      <c r="D993" s="294">
        <v>2173.16</v>
      </c>
    </row>
    <row r="994" spans="1:4" ht="42.75">
      <c r="A994" s="296">
        <v>170550</v>
      </c>
      <c r="B994" s="296" t="s">
        <v>850</v>
      </c>
      <c r="C994" s="290" t="s">
        <v>30</v>
      </c>
      <c r="D994" s="294">
        <v>1502.16</v>
      </c>
    </row>
    <row r="995" spans="1:4" ht="28.5">
      <c r="A995" s="296">
        <v>170555</v>
      </c>
      <c r="B995" s="296" t="s">
        <v>851</v>
      </c>
      <c r="C995" s="290" t="s">
        <v>30</v>
      </c>
      <c r="D995" s="291">
        <v>186.88</v>
      </c>
    </row>
    <row r="996" spans="1:4" ht="85.5">
      <c r="A996" s="296">
        <v>170557</v>
      </c>
      <c r="B996" s="296" t="s">
        <v>852</v>
      </c>
      <c r="C996" s="290" t="s">
        <v>48</v>
      </c>
      <c r="D996" s="294">
        <v>1563.47</v>
      </c>
    </row>
    <row r="997" spans="1:4" ht="42.75">
      <c r="A997" s="296">
        <v>170561</v>
      </c>
      <c r="B997" s="296" t="s">
        <v>853</v>
      </c>
      <c r="C997" s="290" t="s">
        <v>30</v>
      </c>
      <c r="D997" s="294">
        <v>10326.82</v>
      </c>
    </row>
    <row r="998" spans="1:4" ht="42.75">
      <c r="A998" s="296">
        <v>170562</v>
      </c>
      <c r="B998" s="296" t="s">
        <v>854</v>
      </c>
      <c r="C998" s="290" t="s">
        <v>30</v>
      </c>
      <c r="D998" s="294">
        <v>2342.86</v>
      </c>
    </row>
    <row r="999" spans="1:4" ht="15">
      <c r="A999" s="295">
        <v>18</v>
      </c>
      <c r="B999" s="295" t="s">
        <v>1590</v>
      </c>
      <c r="C999" s="290"/>
      <c r="D999" s="291"/>
    </row>
    <row r="1000" spans="1:4" ht="15">
      <c r="A1000" s="295">
        <v>1801</v>
      </c>
      <c r="B1000" s="295" t="s">
        <v>2271</v>
      </c>
      <c r="C1000" s="290"/>
      <c r="D1000" s="291"/>
    </row>
    <row r="1001" spans="1:4" ht="57">
      <c r="A1001" s="296">
        <v>180101</v>
      </c>
      <c r="B1001" s="296" t="s">
        <v>855</v>
      </c>
      <c r="C1001" s="290" t="s">
        <v>30</v>
      </c>
      <c r="D1001" s="291">
        <v>100.57</v>
      </c>
    </row>
    <row r="1002" spans="1:4" ht="57">
      <c r="A1002" s="296">
        <v>180102</v>
      </c>
      <c r="B1002" s="296" t="s">
        <v>856</v>
      </c>
      <c r="C1002" s="290" t="s">
        <v>30</v>
      </c>
      <c r="D1002" s="291">
        <v>113.25</v>
      </c>
    </row>
    <row r="1003" spans="1:4" ht="57">
      <c r="A1003" s="296">
        <v>180103</v>
      </c>
      <c r="B1003" s="296" t="s">
        <v>857</v>
      </c>
      <c r="C1003" s="290" t="s">
        <v>30</v>
      </c>
      <c r="D1003" s="291">
        <v>205.82</v>
      </c>
    </row>
    <row r="1004" spans="1:4" ht="57">
      <c r="A1004" s="296">
        <v>180104</v>
      </c>
      <c r="B1004" s="296" t="s">
        <v>858</v>
      </c>
      <c r="C1004" s="290" t="s">
        <v>30</v>
      </c>
      <c r="D1004" s="291">
        <v>224.83</v>
      </c>
    </row>
    <row r="1005" spans="1:4" ht="42.75">
      <c r="A1005" s="296">
        <v>180107</v>
      </c>
      <c r="B1005" s="296" t="s">
        <v>859</v>
      </c>
      <c r="C1005" s="290" t="s">
        <v>30</v>
      </c>
      <c r="D1005" s="291">
        <v>387.56</v>
      </c>
    </row>
    <row r="1006" spans="1:4" ht="57">
      <c r="A1006" s="296">
        <v>180108</v>
      </c>
      <c r="B1006" s="296" t="s">
        <v>860</v>
      </c>
      <c r="C1006" s="290" t="s">
        <v>30</v>
      </c>
      <c r="D1006" s="291">
        <v>67.86</v>
      </c>
    </row>
    <row r="1007" spans="1:4" ht="57">
      <c r="A1007" s="296">
        <v>180109</v>
      </c>
      <c r="B1007" s="296" t="s">
        <v>861</v>
      </c>
      <c r="C1007" s="290" t="s">
        <v>30</v>
      </c>
      <c r="D1007" s="291">
        <v>76.41</v>
      </c>
    </row>
    <row r="1008" spans="1:4" ht="28.5">
      <c r="A1008" s="296">
        <v>180110</v>
      </c>
      <c r="B1008" s="296" t="s">
        <v>862</v>
      </c>
      <c r="C1008" s="290" t="s">
        <v>30</v>
      </c>
      <c r="D1008" s="291">
        <v>89.77</v>
      </c>
    </row>
    <row r="1009" spans="1:4" ht="71.25">
      <c r="A1009" s="296">
        <v>180111</v>
      </c>
      <c r="B1009" s="296" t="s">
        <v>863</v>
      </c>
      <c r="C1009" s="290" t="s">
        <v>30</v>
      </c>
      <c r="D1009" s="291">
        <v>212.76</v>
      </c>
    </row>
    <row r="1010" spans="1:4" ht="57">
      <c r="A1010" s="296">
        <v>180114</v>
      </c>
      <c r="B1010" s="296" t="s">
        <v>864</v>
      </c>
      <c r="C1010" s="290" t="s">
        <v>30</v>
      </c>
      <c r="D1010" s="291">
        <v>166.21</v>
      </c>
    </row>
    <row r="1011" spans="1:4" ht="28.5">
      <c r="A1011" s="296">
        <v>180115</v>
      </c>
      <c r="B1011" s="296" t="s">
        <v>865</v>
      </c>
      <c r="C1011" s="290" t="s">
        <v>30</v>
      </c>
      <c r="D1011" s="291">
        <v>61.21</v>
      </c>
    </row>
    <row r="1012" spans="1:4" ht="15">
      <c r="A1012" s="295">
        <v>1802</v>
      </c>
      <c r="B1012" s="295" t="s">
        <v>2272</v>
      </c>
      <c r="C1012" s="290"/>
      <c r="D1012" s="291"/>
    </row>
    <row r="1013" spans="1:4" ht="42.75">
      <c r="A1013" s="296">
        <v>180201</v>
      </c>
      <c r="B1013" s="296" t="s">
        <v>866</v>
      </c>
      <c r="C1013" s="290" t="s">
        <v>30</v>
      </c>
      <c r="D1013" s="291">
        <v>27.13</v>
      </c>
    </row>
    <row r="1014" spans="1:4" ht="42.75">
      <c r="A1014" s="296">
        <v>180202</v>
      </c>
      <c r="B1014" s="296" t="s">
        <v>867</v>
      </c>
      <c r="C1014" s="290" t="s">
        <v>30</v>
      </c>
      <c r="D1014" s="291">
        <v>32.29</v>
      </c>
    </row>
    <row r="1015" spans="1:4" ht="28.5">
      <c r="A1015" s="296">
        <v>180204</v>
      </c>
      <c r="B1015" s="296" t="s">
        <v>868</v>
      </c>
      <c r="C1015" s="290" t="s">
        <v>30</v>
      </c>
      <c r="D1015" s="291">
        <v>24.59</v>
      </c>
    </row>
    <row r="1016" spans="1:4" ht="28.5">
      <c r="A1016" s="296">
        <v>180205</v>
      </c>
      <c r="B1016" s="296" t="s">
        <v>869</v>
      </c>
      <c r="C1016" s="290" t="s">
        <v>30</v>
      </c>
      <c r="D1016" s="291">
        <v>40.01</v>
      </c>
    </row>
    <row r="1017" spans="1:4" ht="28.5">
      <c r="A1017" s="296">
        <v>180206</v>
      </c>
      <c r="B1017" s="296" t="s">
        <v>870</v>
      </c>
      <c r="C1017" s="290" t="s">
        <v>30</v>
      </c>
      <c r="D1017" s="291">
        <v>29.13</v>
      </c>
    </row>
    <row r="1018" spans="1:4" ht="57">
      <c r="A1018" s="296">
        <v>180207</v>
      </c>
      <c r="B1018" s="296" t="s">
        <v>871</v>
      </c>
      <c r="C1018" s="290" t="s">
        <v>30</v>
      </c>
      <c r="D1018" s="291">
        <v>42.56</v>
      </c>
    </row>
    <row r="1019" spans="1:4" ht="42.75">
      <c r="A1019" s="296">
        <v>180208</v>
      </c>
      <c r="B1019" s="296" t="s">
        <v>872</v>
      </c>
      <c r="C1019" s="290" t="s">
        <v>30</v>
      </c>
      <c r="D1019" s="291">
        <v>57.98</v>
      </c>
    </row>
    <row r="1020" spans="1:4" ht="28.5">
      <c r="A1020" s="296">
        <v>180209</v>
      </c>
      <c r="B1020" s="296" t="s">
        <v>873</v>
      </c>
      <c r="C1020" s="290" t="s">
        <v>30</v>
      </c>
      <c r="D1020" s="291">
        <v>24.16</v>
      </c>
    </row>
    <row r="1021" spans="1:4" ht="14.25">
      <c r="A1021" s="296">
        <v>180210</v>
      </c>
      <c r="B1021" s="296" t="s">
        <v>874</v>
      </c>
      <c r="C1021" s="290" t="s">
        <v>30</v>
      </c>
      <c r="D1021" s="291">
        <v>29.48</v>
      </c>
    </row>
    <row r="1022" spans="1:4" ht="28.5">
      <c r="A1022" s="296">
        <v>180211</v>
      </c>
      <c r="B1022" s="296" t="s">
        <v>875</v>
      </c>
      <c r="C1022" s="290" t="s">
        <v>30</v>
      </c>
      <c r="D1022" s="291">
        <v>91.56</v>
      </c>
    </row>
    <row r="1023" spans="1:4" ht="28.5">
      <c r="A1023" s="296">
        <v>180212</v>
      </c>
      <c r="B1023" s="296" t="s">
        <v>876</v>
      </c>
      <c r="C1023" s="290" t="s">
        <v>30</v>
      </c>
      <c r="D1023" s="291">
        <v>55.44</v>
      </c>
    </row>
    <row r="1024" spans="1:4" ht="14.25">
      <c r="A1024" s="296">
        <v>180217</v>
      </c>
      <c r="B1024" s="296" t="s">
        <v>877</v>
      </c>
      <c r="C1024" s="290" t="s">
        <v>30</v>
      </c>
      <c r="D1024" s="291">
        <v>7.52</v>
      </c>
    </row>
    <row r="1025" spans="1:4" ht="14.25">
      <c r="A1025" s="296">
        <v>180218</v>
      </c>
      <c r="B1025" s="296" t="s">
        <v>878</v>
      </c>
      <c r="C1025" s="290" t="s">
        <v>30</v>
      </c>
      <c r="D1025" s="291">
        <v>11.15</v>
      </c>
    </row>
    <row r="1026" spans="1:4" ht="14.25">
      <c r="A1026" s="296">
        <v>180220</v>
      </c>
      <c r="B1026" s="296" t="s">
        <v>879</v>
      </c>
      <c r="C1026" s="290" t="s">
        <v>30</v>
      </c>
      <c r="D1026" s="291">
        <v>23.2</v>
      </c>
    </row>
    <row r="1027" spans="1:4" ht="15">
      <c r="A1027" s="295">
        <v>1803</v>
      </c>
      <c r="B1027" s="295" t="s">
        <v>2273</v>
      </c>
      <c r="C1027" s="290"/>
      <c r="D1027" s="291"/>
    </row>
    <row r="1028" spans="1:4" ht="28.5">
      <c r="A1028" s="296">
        <v>180301</v>
      </c>
      <c r="B1028" s="296" t="s">
        <v>2274</v>
      </c>
      <c r="C1028" s="290" t="s">
        <v>30</v>
      </c>
      <c r="D1028" s="294">
        <v>3136.96</v>
      </c>
    </row>
    <row r="1029" spans="1:4" ht="14.25">
      <c r="A1029" s="296">
        <v>180302</v>
      </c>
      <c r="B1029" s="296" t="s">
        <v>880</v>
      </c>
      <c r="C1029" s="290" t="s">
        <v>30</v>
      </c>
      <c r="D1029" s="291">
        <v>794.04</v>
      </c>
    </row>
    <row r="1030" spans="1:4" ht="14.25">
      <c r="A1030" s="296">
        <v>180303</v>
      </c>
      <c r="B1030" s="296" t="s">
        <v>881</v>
      </c>
      <c r="C1030" s="290" t="s">
        <v>30</v>
      </c>
      <c r="D1030" s="294">
        <v>1311.08</v>
      </c>
    </row>
    <row r="1031" spans="1:4" ht="14.25">
      <c r="A1031" s="296">
        <v>180304</v>
      </c>
      <c r="B1031" s="296" t="s">
        <v>882</v>
      </c>
      <c r="C1031" s="290" t="s">
        <v>30</v>
      </c>
      <c r="D1031" s="294">
        <v>1405.37</v>
      </c>
    </row>
    <row r="1032" spans="1:4" ht="14.25">
      <c r="A1032" s="296">
        <v>180305</v>
      </c>
      <c r="B1032" s="296" t="s">
        <v>883</v>
      </c>
      <c r="C1032" s="290" t="s">
        <v>30</v>
      </c>
      <c r="D1032" s="294">
        <v>1325.81</v>
      </c>
    </row>
    <row r="1033" spans="1:4" ht="15">
      <c r="A1033" s="295">
        <v>1804</v>
      </c>
      <c r="B1033" s="295" t="s">
        <v>1394</v>
      </c>
      <c r="C1033" s="290"/>
      <c r="D1033" s="291"/>
    </row>
    <row r="1034" spans="1:4" ht="71.25">
      <c r="A1034" s="296">
        <v>180405</v>
      </c>
      <c r="B1034" s="296" t="s">
        <v>884</v>
      </c>
      <c r="C1034" s="290" t="s">
        <v>30</v>
      </c>
      <c r="D1034" s="294">
        <v>2943.85</v>
      </c>
    </row>
    <row r="1035" spans="1:4" ht="71.25">
      <c r="A1035" s="296">
        <v>180408</v>
      </c>
      <c r="B1035" s="296" t="s">
        <v>885</v>
      </c>
      <c r="C1035" s="290" t="s">
        <v>30</v>
      </c>
      <c r="D1035" s="294">
        <v>3587.12</v>
      </c>
    </row>
    <row r="1036" spans="1:4" ht="15">
      <c r="A1036" s="295">
        <v>1807</v>
      </c>
      <c r="B1036" s="295" t="s">
        <v>2275</v>
      </c>
      <c r="C1036" s="290"/>
      <c r="D1036" s="291"/>
    </row>
    <row r="1037" spans="1:4" ht="71.25">
      <c r="A1037" s="296">
        <v>180702</v>
      </c>
      <c r="B1037" s="296" t="s">
        <v>886</v>
      </c>
      <c r="C1037" s="290" t="s">
        <v>30</v>
      </c>
      <c r="D1037" s="291">
        <v>218.42</v>
      </c>
    </row>
    <row r="1038" spans="1:4" ht="15">
      <c r="A1038" s="295">
        <v>1808</v>
      </c>
      <c r="B1038" s="295" t="s">
        <v>2270</v>
      </c>
      <c r="C1038" s="290"/>
      <c r="D1038" s="291"/>
    </row>
    <row r="1039" spans="1:4" ht="28.5">
      <c r="A1039" s="296">
        <v>180803</v>
      </c>
      <c r="B1039" s="296" t="s">
        <v>887</v>
      </c>
      <c r="C1039" s="290" t="s">
        <v>30</v>
      </c>
      <c r="D1039" s="291">
        <v>129.91</v>
      </c>
    </row>
    <row r="1040" spans="1:4" ht="14.25">
      <c r="A1040" s="296">
        <v>180804</v>
      </c>
      <c r="B1040" s="296" t="s">
        <v>888</v>
      </c>
      <c r="C1040" s="290" t="s">
        <v>30</v>
      </c>
      <c r="D1040" s="291">
        <v>681.55</v>
      </c>
    </row>
    <row r="1041" spans="1:4" ht="28.5">
      <c r="A1041" s="296">
        <v>180809</v>
      </c>
      <c r="B1041" s="296" t="s">
        <v>889</v>
      </c>
      <c r="C1041" s="290" t="s">
        <v>30</v>
      </c>
      <c r="D1041" s="291">
        <v>120.09</v>
      </c>
    </row>
    <row r="1042" spans="1:4" ht="15">
      <c r="A1042" s="295">
        <v>1810</v>
      </c>
      <c r="B1042" s="295" t="s">
        <v>25526</v>
      </c>
      <c r="C1042" s="290"/>
      <c r="D1042" s="291"/>
    </row>
    <row r="1043" spans="1:4" ht="85.5">
      <c r="A1043" s="296">
        <v>181001</v>
      </c>
      <c r="B1043" s="296" t="s">
        <v>25527</v>
      </c>
      <c r="C1043" s="290" t="s">
        <v>30</v>
      </c>
      <c r="D1043" s="291">
        <v>125.13</v>
      </c>
    </row>
    <row r="1044" spans="1:4" ht="85.5">
      <c r="A1044" s="296">
        <v>181002</v>
      </c>
      <c r="B1044" s="296" t="s">
        <v>25528</v>
      </c>
      <c r="C1044" s="290" t="s">
        <v>30</v>
      </c>
      <c r="D1044" s="291">
        <v>174.71</v>
      </c>
    </row>
    <row r="1045" spans="1:4" ht="85.5">
      <c r="A1045" s="296">
        <v>181003</v>
      </c>
      <c r="B1045" s="296" t="s">
        <v>25529</v>
      </c>
      <c r="C1045" s="290" t="s">
        <v>30</v>
      </c>
      <c r="D1045" s="291">
        <v>126.63</v>
      </c>
    </row>
    <row r="1046" spans="1:4" ht="85.5">
      <c r="A1046" s="296">
        <v>181004</v>
      </c>
      <c r="B1046" s="296" t="s">
        <v>25530</v>
      </c>
      <c r="C1046" s="290" t="s">
        <v>30</v>
      </c>
      <c r="D1046" s="291">
        <v>172.66</v>
      </c>
    </row>
    <row r="1047" spans="1:4" ht="85.5">
      <c r="A1047" s="296">
        <v>181005</v>
      </c>
      <c r="B1047" s="296" t="s">
        <v>25531</v>
      </c>
      <c r="C1047" s="290" t="s">
        <v>30</v>
      </c>
      <c r="D1047" s="291">
        <v>244.83</v>
      </c>
    </row>
    <row r="1048" spans="1:4" ht="71.25">
      <c r="A1048" s="296">
        <v>181007</v>
      </c>
      <c r="B1048" s="296" t="s">
        <v>25532</v>
      </c>
      <c r="C1048" s="290" t="s">
        <v>30</v>
      </c>
      <c r="D1048" s="291">
        <v>256.06</v>
      </c>
    </row>
    <row r="1049" spans="1:4" ht="15">
      <c r="A1049" s="295">
        <v>19</v>
      </c>
      <c r="B1049" s="295" t="s">
        <v>2276</v>
      </c>
      <c r="C1049" s="290"/>
      <c r="D1049" s="291"/>
    </row>
    <row r="1050" spans="1:4" ht="15">
      <c r="A1050" s="295">
        <v>1901</v>
      </c>
      <c r="B1050" s="295" t="s">
        <v>2277</v>
      </c>
      <c r="C1050" s="290"/>
      <c r="D1050" s="291"/>
    </row>
    <row r="1051" spans="1:4" ht="42.75">
      <c r="A1051" s="296">
        <v>190101</v>
      </c>
      <c r="B1051" s="296" t="s">
        <v>890</v>
      </c>
      <c r="C1051" s="290" t="s">
        <v>32</v>
      </c>
      <c r="D1051" s="291">
        <v>10.61</v>
      </c>
    </row>
    <row r="1052" spans="1:4" ht="42.75">
      <c r="A1052" s="296">
        <v>190102</v>
      </c>
      <c r="B1052" s="296" t="s">
        <v>891</v>
      </c>
      <c r="C1052" s="290" t="s">
        <v>32</v>
      </c>
      <c r="D1052" s="291">
        <v>14.99</v>
      </c>
    </row>
    <row r="1053" spans="1:4" ht="42.75">
      <c r="A1053" s="296">
        <v>190103</v>
      </c>
      <c r="B1053" s="296" t="s">
        <v>892</v>
      </c>
      <c r="C1053" s="290" t="s">
        <v>32</v>
      </c>
      <c r="D1053" s="291">
        <v>13.47</v>
      </c>
    </row>
    <row r="1054" spans="1:4" ht="42.75">
      <c r="A1054" s="296">
        <v>190104</v>
      </c>
      <c r="B1054" s="296" t="s">
        <v>893</v>
      </c>
      <c r="C1054" s="290" t="s">
        <v>32</v>
      </c>
      <c r="D1054" s="291">
        <v>19.36</v>
      </c>
    </row>
    <row r="1055" spans="1:4" ht="42.75">
      <c r="A1055" s="296">
        <v>190105</v>
      </c>
      <c r="B1055" s="296" t="s">
        <v>894</v>
      </c>
      <c r="C1055" s="290" t="s">
        <v>32</v>
      </c>
      <c r="D1055" s="291">
        <v>22.6</v>
      </c>
    </row>
    <row r="1056" spans="1:4" ht="42.75">
      <c r="A1056" s="296">
        <v>190106</v>
      </c>
      <c r="B1056" s="296" t="s">
        <v>895</v>
      </c>
      <c r="C1056" s="290" t="s">
        <v>32</v>
      </c>
      <c r="D1056" s="291">
        <v>19.57</v>
      </c>
    </row>
    <row r="1057" spans="1:4" ht="28.5">
      <c r="A1057" s="296">
        <v>190107</v>
      </c>
      <c r="B1057" s="296" t="s">
        <v>896</v>
      </c>
      <c r="C1057" s="290" t="s">
        <v>32</v>
      </c>
      <c r="D1057" s="291">
        <v>3.07</v>
      </c>
    </row>
    <row r="1058" spans="1:4" ht="28.5">
      <c r="A1058" s="296">
        <v>190108</v>
      </c>
      <c r="B1058" s="296" t="s">
        <v>897</v>
      </c>
      <c r="C1058" s="290" t="s">
        <v>32</v>
      </c>
      <c r="D1058" s="291">
        <v>11.05</v>
      </c>
    </row>
    <row r="1059" spans="1:4" ht="42.75">
      <c r="A1059" s="296">
        <v>190109</v>
      </c>
      <c r="B1059" s="296" t="s">
        <v>898</v>
      </c>
      <c r="C1059" s="290" t="s">
        <v>30</v>
      </c>
      <c r="D1059" s="291">
        <v>28.93</v>
      </c>
    </row>
    <row r="1060" spans="1:4" ht="28.5">
      <c r="A1060" s="296">
        <v>190114</v>
      </c>
      <c r="B1060" s="296" t="s">
        <v>899</v>
      </c>
      <c r="C1060" s="290" t="s">
        <v>32</v>
      </c>
      <c r="D1060" s="291">
        <v>4.41</v>
      </c>
    </row>
    <row r="1061" spans="1:4" ht="42.75">
      <c r="A1061" s="296">
        <v>190115</v>
      </c>
      <c r="B1061" s="296" t="s">
        <v>900</v>
      </c>
      <c r="C1061" s="290" t="s">
        <v>32</v>
      </c>
      <c r="D1061" s="291">
        <v>15.74</v>
      </c>
    </row>
    <row r="1062" spans="1:4" ht="42.75">
      <c r="A1062" s="296">
        <v>190116</v>
      </c>
      <c r="B1062" s="296" t="s">
        <v>901</v>
      </c>
      <c r="C1062" s="290" t="s">
        <v>32</v>
      </c>
      <c r="D1062" s="291">
        <v>18.190000000000001</v>
      </c>
    </row>
    <row r="1063" spans="1:4" ht="42.75">
      <c r="A1063" s="296">
        <v>190117</v>
      </c>
      <c r="B1063" s="296" t="s">
        <v>902</v>
      </c>
      <c r="C1063" s="290" t="s">
        <v>32</v>
      </c>
      <c r="D1063" s="291">
        <v>15.89</v>
      </c>
    </row>
    <row r="1064" spans="1:4" ht="42.75">
      <c r="A1064" s="296">
        <v>190121</v>
      </c>
      <c r="B1064" s="296" t="s">
        <v>903</v>
      </c>
      <c r="C1064" s="290" t="s">
        <v>32</v>
      </c>
      <c r="D1064" s="291">
        <v>1.88</v>
      </c>
    </row>
    <row r="1065" spans="1:4" ht="30">
      <c r="A1065" s="295">
        <v>1902</v>
      </c>
      <c r="B1065" s="295" t="s">
        <v>2278</v>
      </c>
      <c r="C1065" s="290"/>
      <c r="D1065" s="291"/>
    </row>
    <row r="1066" spans="1:4" ht="42.75">
      <c r="A1066" s="296">
        <v>190201</v>
      </c>
      <c r="B1066" s="296" t="s">
        <v>904</v>
      </c>
      <c r="C1066" s="290" t="s">
        <v>32</v>
      </c>
      <c r="D1066" s="291">
        <v>7.76</v>
      </c>
    </row>
    <row r="1067" spans="1:4" ht="57">
      <c r="A1067" s="296">
        <v>190202</v>
      </c>
      <c r="B1067" s="296" t="s">
        <v>905</v>
      </c>
      <c r="C1067" s="290" t="s">
        <v>32</v>
      </c>
      <c r="D1067" s="291">
        <v>20.47</v>
      </c>
    </row>
    <row r="1068" spans="1:4" ht="57">
      <c r="A1068" s="296">
        <v>190203</v>
      </c>
      <c r="B1068" s="296" t="s">
        <v>906</v>
      </c>
      <c r="C1068" s="290" t="s">
        <v>32</v>
      </c>
      <c r="D1068" s="291">
        <v>18.239999999999998</v>
      </c>
    </row>
    <row r="1069" spans="1:4" ht="57">
      <c r="A1069" s="296">
        <v>190204</v>
      </c>
      <c r="B1069" s="296" t="s">
        <v>907</v>
      </c>
      <c r="C1069" s="290" t="s">
        <v>32</v>
      </c>
      <c r="D1069" s="291">
        <v>24.12</v>
      </c>
    </row>
    <row r="1070" spans="1:4" ht="14.25">
      <c r="A1070" s="296">
        <v>190205</v>
      </c>
      <c r="B1070" s="296" t="s">
        <v>908</v>
      </c>
      <c r="C1070" s="290" t="s">
        <v>32</v>
      </c>
      <c r="D1070" s="291">
        <v>8.92</v>
      </c>
    </row>
    <row r="1071" spans="1:4" ht="42.75">
      <c r="A1071" s="296">
        <v>190211</v>
      </c>
      <c r="B1071" s="296" t="s">
        <v>909</v>
      </c>
      <c r="C1071" s="290" t="s">
        <v>32</v>
      </c>
      <c r="D1071" s="291">
        <v>15.74</v>
      </c>
    </row>
    <row r="1072" spans="1:4" ht="15">
      <c r="A1072" s="295">
        <v>1903</v>
      </c>
      <c r="B1072" s="295" t="s">
        <v>2279</v>
      </c>
      <c r="C1072" s="290"/>
      <c r="D1072" s="291"/>
    </row>
    <row r="1073" spans="1:4" ht="57">
      <c r="A1073" s="296">
        <v>190301</v>
      </c>
      <c r="B1073" s="296" t="s">
        <v>910</v>
      </c>
      <c r="C1073" s="290" t="s">
        <v>32</v>
      </c>
      <c r="D1073" s="291">
        <v>14.69</v>
      </c>
    </row>
    <row r="1074" spans="1:4" ht="57">
      <c r="A1074" s="296">
        <v>190302</v>
      </c>
      <c r="B1074" s="296" t="s">
        <v>911</v>
      </c>
      <c r="C1074" s="290" t="s">
        <v>32</v>
      </c>
      <c r="D1074" s="291">
        <v>20.14</v>
      </c>
    </row>
    <row r="1075" spans="1:4" ht="42.75">
      <c r="A1075" s="296">
        <v>190303</v>
      </c>
      <c r="B1075" s="296" t="s">
        <v>912</v>
      </c>
      <c r="C1075" s="290" t="s">
        <v>32</v>
      </c>
      <c r="D1075" s="291">
        <v>23.17</v>
      </c>
    </row>
    <row r="1076" spans="1:4" ht="42.75">
      <c r="A1076" s="296">
        <v>190306</v>
      </c>
      <c r="B1076" s="296" t="s">
        <v>913</v>
      </c>
      <c r="C1076" s="290" t="s">
        <v>32</v>
      </c>
      <c r="D1076" s="291">
        <v>19.21</v>
      </c>
    </row>
    <row r="1077" spans="1:4" ht="15">
      <c r="A1077" s="295">
        <v>1904</v>
      </c>
      <c r="B1077" s="295" t="s">
        <v>2280</v>
      </c>
      <c r="C1077" s="290"/>
      <c r="D1077" s="291"/>
    </row>
    <row r="1078" spans="1:4" ht="57">
      <c r="A1078" s="296">
        <v>190417</v>
      </c>
      <c r="B1078" s="296" t="s">
        <v>914</v>
      </c>
      <c r="C1078" s="290" t="s">
        <v>32</v>
      </c>
      <c r="D1078" s="291">
        <v>17.440000000000001</v>
      </c>
    </row>
    <row r="1079" spans="1:4" ht="42.75">
      <c r="A1079" s="296">
        <v>190418</v>
      </c>
      <c r="B1079" s="296" t="s">
        <v>915</v>
      </c>
      <c r="C1079" s="290" t="s">
        <v>32</v>
      </c>
      <c r="D1079" s="291">
        <v>28.82</v>
      </c>
    </row>
    <row r="1080" spans="1:4" ht="15">
      <c r="A1080" s="295">
        <v>1905</v>
      </c>
      <c r="B1080" s="295" t="s">
        <v>2281</v>
      </c>
      <c r="C1080" s="290"/>
      <c r="D1080" s="291"/>
    </row>
    <row r="1081" spans="1:4" ht="57">
      <c r="A1081" s="296">
        <v>190501</v>
      </c>
      <c r="B1081" s="296" t="s">
        <v>916</v>
      </c>
      <c r="C1081" s="290" t="s">
        <v>30</v>
      </c>
      <c r="D1081" s="291">
        <v>4.2300000000000004</v>
      </c>
    </row>
    <row r="1082" spans="1:4" ht="15">
      <c r="A1082" s="295">
        <v>1906</v>
      </c>
      <c r="B1082" s="295" t="s">
        <v>2282</v>
      </c>
      <c r="C1082" s="290"/>
      <c r="D1082" s="291"/>
    </row>
    <row r="1083" spans="1:4" ht="57">
      <c r="A1083" s="296">
        <v>190601</v>
      </c>
      <c r="B1083" s="296" t="s">
        <v>917</v>
      </c>
      <c r="C1083" s="290" t="s">
        <v>48</v>
      </c>
      <c r="D1083" s="291">
        <v>27.21</v>
      </c>
    </row>
    <row r="1084" spans="1:4" ht="57">
      <c r="A1084" s="296">
        <v>190602</v>
      </c>
      <c r="B1084" s="296" t="s">
        <v>918</v>
      </c>
      <c r="C1084" s="290" t="s">
        <v>32</v>
      </c>
      <c r="D1084" s="291">
        <v>29.89</v>
      </c>
    </row>
    <row r="1085" spans="1:4" ht="42.75">
      <c r="A1085" s="296">
        <v>190603</v>
      </c>
      <c r="B1085" s="296" t="s">
        <v>2283</v>
      </c>
      <c r="C1085" s="290" t="s">
        <v>32</v>
      </c>
      <c r="D1085" s="291">
        <v>16.510000000000002</v>
      </c>
    </row>
    <row r="1086" spans="1:4" ht="57">
      <c r="A1086" s="296">
        <v>190604</v>
      </c>
      <c r="B1086" s="296" t="s">
        <v>919</v>
      </c>
      <c r="C1086" s="290" t="s">
        <v>48</v>
      </c>
      <c r="D1086" s="291">
        <v>43.53</v>
      </c>
    </row>
    <row r="1087" spans="1:4" ht="71.25">
      <c r="A1087" s="296">
        <v>190605</v>
      </c>
      <c r="B1087" s="296" t="s">
        <v>2284</v>
      </c>
      <c r="C1087" s="290" t="s">
        <v>32</v>
      </c>
      <c r="D1087" s="291">
        <v>40.35</v>
      </c>
    </row>
    <row r="1088" spans="1:4" ht="15">
      <c r="A1088" s="295">
        <v>20</v>
      </c>
      <c r="B1088" s="295" t="s">
        <v>2285</v>
      </c>
      <c r="C1088" s="290"/>
      <c r="D1088" s="291"/>
    </row>
    <row r="1089" spans="1:4" ht="15">
      <c r="A1089" s="295">
        <v>2001</v>
      </c>
      <c r="B1089" s="295" t="s">
        <v>2286</v>
      </c>
      <c r="C1089" s="290"/>
      <c r="D1089" s="291"/>
    </row>
    <row r="1090" spans="1:4" ht="71.25">
      <c r="A1090" s="296">
        <v>200101</v>
      </c>
      <c r="B1090" s="296" t="s">
        <v>920</v>
      </c>
      <c r="C1090" s="290" t="s">
        <v>32</v>
      </c>
      <c r="D1090" s="291">
        <v>247.11</v>
      </c>
    </row>
    <row r="1091" spans="1:4" ht="42.75">
      <c r="A1091" s="296">
        <v>200104</v>
      </c>
      <c r="B1091" s="296" t="s">
        <v>921</v>
      </c>
      <c r="C1091" s="290" t="s">
        <v>48</v>
      </c>
      <c r="D1091" s="291">
        <v>248.93</v>
      </c>
    </row>
    <row r="1092" spans="1:4" ht="71.25">
      <c r="A1092" s="296">
        <v>200105</v>
      </c>
      <c r="B1092" s="296" t="s">
        <v>922</v>
      </c>
      <c r="C1092" s="290" t="s">
        <v>48</v>
      </c>
      <c r="D1092" s="291">
        <v>164.19</v>
      </c>
    </row>
    <row r="1093" spans="1:4" ht="57">
      <c r="A1093" s="296">
        <v>200107</v>
      </c>
      <c r="B1093" s="296" t="s">
        <v>923</v>
      </c>
      <c r="C1093" s="290" t="s">
        <v>48</v>
      </c>
      <c r="D1093" s="291">
        <v>86.38</v>
      </c>
    </row>
    <row r="1094" spans="1:4" ht="42.75">
      <c r="A1094" s="296">
        <v>200108</v>
      </c>
      <c r="B1094" s="296" t="s">
        <v>924</v>
      </c>
      <c r="C1094" s="290" t="s">
        <v>41</v>
      </c>
      <c r="D1094" s="291">
        <v>742.07</v>
      </c>
    </row>
    <row r="1095" spans="1:4" ht="85.5">
      <c r="A1095" s="296">
        <v>200120</v>
      </c>
      <c r="B1095" s="296" t="s">
        <v>925</v>
      </c>
      <c r="C1095" s="290" t="s">
        <v>48</v>
      </c>
      <c r="D1095" s="291">
        <v>195.91</v>
      </c>
    </row>
    <row r="1096" spans="1:4" ht="71.25">
      <c r="A1096" s="296">
        <v>200124</v>
      </c>
      <c r="B1096" s="296" t="s">
        <v>926</v>
      </c>
      <c r="C1096" s="290" t="s">
        <v>48</v>
      </c>
      <c r="D1096" s="291">
        <v>746.58</v>
      </c>
    </row>
    <row r="1097" spans="1:4" ht="71.25">
      <c r="A1097" s="296">
        <v>200128</v>
      </c>
      <c r="B1097" s="296" t="s">
        <v>927</v>
      </c>
      <c r="C1097" s="290" t="s">
        <v>32</v>
      </c>
      <c r="D1097" s="291">
        <v>284.95999999999998</v>
      </c>
    </row>
    <row r="1098" spans="1:4" ht="57">
      <c r="A1098" s="296">
        <v>200129</v>
      </c>
      <c r="B1098" s="296" t="s">
        <v>928</v>
      </c>
      <c r="C1098" s="290" t="s">
        <v>48</v>
      </c>
      <c r="D1098" s="291">
        <v>86.46</v>
      </c>
    </row>
    <row r="1099" spans="1:4" ht="57">
      <c r="A1099" s="296">
        <v>200130</v>
      </c>
      <c r="B1099" s="296" t="s">
        <v>929</v>
      </c>
      <c r="C1099" s="290" t="s">
        <v>48</v>
      </c>
      <c r="D1099" s="291">
        <v>833.32</v>
      </c>
    </row>
    <row r="1100" spans="1:4" ht="57">
      <c r="A1100" s="296">
        <v>200131</v>
      </c>
      <c r="B1100" s="296" t="s">
        <v>930</v>
      </c>
      <c r="C1100" s="290" t="s">
        <v>48</v>
      </c>
      <c r="D1100" s="294">
        <v>1515.58</v>
      </c>
    </row>
    <row r="1101" spans="1:4" ht="15">
      <c r="A1101" s="295">
        <v>2002</v>
      </c>
      <c r="B1101" s="295" t="s">
        <v>2287</v>
      </c>
      <c r="C1101" s="290"/>
      <c r="D1101" s="291"/>
    </row>
    <row r="1102" spans="1:4" ht="57">
      <c r="A1102" s="296">
        <v>200202</v>
      </c>
      <c r="B1102" s="296" t="s">
        <v>931</v>
      </c>
      <c r="C1102" s="290" t="s">
        <v>48</v>
      </c>
      <c r="D1102" s="291">
        <v>46.38</v>
      </c>
    </row>
    <row r="1103" spans="1:4" ht="71.25">
      <c r="A1103" s="296">
        <v>200206</v>
      </c>
      <c r="B1103" s="296" t="s">
        <v>932</v>
      </c>
      <c r="C1103" s="290" t="s">
        <v>32</v>
      </c>
      <c r="D1103" s="291">
        <v>67.61</v>
      </c>
    </row>
    <row r="1104" spans="1:4" ht="57">
      <c r="A1104" s="296">
        <v>200209</v>
      </c>
      <c r="B1104" s="296" t="s">
        <v>933</v>
      </c>
      <c r="C1104" s="290" t="s">
        <v>32</v>
      </c>
      <c r="D1104" s="291">
        <v>117.01</v>
      </c>
    </row>
    <row r="1105" spans="1:4" ht="71.25">
      <c r="A1105" s="296">
        <v>200214</v>
      </c>
      <c r="B1105" s="296" t="s">
        <v>934</v>
      </c>
      <c r="C1105" s="290" t="s">
        <v>32</v>
      </c>
      <c r="D1105" s="291">
        <v>82.49</v>
      </c>
    </row>
    <row r="1106" spans="1:4" ht="28.5">
      <c r="A1106" s="296">
        <v>200223</v>
      </c>
      <c r="B1106" s="296" t="s">
        <v>935</v>
      </c>
      <c r="C1106" s="290" t="s">
        <v>41</v>
      </c>
      <c r="D1106" s="291">
        <v>174.83</v>
      </c>
    </row>
    <row r="1107" spans="1:4" ht="57">
      <c r="A1107" s="296">
        <v>200229</v>
      </c>
      <c r="B1107" s="296" t="s">
        <v>936</v>
      </c>
      <c r="C1107" s="290" t="s">
        <v>48</v>
      </c>
      <c r="D1107" s="291">
        <v>62.97</v>
      </c>
    </row>
    <row r="1108" spans="1:4" ht="71.25">
      <c r="A1108" s="296">
        <v>200237</v>
      </c>
      <c r="B1108" s="296" t="s">
        <v>937</v>
      </c>
      <c r="C1108" s="290" t="s">
        <v>32</v>
      </c>
      <c r="D1108" s="291">
        <v>58.01</v>
      </c>
    </row>
    <row r="1109" spans="1:4" ht="71.25">
      <c r="A1109" s="296">
        <v>200243</v>
      </c>
      <c r="B1109" s="296" t="s">
        <v>938</v>
      </c>
      <c r="C1109" s="290" t="s">
        <v>48</v>
      </c>
      <c r="D1109" s="291">
        <v>232.6</v>
      </c>
    </row>
    <row r="1110" spans="1:4" ht="57">
      <c r="A1110" s="296">
        <v>200253</v>
      </c>
      <c r="B1110" s="296" t="s">
        <v>939</v>
      </c>
      <c r="C1110" s="290" t="s">
        <v>32</v>
      </c>
      <c r="D1110" s="291">
        <v>58.52</v>
      </c>
    </row>
    <row r="1111" spans="1:4" ht="57">
      <c r="A1111" s="296">
        <v>200254</v>
      </c>
      <c r="B1111" s="296" t="s">
        <v>940</v>
      </c>
      <c r="C1111" s="290" t="s">
        <v>32</v>
      </c>
      <c r="D1111" s="291">
        <v>58.52</v>
      </c>
    </row>
    <row r="1112" spans="1:4" ht="15">
      <c r="A1112" s="295">
        <v>2003</v>
      </c>
      <c r="B1112" s="295" t="s">
        <v>1374</v>
      </c>
      <c r="C1112" s="290"/>
      <c r="D1112" s="291"/>
    </row>
    <row r="1113" spans="1:4" ht="42.75">
      <c r="A1113" s="296">
        <v>200303</v>
      </c>
      <c r="B1113" s="296" t="s">
        <v>941</v>
      </c>
      <c r="C1113" s="290" t="s">
        <v>32</v>
      </c>
      <c r="D1113" s="291">
        <v>7.22</v>
      </c>
    </row>
    <row r="1114" spans="1:4" ht="28.5">
      <c r="A1114" s="296">
        <v>200305</v>
      </c>
      <c r="B1114" s="296" t="s">
        <v>942</v>
      </c>
      <c r="C1114" s="290" t="s">
        <v>41</v>
      </c>
      <c r="D1114" s="291">
        <v>131.79</v>
      </c>
    </row>
    <row r="1115" spans="1:4" ht="14.25">
      <c r="A1115" s="296">
        <v>200306</v>
      </c>
      <c r="B1115" s="296" t="s">
        <v>943</v>
      </c>
      <c r="C1115" s="290" t="s">
        <v>41</v>
      </c>
      <c r="D1115" s="291">
        <v>142.05000000000001</v>
      </c>
    </row>
    <row r="1116" spans="1:4" ht="14.25">
      <c r="A1116" s="296">
        <v>200307</v>
      </c>
      <c r="B1116" s="296" t="s">
        <v>944</v>
      </c>
      <c r="C1116" s="290" t="s">
        <v>41</v>
      </c>
      <c r="D1116" s="291">
        <v>133.69999999999999</v>
      </c>
    </row>
    <row r="1117" spans="1:4" ht="14.25">
      <c r="A1117" s="296">
        <v>200323</v>
      </c>
      <c r="B1117" s="296" t="s">
        <v>945</v>
      </c>
      <c r="C1117" s="290" t="s">
        <v>41</v>
      </c>
      <c r="D1117" s="291">
        <v>116.18</v>
      </c>
    </row>
    <row r="1118" spans="1:4" ht="42.75">
      <c r="A1118" s="296">
        <v>200326</v>
      </c>
      <c r="B1118" s="296" t="s">
        <v>946</v>
      </c>
      <c r="C1118" s="290" t="s">
        <v>32</v>
      </c>
      <c r="D1118" s="291">
        <v>16.010000000000002</v>
      </c>
    </row>
    <row r="1119" spans="1:4" ht="15">
      <c r="A1119" s="295">
        <v>2004</v>
      </c>
      <c r="B1119" s="295" t="s">
        <v>2288</v>
      </c>
      <c r="C1119" s="290"/>
      <c r="D1119" s="291"/>
    </row>
    <row r="1120" spans="1:4" ht="14.25">
      <c r="A1120" s="296">
        <v>200401</v>
      </c>
      <c r="B1120" s="296" t="s">
        <v>2289</v>
      </c>
      <c r="C1120" s="290" t="s">
        <v>32</v>
      </c>
      <c r="D1120" s="291">
        <v>9.18</v>
      </c>
    </row>
    <row r="1121" spans="1:4" ht="28.5">
      <c r="A1121" s="296">
        <v>200402</v>
      </c>
      <c r="B1121" s="296" t="s">
        <v>947</v>
      </c>
      <c r="C1121" s="290" t="s">
        <v>32</v>
      </c>
      <c r="D1121" s="291">
        <v>0.92</v>
      </c>
    </row>
    <row r="1122" spans="1:4" ht="14.25">
      <c r="A1122" s="296">
        <v>200404</v>
      </c>
      <c r="B1122" s="296" t="s">
        <v>948</v>
      </c>
      <c r="C1122" s="290" t="s">
        <v>32</v>
      </c>
      <c r="D1122" s="291">
        <v>17.78</v>
      </c>
    </row>
    <row r="1123" spans="1:4" ht="15">
      <c r="A1123" s="295">
        <v>2005</v>
      </c>
      <c r="B1123" s="295" t="s">
        <v>2290</v>
      </c>
      <c r="C1123" s="290"/>
      <c r="D1123" s="291"/>
    </row>
    <row r="1124" spans="1:4" ht="42.75">
      <c r="A1124" s="296">
        <v>200511</v>
      </c>
      <c r="B1124" s="296" t="s">
        <v>949</v>
      </c>
      <c r="C1124" s="290" t="s">
        <v>30</v>
      </c>
      <c r="D1124" s="291">
        <v>123.93</v>
      </c>
    </row>
    <row r="1125" spans="1:4" ht="71.25">
      <c r="A1125" s="296">
        <v>200512</v>
      </c>
      <c r="B1125" s="296" t="s">
        <v>950</v>
      </c>
      <c r="C1125" s="290" t="s">
        <v>30</v>
      </c>
      <c r="D1125" s="291">
        <v>349.17</v>
      </c>
    </row>
    <row r="1126" spans="1:4" ht="57">
      <c r="A1126" s="296">
        <v>200513</v>
      </c>
      <c r="B1126" s="296" t="s">
        <v>26970</v>
      </c>
      <c r="C1126" s="290" t="s">
        <v>30</v>
      </c>
      <c r="D1126" s="294">
        <v>1864.03</v>
      </c>
    </row>
    <row r="1127" spans="1:4" ht="57">
      <c r="A1127" s="296">
        <v>200549</v>
      </c>
      <c r="B1127" s="296" t="s">
        <v>951</v>
      </c>
      <c r="C1127" s="290" t="s">
        <v>30</v>
      </c>
      <c r="D1127" s="291">
        <v>68.06</v>
      </c>
    </row>
    <row r="1128" spans="1:4" ht="28.5">
      <c r="A1128" s="296">
        <v>200562</v>
      </c>
      <c r="B1128" s="296" t="s">
        <v>952</v>
      </c>
      <c r="C1128" s="290" t="s">
        <v>30</v>
      </c>
      <c r="D1128" s="291">
        <v>317.48</v>
      </c>
    </row>
    <row r="1129" spans="1:4" ht="57">
      <c r="A1129" s="296">
        <v>200563</v>
      </c>
      <c r="B1129" s="296" t="s">
        <v>953</v>
      </c>
      <c r="C1129" s="290" t="s">
        <v>48</v>
      </c>
      <c r="D1129" s="291">
        <v>137.57</v>
      </c>
    </row>
    <row r="1130" spans="1:4" ht="28.5">
      <c r="A1130" s="296">
        <v>200572</v>
      </c>
      <c r="B1130" s="296" t="s">
        <v>954</v>
      </c>
      <c r="C1130" s="290" t="s">
        <v>30</v>
      </c>
      <c r="D1130" s="294">
        <v>2006.68</v>
      </c>
    </row>
    <row r="1131" spans="1:4" ht="42.75">
      <c r="A1131" s="296">
        <v>200573</v>
      </c>
      <c r="B1131" s="296" t="s">
        <v>955</v>
      </c>
      <c r="C1131" s="290" t="s">
        <v>48</v>
      </c>
      <c r="D1131" s="291">
        <v>252.45</v>
      </c>
    </row>
    <row r="1132" spans="1:4" ht="57">
      <c r="A1132" s="296">
        <v>200576</v>
      </c>
      <c r="B1132" s="296" t="s">
        <v>956</v>
      </c>
      <c r="C1132" s="290" t="s">
        <v>30</v>
      </c>
      <c r="D1132" s="291">
        <v>603.13</v>
      </c>
    </row>
    <row r="1133" spans="1:4" ht="15">
      <c r="A1133" s="295">
        <v>2007</v>
      </c>
      <c r="B1133" s="295" t="s">
        <v>2291</v>
      </c>
      <c r="C1133" s="290"/>
      <c r="D1133" s="291"/>
    </row>
    <row r="1134" spans="1:4" ht="85.5">
      <c r="A1134" s="296">
        <v>200702</v>
      </c>
      <c r="B1134" s="296" t="s">
        <v>957</v>
      </c>
      <c r="C1134" s="290" t="s">
        <v>32</v>
      </c>
      <c r="D1134" s="291">
        <v>99.83</v>
      </c>
    </row>
    <row r="1135" spans="1:4" ht="57">
      <c r="A1135" s="296">
        <v>200703</v>
      </c>
      <c r="B1135" s="296" t="s">
        <v>958</v>
      </c>
      <c r="C1135" s="290" t="s">
        <v>48</v>
      </c>
      <c r="D1135" s="291">
        <v>27.21</v>
      </c>
    </row>
    <row r="1136" spans="1:4" ht="42.75">
      <c r="A1136" s="296">
        <v>200704</v>
      </c>
      <c r="B1136" s="296" t="s">
        <v>959</v>
      </c>
      <c r="C1136" s="290" t="s">
        <v>32</v>
      </c>
      <c r="D1136" s="291">
        <v>29.89</v>
      </c>
    </row>
    <row r="1137" spans="1:4" ht="28.5">
      <c r="A1137" s="296">
        <v>200705</v>
      </c>
      <c r="B1137" s="296" t="s">
        <v>960</v>
      </c>
      <c r="C1137" s="290" t="s">
        <v>30</v>
      </c>
      <c r="D1137" s="291">
        <v>212.69</v>
      </c>
    </row>
    <row r="1138" spans="1:4" ht="42.75">
      <c r="A1138" s="296">
        <v>200706</v>
      </c>
      <c r="B1138" s="296" t="s">
        <v>961</v>
      </c>
      <c r="C1138" s="290" t="s">
        <v>30</v>
      </c>
      <c r="D1138" s="294">
        <v>3428.64</v>
      </c>
    </row>
    <row r="1139" spans="1:4" ht="42.75">
      <c r="A1139" s="296">
        <v>200707</v>
      </c>
      <c r="B1139" s="296" t="s">
        <v>962</v>
      </c>
      <c r="C1139" s="290" t="s">
        <v>30</v>
      </c>
      <c r="D1139" s="294">
        <v>1161.69</v>
      </c>
    </row>
    <row r="1140" spans="1:4" ht="57">
      <c r="A1140" s="296">
        <v>200708</v>
      </c>
      <c r="B1140" s="296" t="s">
        <v>963</v>
      </c>
      <c r="C1140" s="290" t="s">
        <v>30</v>
      </c>
      <c r="D1140" s="294">
        <v>1179.55</v>
      </c>
    </row>
    <row r="1141" spans="1:4" ht="28.5">
      <c r="A1141" s="296">
        <v>200709</v>
      </c>
      <c r="B1141" s="296" t="s">
        <v>964</v>
      </c>
      <c r="C1141" s="290" t="s">
        <v>30</v>
      </c>
      <c r="D1141" s="291">
        <v>718.61</v>
      </c>
    </row>
    <row r="1142" spans="1:4" ht="57">
      <c r="A1142" s="296">
        <v>200711</v>
      </c>
      <c r="B1142" s="296" t="s">
        <v>965</v>
      </c>
      <c r="C1142" s="290" t="s">
        <v>32</v>
      </c>
      <c r="D1142" s="291">
        <v>307.99</v>
      </c>
    </row>
    <row r="1143" spans="1:4" ht="14.25">
      <c r="A1143" s="296">
        <v>200713</v>
      </c>
      <c r="B1143" s="296" t="s">
        <v>966</v>
      </c>
      <c r="C1143" s="290" t="s">
        <v>30</v>
      </c>
      <c r="D1143" s="291">
        <v>130.91</v>
      </c>
    </row>
    <row r="1144" spans="1:4" ht="42.75">
      <c r="A1144" s="296">
        <v>200714</v>
      </c>
      <c r="B1144" s="296" t="s">
        <v>967</v>
      </c>
      <c r="C1144" s="290" t="s">
        <v>32</v>
      </c>
      <c r="D1144" s="291">
        <v>12.1</v>
      </c>
    </row>
    <row r="1145" spans="1:4" ht="57">
      <c r="A1145" s="296">
        <v>200715</v>
      </c>
      <c r="B1145" s="296" t="s">
        <v>968</v>
      </c>
      <c r="C1145" s="290" t="s">
        <v>32</v>
      </c>
      <c r="D1145" s="291">
        <v>150.87</v>
      </c>
    </row>
    <row r="1146" spans="1:4" ht="71.25">
      <c r="A1146" s="296">
        <v>200716</v>
      </c>
      <c r="B1146" s="296" t="s">
        <v>969</v>
      </c>
      <c r="C1146" s="290" t="s">
        <v>32</v>
      </c>
      <c r="D1146" s="291">
        <v>121.01</v>
      </c>
    </row>
    <row r="1147" spans="1:4" ht="28.5">
      <c r="A1147" s="296">
        <v>200717</v>
      </c>
      <c r="B1147" s="296" t="s">
        <v>970</v>
      </c>
      <c r="C1147" s="290" t="s">
        <v>48</v>
      </c>
      <c r="D1147" s="291">
        <v>4.32</v>
      </c>
    </row>
    <row r="1148" spans="1:4" ht="85.5">
      <c r="A1148" s="296">
        <v>200720</v>
      </c>
      <c r="B1148" s="296" t="s">
        <v>971</v>
      </c>
      <c r="C1148" s="290" t="s">
        <v>32</v>
      </c>
      <c r="D1148" s="291">
        <v>63.15</v>
      </c>
    </row>
    <row r="1149" spans="1:4" ht="28.5">
      <c r="A1149" s="296">
        <v>200721</v>
      </c>
      <c r="B1149" s="296" t="s">
        <v>972</v>
      </c>
      <c r="C1149" s="290" t="s">
        <v>32</v>
      </c>
      <c r="D1149" s="291">
        <v>15.22</v>
      </c>
    </row>
    <row r="1150" spans="1:4" ht="28.5">
      <c r="A1150" s="296">
        <v>200722</v>
      </c>
      <c r="B1150" s="296" t="s">
        <v>973</v>
      </c>
      <c r="C1150" s="290" t="s">
        <v>30</v>
      </c>
      <c r="D1150" s="291">
        <v>413.89</v>
      </c>
    </row>
    <row r="1151" spans="1:4" ht="42.75">
      <c r="A1151" s="296">
        <v>200725</v>
      </c>
      <c r="B1151" s="296" t="s">
        <v>974</v>
      </c>
      <c r="C1151" s="290" t="s">
        <v>48</v>
      </c>
      <c r="D1151" s="291">
        <v>43.53</v>
      </c>
    </row>
    <row r="1152" spans="1:4" ht="42.75">
      <c r="A1152" s="296">
        <v>200726</v>
      </c>
      <c r="B1152" s="296" t="s">
        <v>975</v>
      </c>
      <c r="C1152" s="290" t="s">
        <v>32</v>
      </c>
      <c r="D1152" s="291">
        <v>127.86</v>
      </c>
    </row>
    <row r="1153" spans="1:4" ht="71.25">
      <c r="A1153" s="296">
        <v>200728</v>
      </c>
      <c r="B1153" s="296" t="s">
        <v>976</v>
      </c>
      <c r="C1153" s="290" t="s">
        <v>32</v>
      </c>
      <c r="D1153" s="291">
        <v>220.91</v>
      </c>
    </row>
    <row r="1154" spans="1:4" ht="71.25">
      <c r="A1154" s="296">
        <v>200738</v>
      </c>
      <c r="B1154" s="296" t="s">
        <v>977</v>
      </c>
      <c r="C1154" s="290" t="s">
        <v>165</v>
      </c>
      <c r="D1154" s="291">
        <v>25.04</v>
      </c>
    </row>
    <row r="1155" spans="1:4" ht="15">
      <c r="A1155" s="295">
        <v>21</v>
      </c>
      <c r="B1155" s="295" t="s">
        <v>2292</v>
      </c>
      <c r="C1155" s="290"/>
      <c r="D1155" s="291"/>
    </row>
    <row r="1156" spans="1:4" ht="15">
      <c r="A1156" s="295">
        <v>2101</v>
      </c>
      <c r="B1156" s="295" t="s">
        <v>2293</v>
      </c>
      <c r="C1156" s="290"/>
      <c r="D1156" s="291"/>
    </row>
    <row r="1157" spans="1:4" ht="42.75">
      <c r="A1157" s="296">
        <v>210102</v>
      </c>
      <c r="B1157" s="296" t="s">
        <v>978</v>
      </c>
      <c r="C1157" s="290" t="s">
        <v>32</v>
      </c>
      <c r="D1157" s="291">
        <v>290.77999999999997</v>
      </c>
    </row>
    <row r="1158" spans="1:4" ht="14.25">
      <c r="A1158" s="296">
        <v>210105</v>
      </c>
      <c r="B1158" s="296" t="s">
        <v>979</v>
      </c>
      <c r="C1158" s="290" t="s">
        <v>32</v>
      </c>
      <c r="D1158" s="291">
        <v>81.489999999999995</v>
      </c>
    </row>
    <row r="1159" spans="1:4" ht="57">
      <c r="A1159" s="296">
        <v>210107</v>
      </c>
      <c r="B1159" s="296" t="s">
        <v>980</v>
      </c>
      <c r="C1159" s="290" t="s">
        <v>30</v>
      </c>
      <c r="D1159" s="294">
        <v>3391.22</v>
      </c>
    </row>
    <row r="1160" spans="1:4" ht="42.75">
      <c r="A1160" s="296">
        <v>210109</v>
      </c>
      <c r="B1160" s="296" t="s">
        <v>981</v>
      </c>
      <c r="C1160" s="290" t="s">
        <v>30</v>
      </c>
      <c r="D1160" s="291">
        <v>536.84</v>
      </c>
    </row>
    <row r="1161" spans="1:4" ht="57">
      <c r="A1161" s="296">
        <v>210113</v>
      </c>
      <c r="B1161" s="296" t="s">
        <v>982</v>
      </c>
      <c r="C1161" s="290" t="s">
        <v>30</v>
      </c>
      <c r="D1161" s="294">
        <v>3145.58</v>
      </c>
    </row>
    <row r="1162" spans="1:4" ht="15">
      <c r="A1162" s="295">
        <v>2102</v>
      </c>
      <c r="B1162" s="295" t="s">
        <v>2294</v>
      </c>
      <c r="C1162" s="290"/>
      <c r="D1162" s="291"/>
    </row>
    <row r="1163" spans="1:4" ht="28.5">
      <c r="A1163" s="296">
        <v>210210</v>
      </c>
      <c r="B1163" s="296" t="s">
        <v>983</v>
      </c>
      <c r="C1163" s="290" t="s">
        <v>32</v>
      </c>
      <c r="D1163" s="291">
        <v>345</v>
      </c>
    </row>
    <row r="1164" spans="1:4" ht="15">
      <c r="A1164" s="295">
        <v>2103</v>
      </c>
      <c r="B1164" s="295" t="s">
        <v>2295</v>
      </c>
      <c r="C1164" s="290"/>
      <c r="D1164" s="291"/>
    </row>
    <row r="1165" spans="1:4" ht="42.75">
      <c r="A1165" s="296">
        <v>210301</v>
      </c>
      <c r="B1165" s="296" t="s">
        <v>984</v>
      </c>
      <c r="C1165" s="290" t="s">
        <v>48</v>
      </c>
      <c r="D1165" s="291">
        <v>387.96</v>
      </c>
    </row>
    <row r="1166" spans="1:4" ht="42.75">
      <c r="A1166" s="296">
        <v>210302</v>
      </c>
      <c r="B1166" s="296" t="s">
        <v>985</v>
      </c>
      <c r="C1166" s="290" t="s">
        <v>48</v>
      </c>
      <c r="D1166" s="291">
        <v>136.68</v>
      </c>
    </row>
    <row r="1167" spans="1:4" ht="42.75">
      <c r="A1167" s="296">
        <v>210304</v>
      </c>
      <c r="B1167" s="296" t="s">
        <v>986</v>
      </c>
      <c r="C1167" s="290" t="s">
        <v>48</v>
      </c>
      <c r="D1167" s="291">
        <v>184.86</v>
      </c>
    </row>
    <row r="1168" spans="1:4" ht="57">
      <c r="A1168" s="296">
        <v>210316</v>
      </c>
      <c r="B1168" s="296" t="s">
        <v>987</v>
      </c>
      <c r="C1168" s="290" t="s">
        <v>30</v>
      </c>
      <c r="D1168" s="291">
        <v>420.24</v>
      </c>
    </row>
    <row r="1169" spans="1:4" ht="42.75">
      <c r="A1169" s="296">
        <v>210321</v>
      </c>
      <c r="B1169" s="296" t="s">
        <v>988</v>
      </c>
      <c r="C1169" s="290" t="s">
        <v>30</v>
      </c>
      <c r="D1169" s="291">
        <v>153.76</v>
      </c>
    </row>
    <row r="1170" spans="1:4" ht="28.5">
      <c r="A1170" s="296">
        <v>210322</v>
      </c>
      <c r="B1170" s="296" t="s">
        <v>989</v>
      </c>
      <c r="C1170" s="290" t="s">
        <v>48</v>
      </c>
      <c r="D1170" s="291">
        <v>158.13999999999999</v>
      </c>
    </row>
    <row r="1171" spans="1:4" ht="15">
      <c r="A1171" s="295">
        <v>22</v>
      </c>
      <c r="B1171" s="295" t="s">
        <v>2296</v>
      </c>
      <c r="C1171" s="290"/>
      <c r="D1171" s="291"/>
    </row>
    <row r="1172" spans="1:4" ht="45">
      <c r="A1172" s="295">
        <v>2208</v>
      </c>
      <c r="B1172" s="295" t="s">
        <v>2297</v>
      </c>
      <c r="C1172" s="290"/>
      <c r="D1172" s="291"/>
    </row>
    <row r="1173" spans="1:4" ht="85.5">
      <c r="A1173" s="296">
        <v>220803</v>
      </c>
      <c r="B1173" s="296" t="s">
        <v>990</v>
      </c>
      <c r="C1173" s="290" t="s">
        <v>99</v>
      </c>
      <c r="D1173" s="294">
        <v>3317.61</v>
      </c>
    </row>
    <row r="1174" spans="1:4" ht="15">
      <c r="A1174" s="295">
        <v>31</v>
      </c>
      <c r="B1174" s="295" t="s">
        <v>2298</v>
      </c>
      <c r="C1174" s="290"/>
      <c r="D1174" s="291"/>
    </row>
    <row r="1175" spans="1:4" ht="30">
      <c r="A1175" s="295">
        <v>3106</v>
      </c>
      <c r="B1175" s="295" t="s">
        <v>2299</v>
      </c>
      <c r="C1175" s="290"/>
      <c r="D1175" s="291"/>
    </row>
    <row r="1176" spans="1:4" ht="14.25">
      <c r="A1176" s="296">
        <v>310601</v>
      </c>
      <c r="B1176" s="296" t="s">
        <v>991</v>
      </c>
      <c r="C1176" s="290" t="s">
        <v>992</v>
      </c>
      <c r="D1176" s="294">
        <v>1155</v>
      </c>
    </row>
    <row r="1177" spans="1:4" ht="30">
      <c r="A1177" s="295">
        <v>3108</v>
      </c>
      <c r="B1177" s="295" t="s">
        <v>2300</v>
      </c>
      <c r="C1177" s="290"/>
      <c r="D1177" s="291"/>
    </row>
    <row r="1178" spans="1:4" ht="14.25">
      <c r="A1178" s="296">
        <v>310801</v>
      </c>
      <c r="B1178" s="296" t="s">
        <v>993</v>
      </c>
      <c r="C1178" s="290" t="s">
        <v>30</v>
      </c>
      <c r="D1178" s="291">
        <v>9.4700000000000006</v>
      </c>
    </row>
    <row r="1179" spans="1:4" ht="14.25">
      <c r="A1179" s="296">
        <v>310802</v>
      </c>
      <c r="B1179" s="296" t="s">
        <v>994</v>
      </c>
      <c r="C1179" s="290" t="s">
        <v>30</v>
      </c>
      <c r="D1179" s="291">
        <v>78.8</v>
      </c>
    </row>
    <row r="1180" spans="1:4" ht="14.25">
      <c r="A1180" s="296">
        <v>310803</v>
      </c>
      <c r="B1180" s="296" t="s">
        <v>995</v>
      </c>
      <c r="C1180" s="290" t="s">
        <v>30</v>
      </c>
      <c r="D1180" s="291">
        <v>29.82</v>
      </c>
    </row>
    <row r="1181" spans="1:4" ht="14.25">
      <c r="A1181" s="296">
        <v>310804</v>
      </c>
      <c r="B1181" s="296" t="s">
        <v>996</v>
      </c>
      <c r="C1181" s="290" t="s">
        <v>30</v>
      </c>
      <c r="D1181" s="291">
        <v>40.369999999999997</v>
      </c>
    </row>
    <row r="1182" spans="1:4" ht="14.25">
      <c r="A1182" s="296">
        <v>310805</v>
      </c>
      <c r="B1182" s="296" t="s">
        <v>997</v>
      </c>
      <c r="C1182" s="290" t="s">
        <v>30</v>
      </c>
      <c r="D1182" s="291">
        <v>4.68</v>
      </c>
    </row>
    <row r="1183" spans="1:4" ht="14.25">
      <c r="A1183" s="296">
        <v>310806</v>
      </c>
      <c r="B1183" s="296" t="s">
        <v>998</v>
      </c>
      <c r="C1183" s="290" t="s">
        <v>30</v>
      </c>
      <c r="D1183" s="291">
        <v>9.3000000000000007</v>
      </c>
    </row>
    <row r="1184" spans="1:4" ht="14.25">
      <c r="A1184" s="296">
        <v>310807</v>
      </c>
      <c r="B1184" s="296" t="s">
        <v>999</v>
      </c>
      <c r="C1184" s="290" t="s">
        <v>30</v>
      </c>
      <c r="D1184" s="291">
        <v>15.73</v>
      </c>
    </row>
    <row r="1185" spans="1:4" ht="14.25">
      <c r="A1185" s="296">
        <v>310808</v>
      </c>
      <c r="B1185" s="296" t="s">
        <v>1000</v>
      </c>
      <c r="C1185" s="290" t="s">
        <v>30</v>
      </c>
      <c r="D1185" s="291">
        <v>3.08</v>
      </c>
    </row>
    <row r="1186" spans="1:4" ht="14.25">
      <c r="A1186" s="296">
        <v>310809</v>
      </c>
      <c r="B1186" s="296" t="s">
        <v>1001</v>
      </c>
      <c r="C1186" s="290" t="s">
        <v>30</v>
      </c>
      <c r="D1186" s="291">
        <v>78.16</v>
      </c>
    </row>
    <row r="1187" spans="1:4" ht="30">
      <c r="A1187" s="295">
        <v>3109</v>
      </c>
      <c r="B1187" s="295" t="s">
        <v>2301</v>
      </c>
      <c r="C1187" s="290"/>
      <c r="D1187" s="291"/>
    </row>
    <row r="1188" spans="1:4" ht="14.25">
      <c r="A1188" s="296">
        <v>310901</v>
      </c>
      <c r="B1188" s="296" t="s">
        <v>1002</v>
      </c>
      <c r="C1188" s="290" t="s">
        <v>30</v>
      </c>
      <c r="D1188" s="291">
        <v>78.739999999999995</v>
      </c>
    </row>
    <row r="1189" spans="1:4" ht="14.25">
      <c r="A1189" s="296">
        <v>310902</v>
      </c>
      <c r="B1189" s="296" t="s">
        <v>1003</v>
      </c>
      <c r="C1189" s="290" t="s">
        <v>30</v>
      </c>
      <c r="D1189" s="291">
        <v>29.16</v>
      </c>
    </row>
    <row r="1190" spans="1:4" ht="14.25">
      <c r="A1190" s="296">
        <v>310903</v>
      </c>
      <c r="B1190" s="296" t="s">
        <v>1004</v>
      </c>
      <c r="C1190" s="290" t="s">
        <v>30</v>
      </c>
      <c r="D1190" s="291">
        <v>38.729999999999997</v>
      </c>
    </row>
    <row r="1191" spans="1:4" ht="14.25">
      <c r="A1191" s="296">
        <v>310904</v>
      </c>
      <c r="B1191" s="296" t="s">
        <v>1005</v>
      </c>
      <c r="C1191" s="290" t="s">
        <v>30</v>
      </c>
      <c r="D1191" s="291">
        <v>87.15</v>
      </c>
    </row>
    <row r="1192" spans="1:4" ht="14.25">
      <c r="A1192" s="296">
        <v>310905</v>
      </c>
      <c r="B1192" s="296" t="s">
        <v>1006</v>
      </c>
      <c r="C1192" s="290" t="s">
        <v>30</v>
      </c>
      <c r="D1192" s="291">
        <v>28.72</v>
      </c>
    </row>
    <row r="1193" spans="1:4" ht="14.25">
      <c r="A1193" s="296">
        <v>310906</v>
      </c>
      <c r="B1193" s="296" t="s">
        <v>1007</v>
      </c>
      <c r="C1193" s="290" t="s">
        <v>30</v>
      </c>
      <c r="D1193" s="291">
        <v>33.090000000000003</v>
      </c>
    </row>
    <row r="1194" spans="1:4" ht="14.25">
      <c r="A1194" s="296">
        <v>310907</v>
      </c>
      <c r="B1194" s="296" t="s">
        <v>1008</v>
      </c>
      <c r="C1194" s="290" t="s">
        <v>30</v>
      </c>
      <c r="D1194" s="291">
        <v>38.85</v>
      </c>
    </row>
    <row r="1195" spans="1:4" ht="14.25">
      <c r="A1195" s="296">
        <v>310908</v>
      </c>
      <c r="B1195" s="296" t="s">
        <v>1009</v>
      </c>
      <c r="C1195" s="290" t="s">
        <v>30</v>
      </c>
      <c r="D1195" s="291">
        <v>94.73</v>
      </c>
    </row>
    <row r="1196" spans="1:4" ht="14.25">
      <c r="A1196" s="296">
        <v>310909</v>
      </c>
      <c r="B1196" s="296" t="s">
        <v>1010</v>
      </c>
      <c r="C1196" s="290" t="s">
        <v>30</v>
      </c>
      <c r="D1196" s="291">
        <v>52.98</v>
      </c>
    </row>
    <row r="1197" spans="1:4" ht="14.25">
      <c r="A1197" s="296">
        <v>310910</v>
      </c>
      <c r="B1197" s="296" t="s">
        <v>1011</v>
      </c>
      <c r="C1197" s="290" t="s">
        <v>30</v>
      </c>
      <c r="D1197" s="291">
        <v>49.89</v>
      </c>
    </row>
    <row r="1198" spans="1:4" ht="14.25">
      <c r="A1198" s="296">
        <v>310911</v>
      </c>
      <c r="B1198" s="296" t="s">
        <v>1012</v>
      </c>
      <c r="C1198" s="290" t="s">
        <v>30</v>
      </c>
      <c r="D1198" s="291">
        <v>40.630000000000003</v>
      </c>
    </row>
    <row r="1199" spans="1:4" ht="14.25">
      <c r="A1199" s="296">
        <v>310912</v>
      </c>
      <c r="B1199" s="296" t="s">
        <v>1013</v>
      </c>
      <c r="C1199" s="290" t="s">
        <v>30</v>
      </c>
      <c r="D1199" s="291">
        <v>445.39</v>
      </c>
    </row>
    <row r="1200" spans="1:4" ht="14.25">
      <c r="A1200" s="296">
        <v>310913</v>
      </c>
      <c r="B1200" s="296" t="s">
        <v>1014</v>
      </c>
      <c r="C1200" s="290" t="s">
        <v>30</v>
      </c>
      <c r="D1200" s="291">
        <v>910.11</v>
      </c>
    </row>
    <row r="1201" spans="1:4" ht="14.25">
      <c r="A1201" s="296">
        <v>310914</v>
      </c>
      <c r="B1201" s="296" t="s">
        <v>1015</v>
      </c>
      <c r="C1201" s="290" t="s">
        <v>30</v>
      </c>
      <c r="D1201" s="291">
        <v>179.59</v>
      </c>
    </row>
    <row r="1202" spans="1:4" ht="30">
      <c r="A1202" s="295">
        <v>3125</v>
      </c>
      <c r="B1202" s="295" t="s">
        <v>26515</v>
      </c>
      <c r="C1202" s="290"/>
      <c r="D1202" s="291"/>
    </row>
    <row r="1203" spans="1:4" ht="28.5">
      <c r="A1203" s="296">
        <v>312501</v>
      </c>
      <c r="B1203" s="296" t="s">
        <v>26516</v>
      </c>
      <c r="C1203" s="290" t="s">
        <v>99</v>
      </c>
      <c r="D1203" s="294">
        <v>5495.45</v>
      </c>
    </row>
    <row r="1204" spans="1:4" ht="14.25">
      <c r="A1204" s="296">
        <v>312502</v>
      </c>
      <c r="B1204" s="296" t="s">
        <v>26517</v>
      </c>
      <c r="C1204" s="290" t="s">
        <v>99</v>
      </c>
      <c r="D1204" s="294">
        <v>20666.650000000001</v>
      </c>
    </row>
    <row r="1205" spans="1:4" ht="14.25">
      <c r="A1205" s="296">
        <v>312503</v>
      </c>
      <c r="B1205" s="296" t="s">
        <v>26518</v>
      </c>
      <c r="C1205" s="290" t="s">
        <v>99</v>
      </c>
      <c r="D1205" s="294">
        <v>8603.65</v>
      </c>
    </row>
    <row r="1206" spans="1:4" ht="14.25">
      <c r="A1206" s="296">
        <v>312504</v>
      </c>
      <c r="B1206" s="296" t="s">
        <v>26519</v>
      </c>
      <c r="C1206" s="290" t="s">
        <v>99</v>
      </c>
      <c r="D1206" s="294">
        <v>2633.28</v>
      </c>
    </row>
    <row r="1207" spans="1:4" ht="14.25">
      <c r="A1207" s="296">
        <v>312505</v>
      </c>
      <c r="B1207" s="296" t="s">
        <v>26520</v>
      </c>
      <c r="C1207" s="290" t="s">
        <v>99</v>
      </c>
      <c r="D1207" s="294">
        <v>14761.89</v>
      </c>
    </row>
    <row r="1208" spans="1:4" ht="28.5">
      <c r="A1208" s="296">
        <v>312506</v>
      </c>
      <c r="B1208" s="296" t="s">
        <v>26521</v>
      </c>
      <c r="C1208" s="290" t="s">
        <v>99</v>
      </c>
      <c r="D1208" s="294">
        <v>4391.29</v>
      </c>
    </row>
    <row r="1209" spans="1:4" ht="28.5">
      <c r="A1209" s="296">
        <v>312507</v>
      </c>
      <c r="B1209" s="296" t="s">
        <v>26522</v>
      </c>
      <c r="C1209" s="290" t="s">
        <v>99</v>
      </c>
      <c r="D1209" s="294">
        <v>3976.76</v>
      </c>
    </row>
    <row r="1210" spans="1:4" ht="14.25">
      <c r="A1210" s="296">
        <v>312508</v>
      </c>
      <c r="B1210" s="296" t="s">
        <v>26523</v>
      </c>
      <c r="C1210" s="290" t="s">
        <v>99</v>
      </c>
      <c r="D1210" s="294">
        <v>11779.69</v>
      </c>
    </row>
    <row r="1211" spans="1:4" ht="14.25">
      <c r="A1211" s="296">
        <v>312509</v>
      </c>
      <c r="B1211" s="296" t="s">
        <v>26524</v>
      </c>
      <c r="C1211" s="290" t="s">
        <v>99</v>
      </c>
      <c r="D1211" s="294">
        <v>9781.6200000000008</v>
      </c>
    </row>
    <row r="1212" spans="1:4" ht="28.5">
      <c r="A1212" s="296">
        <v>312510</v>
      </c>
      <c r="B1212" s="296" t="s">
        <v>26525</v>
      </c>
      <c r="C1212" s="290" t="s">
        <v>99</v>
      </c>
      <c r="D1212" s="294">
        <v>9781.6200000000008</v>
      </c>
    </row>
    <row r="1213" spans="1:4" ht="28.5">
      <c r="A1213" s="296">
        <v>312511</v>
      </c>
      <c r="B1213" s="296" t="s">
        <v>26526</v>
      </c>
      <c r="C1213" s="290" t="s">
        <v>99</v>
      </c>
      <c r="D1213" s="294">
        <v>9990.3700000000008</v>
      </c>
    </row>
    <row r="1214" spans="1:4" ht="14.25">
      <c r="A1214" s="296">
        <v>312512</v>
      </c>
      <c r="B1214" s="296" t="s">
        <v>26527</v>
      </c>
      <c r="C1214" s="290" t="s">
        <v>99</v>
      </c>
      <c r="D1214" s="294">
        <v>9155.35</v>
      </c>
    </row>
    <row r="1215" spans="1:4" ht="28.5">
      <c r="A1215" s="296">
        <v>312513</v>
      </c>
      <c r="B1215" s="296" t="s">
        <v>26528</v>
      </c>
      <c r="C1215" s="290" t="s">
        <v>99</v>
      </c>
      <c r="D1215" s="294">
        <v>9785.34</v>
      </c>
    </row>
    <row r="1216" spans="1:4" ht="28.5">
      <c r="A1216" s="296">
        <v>312514</v>
      </c>
      <c r="B1216" s="296" t="s">
        <v>26529</v>
      </c>
      <c r="C1216" s="290" t="s">
        <v>99</v>
      </c>
      <c r="D1216" s="294">
        <v>21173.62</v>
      </c>
    </row>
    <row r="1217" spans="1:4" ht="14.25">
      <c r="A1217" s="296">
        <v>312515</v>
      </c>
      <c r="B1217" s="296" t="s">
        <v>26530</v>
      </c>
      <c r="C1217" s="290" t="s">
        <v>99</v>
      </c>
      <c r="D1217" s="294">
        <v>5487.25</v>
      </c>
    </row>
    <row r="1218" spans="1:4" ht="14.25">
      <c r="A1218" s="296">
        <v>312516</v>
      </c>
      <c r="B1218" s="296" t="s">
        <v>26531</v>
      </c>
      <c r="C1218" s="290" t="s">
        <v>99</v>
      </c>
      <c r="D1218" s="294">
        <v>11846.79</v>
      </c>
    </row>
    <row r="1219" spans="1:4" ht="14.25">
      <c r="A1219" s="296">
        <v>312517</v>
      </c>
      <c r="B1219" s="296" t="s">
        <v>26532</v>
      </c>
      <c r="C1219" s="290" t="s">
        <v>99</v>
      </c>
      <c r="D1219" s="294">
        <v>17714.27</v>
      </c>
    </row>
    <row r="1220" spans="1:4" ht="14.25">
      <c r="A1220" s="296">
        <v>312518</v>
      </c>
      <c r="B1220" s="296" t="s">
        <v>26533</v>
      </c>
      <c r="C1220" s="290" t="s">
        <v>99</v>
      </c>
      <c r="D1220" s="294">
        <v>2277.42</v>
      </c>
    </row>
    <row r="1221" spans="1:4" ht="14.25">
      <c r="A1221" s="296">
        <v>312519</v>
      </c>
      <c r="B1221" s="296" t="s">
        <v>26534</v>
      </c>
      <c r="C1221" s="290" t="s">
        <v>99</v>
      </c>
      <c r="D1221" s="294">
        <v>4123.75</v>
      </c>
    </row>
    <row r="1222" spans="1:4" ht="14.25">
      <c r="A1222" s="296">
        <v>312520</v>
      </c>
      <c r="B1222" s="296" t="s">
        <v>26535</v>
      </c>
      <c r="C1222" s="290" t="s">
        <v>99</v>
      </c>
      <c r="D1222" s="294">
        <v>1674.16</v>
      </c>
    </row>
    <row r="1223" spans="1:4" ht="14.25">
      <c r="A1223" s="296">
        <v>312522</v>
      </c>
      <c r="B1223" s="296" t="s">
        <v>26536</v>
      </c>
      <c r="C1223" s="290" t="s">
        <v>99</v>
      </c>
      <c r="D1223" s="294">
        <v>3172.11</v>
      </c>
    </row>
    <row r="1224" spans="1:4" ht="30">
      <c r="A1224" s="295">
        <v>3126</v>
      </c>
      <c r="B1224" s="295" t="s">
        <v>26537</v>
      </c>
      <c r="C1224" s="290"/>
      <c r="D1224" s="291"/>
    </row>
    <row r="1225" spans="1:4" ht="28.5">
      <c r="A1225" s="296">
        <v>312601</v>
      </c>
      <c r="B1225" s="296" t="s">
        <v>26538</v>
      </c>
      <c r="C1225" s="290" t="s">
        <v>99</v>
      </c>
      <c r="D1225" s="294">
        <v>6061.07</v>
      </c>
    </row>
    <row r="1226" spans="1:4" ht="14.25">
      <c r="A1226" s="296">
        <v>312602</v>
      </c>
      <c r="B1226" s="296" t="s">
        <v>26539</v>
      </c>
      <c r="C1226" s="290" t="s">
        <v>99</v>
      </c>
      <c r="D1226" s="294">
        <v>22736.78</v>
      </c>
    </row>
    <row r="1227" spans="1:4" ht="14.25">
      <c r="A1227" s="296">
        <v>312603</v>
      </c>
      <c r="B1227" s="296" t="s">
        <v>26540</v>
      </c>
      <c r="C1227" s="290" t="s">
        <v>99</v>
      </c>
      <c r="D1227" s="294">
        <v>9497.4</v>
      </c>
    </row>
    <row r="1228" spans="1:4" ht="14.25">
      <c r="A1228" s="296">
        <v>312604</v>
      </c>
      <c r="B1228" s="296" t="s">
        <v>26541</v>
      </c>
      <c r="C1228" s="290" t="s">
        <v>99</v>
      </c>
      <c r="D1228" s="294">
        <v>2904.48</v>
      </c>
    </row>
    <row r="1229" spans="1:4" ht="14.25">
      <c r="A1229" s="296">
        <v>312605</v>
      </c>
      <c r="B1229" s="296" t="s">
        <v>26542</v>
      </c>
      <c r="C1229" s="290" t="s">
        <v>99</v>
      </c>
      <c r="D1229" s="294">
        <v>16240.55</v>
      </c>
    </row>
    <row r="1230" spans="1:4" ht="28.5">
      <c r="A1230" s="296">
        <v>312606</v>
      </c>
      <c r="B1230" s="296" t="s">
        <v>26543</v>
      </c>
      <c r="C1230" s="290" t="s">
        <v>99</v>
      </c>
      <c r="D1230" s="294">
        <v>4843.67</v>
      </c>
    </row>
    <row r="1231" spans="1:4" ht="28.5">
      <c r="A1231" s="296">
        <v>312607</v>
      </c>
      <c r="B1231" s="296" t="s">
        <v>26544</v>
      </c>
      <c r="C1231" s="290" t="s">
        <v>99</v>
      </c>
      <c r="D1231" s="294">
        <v>4386.07</v>
      </c>
    </row>
    <row r="1232" spans="1:4" ht="14.25">
      <c r="A1232" s="296">
        <v>312608</v>
      </c>
      <c r="B1232" s="296" t="s">
        <v>26545</v>
      </c>
      <c r="C1232" s="290" t="s">
        <v>99</v>
      </c>
      <c r="D1232" s="294">
        <v>13140.95</v>
      </c>
    </row>
    <row r="1233" spans="1:4" ht="14.25">
      <c r="A1233" s="296">
        <v>312609</v>
      </c>
      <c r="B1233" s="296" t="s">
        <v>26546</v>
      </c>
      <c r="C1233" s="290" t="s">
        <v>99</v>
      </c>
      <c r="D1233" s="294">
        <v>10792.5</v>
      </c>
    </row>
    <row r="1234" spans="1:4" ht="28.5">
      <c r="A1234" s="296">
        <v>312610</v>
      </c>
      <c r="B1234" s="296" t="s">
        <v>26547</v>
      </c>
      <c r="C1234" s="290" t="s">
        <v>99</v>
      </c>
      <c r="D1234" s="294">
        <v>10792.5</v>
      </c>
    </row>
    <row r="1235" spans="1:4" ht="28.5">
      <c r="A1235" s="296">
        <v>312611</v>
      </c>
      <c r="B1235" s="296" t="s">
        <v>26548</v>
      </c>
      <c r="C1235" s="290" t="s">
        <v>99</v>
      </c>
      <c r="D1235" s="294">
        <v>11086.06</v>
      </c>
    </row>
    <row r="1236" spans="1:4" ht="14.25">
      <c r="A1236" s="296">
        <v>312612</v>
      </c>
      <c r="B1236" s="296" t="s">
        <v>26549</v>
      </c>
      <c r="C1236" s="290" t="s">
        <v>99</v>
      </c>
      <c r="D1236" s="294">
        <v>10105.23</v>
      </c>
    </row>
    <row r="1237" spans="1:4" ht="28.5">
      <c r="A1237" s="296">
        <v>312613</v>
      </c>
      <c r="B1237" s="296" t="s">
        <v>26550</v>
      </c>
      <c r="C1237" s="290" t="s">
        <v>99</v>
      </c>
      <c r="D1237" s="294">
        <v>10792.5</v>
      </c>
    </row>
    <row r="1238" spans="1:4" ht="28.5">
      <c r="A1238" s="296">
        <v>312614</v>
      </c>
      <c r="B1238" s="296" t="s">
        <v>26551</v>
      </c>
      <c r="C1238" s="290" t="s">
        <v>99</v>
      </c>
      <c r="D1238" s="294">
        <v>23173.66</v>
      </c>
    </row>
    <row r="1239" spans="1:4" ht="14.25">
      <c r="A1239" s="296">
        <v>312615</v>
      </c>
      <c r="B1239" s="296" t="s">
        <v>26552</v>
      </c>
      <c r="C1239" s="290" t="s">
        <v>99</v>
      </c>
      <c r="D1239" s="294">
        <v>6061.07</v>
      </c>
    </row>
    <row r="1240" spans="1:4" ht="14.25">
      <c r="A1240" s="296">
        <v>312616</v>
      </c>
      <c r="B1240" s="296" t="s">
        <v>26553</v>
      </c>
      <c r="C1240" s="290" t="s">
        <v>99</v>
      </c>
      <c r="D1240" s="294">
        <v>13063.24</v>
      </c>
    </row>
    <row r="1241" spans="1:4" ht="14.25">
      <c r="A1241" s="296">
        <v>312617</v>
      </c>
      <c r="B1241" s="296" t="s">
        <v>26554</v>
      </c>
      <c r="C1241" s="290" t="s">
        <v>99</v>
      </c>
      <c r="D1241" s="294">
        <v>19488.66</v>
      </c>
    </row>
    <row r="1242" spans="1:4" ht="14.25">
      <c r="A1242" s="296">
        <v>312618</v>
      </c>
      <c r="B1242" s="296" t="s">
        <v>26555</v>
      </c>
      <c r="C1242" s="290" t="s">
        <v>99</v>
      </c>
      <c r="D1242" s="294">
        <v>2637.41</v>
      </c>
    </row>
    <row r="1243" spans="1:4" ht="14.25">
      <c r="A1243" s="296">
        <v>312619</v>
      </c>
      <c r="B1243" s="296" t="s">
        <v>26556</v>
      </c>
      <c r="C1243" s="290" t="s">
        <v>99</v>
      </c>
      <c r="D1243" s="294">
        <v>4775.6000000000004</v>
      </c>
    </row>
    <row r="1244" spans="1:4" ht="14.25">
      <c r="A1244" s="296">
        <v>312620</v>
      </c>
      <c r="B1244" s="296" t="s">
        <v>26557</v>
      </c>
      <c r="C1244" s="290" t="s">
        <v>99</v>
      </c>
      <c r="D1244" s="294">
        <v>1938.8</v>
      </c>
    </row>
    <row r="1245" spans="1:4" ht="14.25">
      <c r="A1245" s="296">
        <v>312621</v>
      </c>
      <c r="B1245" s="296" t="s">
        <v>26558</v>
      </c>
      <c r="C1245" s="290" t="s">
        <v>99</v>
      </c>
      <c r="D1245" s="294">
        <v>1938.8</v>
      </c>
    </row>
    <row r="1246" spans="1:4" ht="14.25">
      <c r="A1246" s="296">
        <v>312622</v>
      </c>
      <c r="B1246" s="296" t="s">
        <v>26559</v>
      </c>
      <c r="C1246" s="290" t="s">
        <v>99</v>
      </c>
      <c r="D1246" s="294">
        <v>3673.53</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sheetPr>
  <dimension ref="A1:E1437"/>
  <sheetViews>
    <sheetView workbookViewId="0">
      <pane ySplit="2" topLeftCell="A175" activePane="bottomLeft" state="frozen"/>
      <selection pane="bottomLeft" activeCell="B261" sqref="B261"/>
    </sheetView>
  </sheetViews>
  <sheetFormatPr defaultColWidth="0" defaultRowHeight="11.25"/>
  <cols>
    <col min="1" max="1" width="20.625" style="172" customWidth="1"/>
    <col min="2" max="2" width="40.625" style="12" customWidth="1"/>
    <col min="3" max="3" width="5.625" style="172" customWidth="1"/>
    <col min="4" max="4" width="15.625" style="176" customWidth="1"/>
    <col min="5" max="16384" width="21.75" style="12" hidden="1"/>
  </cols>
  <sheetData>
    <row r="1" spans="1:5" ht="11.25" customHeight="1">
      <c r="A1" s="169" t="s">
        <v>2133</v>
      </c>
      <c r="B1" s="170" t="s">
        <v>26514</v>
      </c>
      <c r="C1" s="365" t="s">
        <v>25533</v>
      </c>
      <c r="D1" s="365"/>
    </row>
    <row r="2" spans="1:5">
      <c r="A2" s="162" t="s">
        <v>2311</v>
      </c>
      <c r="B2" s="162" t="s">
        <v>1068</v>
      </c>
      <c r="C2" s="162" t="s">
        <v>26</v>
      </c>
      <c r="D2" s="171" t="s">
        <v>2303</v>
      </c>
    </row>
    <row r="3" spans="1:5" ht="15">
      <c r="A3" s="286" t="s">
        <v>26722</v>
      </c>
      <c r="B3" s="286" t="s">
        <v>26723</v>
      </c>
      <c r="C3" s="287" t="s">
        <v>26724</v>
      </c>
      <c r="D3" s="287" t="s">
        <v>26725</v>
      </c>
      <c r="E3" s="287"/>
    </row>
    <row r="4" spans="1:5" ht="15">
      <c r="A4" s="288">
        <v>1</v>
      </c>
      <c r="B4" s="366" t="s">
        <v>26726</v>
      </c>
      <c r="C4" s="367"/>
      <c r="D4" s="367"/>
      <c r="E4" s="368"/>
    </row>
    <row r="5" spans="1:5" ht="15">
      <c r="A5" s="288">
        <v>101</v>
      </c>
      <c r="B5" s="366" t="s">
        <v>26727</v>
      </c>
      <c r="C5" s="367"/>
      <c r="D5" s="367"/>
      <c r="E5" s="368"/>
    </row>
    <row r="6" spans="1:5" ht="28.5">
      <c r="A6" s="289">
        <v>10101</v>
      </c>
      <c r="B6" s="289" t="s">
        <v>24817</v>
      </c>
      <c r="C6" s="290" t="s">
        <v>5</v>
      </c>
      <c r="D6" s="291">
        <v>5.86</v>
      </c>
      <c r="E6" s="292"/>
    </row>
    <row r="7" spans="1:5" ht="14.25">
      <c r="A7" s="289">
        <v>10106</v>
      </c>
      <c r="B7" s="289" t="s">
        <v>24818</v>
      </c>
      <c r="C7" s="290" t="s">
        <v>5</v>
      </c>
      <c r="D7" s="291">
        <v>6.94</v>
      </c>
      <c r="E7" s="292"/>
    </row>
    <row r="8" spans="1:5" ht="28.5">
      <c r="A8" s="289">
        <v>10108</v>
      </c>
      <c r="B8" s="289" t="s">
        <v>24819</v>
      </c>
      <c r="C8" s="290" t="s">
        <v>5</v>
      </c>
      <c r="D8" s="291">
        <v>6.94</v>
      </c>
      <c r="E8" s="292"/>
    </row>
    <row r="9" spans="1:5" ht="14.25">
      <c r="A9" s="289">
        <v>10111</v>
      </c>
      <c r="B9" s="289" t="s">
        <v>24820</v>
      </c>
      <c r="C9" s="290" t="s">
        <v>5</v>
      </c>
      <c r="D9" s="291">
        <v>6.94</v>
      </c>
      <c r="E9" s="292"/>
    </row>
    <row r="10" spans="1:5" ht="14.25">
      <c r="A10" s="289">
        <v>10115</v>
      </c>
      <c r="B10" s="289" t="s">
        <v>24821</v>
      </c>
      <c r="C10" s="290" t="s">
        <v>5</v>
      </c>
      <c r="D10" s="291">
        <v>6.94</v>
      </c>
      <c r="E10" s="292"/>
    </row>
    <row r="11" spans="1:5" ht="28.5">
      <c r="A11" s="289">
        <v>10117</v>
      </c>
      <c r="B11" s="289" t="s">
        <v>24822</v>
      </c>
      <c r="C11" s="290" t="s">
        <v>5</v>
      </c>
      <c r="D11" s="291">
        <v>13.18</v>
      </c>
      <c r="E11" s="292"/>
    </row>
    <row r="12" spans="1:5" ht="14.25">
      <c r="A12" s="289">
        <v>10118</v>
      </c>
      <c r="B12" s="289" t="s">
        <v>24823</v>
      </c>
      <c r="C12" s="290" t="s">
        <v>5</v>
      </c>
      <c r="D12" s="291">
        <v>6.94</v>
      </c>
      <c r="E12" s="292"/>
    </row>
    <row r="13" spans="1:5" ht="14.25">
      <c r="A13" s="289">
        <v>10121</v>
      </c>
      <c r="B13" s="289" t="s">
        <v>24824</v>
      </c>
      <c r="C13" s="290" t="s">
        <v>5</v>
      </c>
      <c r="D13" s="291">
        <v>6.94</v>
      </c>
      <c r="E13" s="292"/>
    </row>
    <row r="14" spans="1:5" ht="28.5">
      <c r="A14" s="289">
        <v>10124</v>
      </c>
      <c r="B14" s="289" t="s">
        <v>24825</v>
      </c>
      <c r="C14" s="290" t="s">
        <v>5</v>
      </c>
      <c r="D14" s="291">
        <v>6.94</v>
      </c>
      <c r="E14" s="292"/>
    </row>
    <row r="15" spans="1:5" ht="14.25">
      <c r="A15" s="289">
        <v>10128</v>
      </c>
      <c r="B15" s="289" t="s">
        <v>24826</v>
      </c>
      <c r="C15" s="290" t="s">
        <v>5</v>
      </c>
      <c r="D15" s="291">
        <v>6.94</v>
      </c>
      <c r="E15" s="292"/>
    </row>
    <row r="16" spans="1:5" ht="14.25">
      <c r="A16" s="289">
        <v>10130</v>
      </c>
      <c r="B16" s="289" t="s">
        <v>24827</v>
      </c>
      <c r="C16" s="290" t="s">
        <v>5</v>
      </c>
      <c r="D16" s="291">
        <v>10.6</v>
      </c>
      <c r="E16" s="292"/>
    </row>
    <row r="17" spans="1:5" ht="14.25">
      <c r="A17" s="289">
        <v>10138</v>
      </c>
      <c r="B17" s="289" t="s">
        <v>24828</v>
      </c>
      <c r="C17" s="290" t="s">
        <v>5</v>
      </c>
      <c r="D17" s="291">
        <v>6.94</v>
      </c>
      <c r="E17" s="292"/>
    </row>
    <row r="18" spans="1:5" ht="14.25">
      <c r="A18" s="289">
        <v>10139</v>
      </c>
      <c r="B18" s="289" t="s">
        <v>24829</v>
      </c>
      <c r="C18" s="290" t="s">
        <v>5</v>
      </c>
      <c r="D18" s="291">
        <v>6.94</v>
      </c>
      <c r="E18" s="292"/>
    </row>
    <row r="19" spans="1:5" ht="14.25">
      <c r="A19" s="289">
        <v>10140</v>
      </c>
      <c r="B19" s="289" t="s">
        <v>24830</v>
      </c>
      <c r="C19" s="290" t="s">
        <v>5</v>
      </c>
      <c r="D19" s="291">
        <v>6.94</v>
      </c>
      <c r="E19" s="292"/>
    </row>
    <row r="20" spans="1:5" ht="28.5">
      <c r="A20" s="289">
        <v>10146</v>
      </c>
      <c r="B20" s="289" t="s">
        <v>24831</v>
      </c>
      <c r="C20" s="290" t="s">
        <v>5</v>
      </c>
      <c r="D20" s="291">
        <v>5.0999999999999996</v>
      </c>
      <c r="E20" s="292"/>
    </row>
    <row r="21" spans="1:5" ht="14.25">
      <c r="A21" s="289">
        <v>10150</v>
      </c>
      <c r="B21" s="289" t="s">
        <v>24832</v>
      </c>
      <c r="C21" s="290" t="s">
        <v>5</v>
      </c>
      <c r="D21" s="291">
        <v>6.94</v>
      </c>
      <c r="E21" s="292"/>
    </row>
    <row r="22" spans="1:5" ht="15">
      <c r="A22" s="288">
        <v>102</v>
      </c>
      <c r="B22" s="366" t="s">
        <v>26728</v>
      </c>
      <c r="C22" s="367"/>
      <c r="D22" s="367"/>
      <c r="E22" s="368"/>
    </row>
    <row r="23" spans="1:5" ht="28.5">
      <c r="A23" s="289">
        <v>10209</v>
      </c>
      <c r="B23" s="289" t="s">
        <v>1070</v>
      </c>
      <c r="C23" s="290" t="s">
        <v>5</v>
      </c>
      <c r="D23" s="291">
        <v>11.55</v>
      </c>
      <c r="E23" s="292"/>
    </row>
    <row r="24" spans="1:5" ht="14.25">
      <c r="A24" s="289">
        <v>10233</v>
      </c>
      <c r="B24" s="289" t="s">
        <v>24833</v>
      </c>
      <c r="C24" s="290" t="s">
        <v>5</v>
      </c>
      <c r="D24" s="291">
        <v>4.8</v>
      </c>
      <c r="E24" s="292"/>
    </row>
    <row r="25" spans="1:5" ht="14.25">
      <c r="A25" s="289">
        <v>10235</v>
      </c>
      <c r="B25" s="289" t="s">
        <v>24834</v>
      </c>
      <c r="C25" s="290" t="s">
        <v>5</v>
      </c>
      <c r="D25" s="291">
        <v>4.8</v>
      </c>
      <c r="E25" s="292"/>
    </row>
    <row r="26" spans="1:5" ht="28.5">
      <c r="A26" s="289">
        <v>10260</v>
      </c>
      <c r="B26" s="289" t="s">
        <v>24835</v>
      </c>
      <c r="C26" s="290" t="s">
        <v>5</v>
      </c>
      <c r="D26" s="291">
        <v>5.41</v>
      </c>
      <c r="E26" s="292"/>
    </row>
    <row r="27" spans="1:5" ht="28.5">
      <c r="A27" s="289">
        <v>10278</v>
      </c>
      <c r="B27" s="289" t="s">
        <v>24836</v>
      </c>
      <c r="C27" s="290" t="s">
        <v>5</v>
      </c>
      <c r="D27" s="291">
        <v>10.6</v>
      </c>
      <c r="E27" s="293"/>
    </row>
    <row r="28" spans="1:5" ht="14.25">
      <c r="A28" s="369"/>
      <c r="B28" s="370"/>
      <c r="C28" s="370"/>
      <c r="D28" s="370"/>
      <c r="E28" s="371"/>
    </row>
    <row r="29" spans="1:5" ht="15">
      <c r="A29" s="366" t="s">
        <v>26729</v>
      </c>
      <c r="B29" s="367"/>
      <c r="C29" s="367"/>
      <c r="D29" s="367"/>
      <c r="E29" s="368"/>
    </row>
    <row r="30" spans="1:5" ht="14.25">
      <c r="A30" s="369"/>
      <c r="B30" s="370"/>
      <c r="C30" s="370"/>
      <c r="D30" s="370"/>
      <c r="E30" s="371"/>
    </row>
    <row r="31" spans="1:5" ht="15">
      <c r="A31" s="286" t="s">
        <v>26722</v>
      </c>
      <c r="B31" s="286" t="s">
        <v>26723</v>
      </c>
      <c r="C31" s="287" t="s">
        <v>26724</v>
      </c>
      <c r="D31" s="287" t="s">
        <v>26725</v>
      </c>
      <c r="E31" s="287"/>
    </row>
    <row r="32" spans="1:5" ht="15">
      <c r="A32" s="288">
        <v>2</v>
      </c>
      <c r="B32" s="366" t="s">
        <v>26730</v>
      </c>
      <c r="C32" s="367"/>
      <c r="D32" s="367"/>
      <c r="E32" s="368"/>
    </row>
    <row r="33" spans="1:5" ht="15">
      <c r="A33" s="288">
        <v>203</v>
      </c>
      <c r="B33" s="366" t="s">
        <v>26731</v>
      </c>
      <c r="C33" s="367"/>
      <c r="D33" s="367"/>
      <c r="E33" s="368"/>
    </row>
    <row r="34" spans="1:5" ht="28.5">
      <c r="A34" s="289">
        <v>20356</v>
      </c>
      <c r="B34" s="289" t="s">
        <v>1071</v>
      </c>
      <c r="C34" s="290" t="s">
        <v>2</v>
      </c>
      <c r="D34" s="291">
        <v>40.47</v>
      </c>
      <c r="E34" s="292"/>
    </row>
    <row r="35" spans="1:5" ht="15">
      <c r="A35" s="288">
        <v>204</v>
      </c>
      <c r="B35" s="366" t="s">
        <v>26732</v>
      </c>
      <c r="C35" s="367"/>
      <c r="D35" s="367"/>
      <c r="E35" s="368"/>
    </row>
    <row r="36" spans="1:5" ht="14.25">
      <c r="A36" s="289">
        <v>20416</v>
      </c>
      <c r="B36" s="289" t="s">
        <v>1072</v>
      </c>
      <c r="C36" s="290" t="s">
        <v>7</v>
      </c>
      <c r="D36" s="291">
        <v>370.26</v>
      </c>
      <c r="E36" s="292"/>
    </row>
    <row r="37" spans="1:5" ht="14.25">
      <c r="A37" s="289">
        <v>20463</v>
      </c>
      <c r="B37" s="289" t="s">
        <v>1073</v>
      </c>
      <c r="C37" s="290" t="s">
        <v>3</v>
      </c>
      <c r="D37" s="291">
        <v>7.32</v>
      </c>
      <c r="E37" s="292"/>
    </row>
    <row r="38" spans="1:5" ht="14.25">
      <c r="A38" s="289">
        <v>20468</v>
      </c>
      <c r="B38" s="289" t="s">
        <v>1074</v>
      </c>
      <c r="C38" s="290" t="s">
        <v>3</v>
      </c>
      <c r="D38" s="291">
        <v>10.6</v>
      </c>
      <c r="E38" s="292"/>
    </row>
    <row r="39" spans="1:5" ht="15">
      <c r="A39" s="288">
        <v>205</v>
      </c>
      <c r="B39" s="366" t="s">
        <v>26733</v>
      </c>
      <c r="C39" s="367"/>
      <c r="D39" s="367"/>
      <c r="E39" s="368"/>
    </row>
    <row r="40" spans="1:5" ht="14.25">
      <c r="A40" s="289">
        <v>20503</v>
      </c>
      <c r="B40" s="289" t="s">
        <v>1075</v>
      </c>
      <c r="C40" s="290" t="s">
        <v>7</v>
      </c>
      <c r="D40" s="291">
        <v>74.67</v>
      </c>
      <c r="E40" s="292"/>
    </row>
    <row r="41" spans="1:5" ht="14.25">
      <c r="A41" s="289">
        <v>20505</v>
      </c>
      <c r="B41" s="289" t="s">
        <v>1076</v>
      </c>
      <c r="C41" s="290" t="s">
        <v>3</v>
      </c>
      <c r="D41" s="291">
        <v>0.8</v>
      </c>
      <c r="E41" s="292"/>
    </row>
    <row r="42" spans="1:5" ht="14.25">
      <c r="A42" s="289">
        <v>20508</v>
      </c>
      <c r="B42" s="289" t="s">
        <v>1077</v>
      </c>
      <c r="C42" s="290" t="s">
        <v>3</v>
      </c>
      <c r="D42" s="291">
        <v>0.45</v>
      </c>
      <c r="E42" s="292"/>
    </row>
    <row r="43" spans="1:5" ht="14.25">
      <c r="A43" s="289">
        <v>20509</v>
      </c>
      <c r="B43" s="289" t="s">
        <v>1078</v>
      </c>
      <c r="C43" s="290" t="s">
        <v>3</v>
      </c>
      <c r="D43" s="291">
        <v>3.34</v>
      </c>
      <c r="E43" s="292"/>
    </row>
    <row r="44" spans="1:5" ht="14.25">
      <c r="A44" s="289">
        <v>20510</v>
      </c>
      <c r="B44" s="289" t="s">
        <v>1079</v>
      </c>
      <c r="C44" s="290" t="s">
        <v>3</v>
      </c>
      <c r="D44" s="291">
        <v>0.65</v>
      </c>
      <c r="E44" s="292"/>
    </row>
    <row r="45" spans="1:5" ht="14.25">
      <c r="A45" s="289">
        <v>20514</v>
      </c>
      <c r="B45" s="289" t="s">
        <v>1080</v>
      </c>
      <c r="C45" s="290" t="s">
        <v>7</v>
      </c>
      <c r="D45" s="291">
        <v>333.48</v>
      </c>
      <c r="E45" s="292"/>
    </row>
    <row r="46" spans="1:5" ht="14.25">
      <c r="A46" s="289">
        <v>20517</v>
      </c>
      <c r="B46" s="289" t="s">
        <v>1081</v>
      </c>
      <c r="C46" s="290" t="s">
        <v>7</v>
      </c>
      <c r="D46" s="291">
        <v>95.3</v>
      </c>
      <c r="E46" s="292"/>
    </row>
    <row r="47" spans="1:5" ht="14.25">
      <c r="A47" s="289">
        <v>20518</v>
      </c>
      <c r="B47" s="289" t="s">
        <v>1083</v>
      </c>
      <c r="C47" s="290" t="s">
        <v>7</v>
      </c>
      <c r="D47" s="291">
        <v>95.3</v>
      </c>
      <c r="E47" s="292"/>
    </row>
    <row r="48" spans="1:5" ht="14.25">
      <c r="A48" s="289">
        <v>20519</v>
      </c>
      <c r="B48" s="289" t="s">
        <v>1084</v>
      </c>
      <c r="C48" s="290" t="s">
        <v>7</v>
      </c>
      <c r="D48" s="291">
        <v>95.3</v>
      </c>
      <c r="E48" s="292"/>
    </row>
    <row r="49" spans="1:5" ht="14.25">
      <c r="A49" s="289">
        <v>20520</v>
      </c>
      <c r="B49" s="289" t="s">
        <v>1085</v>
      </c>
      <c r="C49" s="290" t="s">
        <v>7</v>
      </c>
      <c r="D49" s="291">
        <v>95.3</v>
      </c>
      <c r="E49" s="292"/>
    </row>
    <row r="50" spans="1:5" ht="14.25">
      <c r="A50" s="289">
        <v>20521</v>
      </c>
      <c r="B50" s="289" t="s">
        <v>1086</v>
      </c>
      <c r="C50" s="290" t="s">
        <v>7</v>
      </c>
      <c r="D50" s="291">
        <v>88.07</v>
      </c>
      <c r="E50" s="292"/>
    </row>
    <row r="51" spans="1:5" ht="14.25">
      <c r="A51" s="289">
        <v>20522</v>
      </c>
      <c r="B51" s="289" t="s">
        <v>1087</v>
      </c>
      <c r="C51" s="290" t="s">
        <v>7</v>
      </c>
      <c r="D51" s="291">
        <v>104.35</v>
      </c>
      <c r="E51" s="292"/>
    </row>
    <row r="52" spans="1:5" ht="14.25">
      <c r="A52" s="289">
        <v>20524</v>
      </c>
      <c r="B52" s="289" t="s">
        <v>1088</v>
      </c>
      <c r="C52" s="290" t="s">
        <v>7</v>
      </c>
      <c r="D52" s="291">
        <v>70.67</v>
      </c>
      <c r="E52" s="292"/>
    </row>
    <row r="53" spans="1:5" ht="14.25">
      <c r="A53" s="289">
        <v>20553</v>
      </c>
      <c r="B53" s="289" t="s">
        <v>1089</v>
      </c>
      <c r="C53" s="290" t="s">
        <v>7</v>
      </c>
      <c r="D53" s="291">
        <v>95.3</v>
      </c>
      <c r="E53" s="292"/>
    </row>
    <row r="54" spans="1:5" ht="14.25">
      <c r="A54" s="289">
        <v>20554</v>
      </c>
      <c r="B54" s="289" t="s">
        <v>1090</v>
      </c>
      <c r="C54" s="290" t="s">
        <v>7</v>
      </c>
      <c r="D54" s="291">
        <v>46.67</v>
      </c>
      <c r="E54" s="292"/>
    </row>
    <row r="55" spans="1:5" ht="14.25">
      <c r="A55" s="289">
        <v>20567</v>
      </c>
      <c r="B55" s="289" t="s">
        <v>1091</v>
      </c>
      <c r="C55" s="290" t="s">
        <v>7</v>
      </c>
      <c r="D55" s="291">
        <v>351.5</v>
      </c>
      <c r="E55" s="292"/>
    </row>
    <row r="56" spans="1:5" ht="14.25">
      <c r="A56" s="289">
        <v>20571</v>
      </c>
      <c r="B56" s="289" t="s">
        <v>1092</v>
      </c>
      <c r="C56" s="290" t="s">
        <v>7</v>
      </c>
      <c r="D56" s="291">
        <v>95.3</v>
      </c>
      <c r="E56" s="292"/>
    </row>
    <row r="57" spans="1:5" ht="28.5">
      <c r="A57" s="289">
        <v>20572</v>
      </c>
      <c r="B57" s="289" t="s">
        <v>1093</v>
      </c>
      <c r="C57" s="290" t="s">
        <v>3</v>
      </c>
      <c r="D57" s="291">
        <v>4.29</v>
      </c>
      <c r="E57" s="292"/>
    </row>
    <row r="58" spans="1:5" ht="14.25">
      <c r="A58" s="289">
        <v>20578</v>
      </c>
      <c r="B58" s="289" t="s">
        <v>1094</v>
      </c>
      <c r="C58" s="290" t="s">
        <v>7</v>
      </c>
      <c r="D58" s="291">
        <v>98</v>
      </c>
      <c r="E58" s="292"/>
    </row>
    <row r="59" spans="1:5" ht="14.25">
      <c r="A59" s="289">
        <v>20580</v>
      </c>
      <c r="B59" s="289" t="s">
        <v>1095</v>
      </c>
      <c r="C59" s="290" t="s">
        <v>7</v>
      </c>
      <c r="D59" s="291">
        <v>62.67</v>
      </c>
      <c r="E59" s="292"/>
    </row>
    <row r="60" spans="1:5" ht="28.5">
      <c r="A60" s="289">
        <v>20584</v>
      </c>
      <c r="B60" s="289" t="s">
        <v>1096</v>
      </c>
      <c r="C60" s="290" t="s">
        <v>3</v>
      </c>
      <c r="D60" s="291">
        <v>1.56</v>
      </c>
      <c r="E60" s="292"/>
    </row>
    <row r="61" spans="1:5" ht="14.25">
      <c r="A61" s="289">
        <v>20588</v>
      </c>
      <c r="B61" s="289" t="s">
        <v>1097</v>
      </c>
      <c r="C61" s="290" t="s">
        <v>3</v>
      </c>
      <c r="D61" s="291">
        <v>7.32</v>
      </c>
      <c r="E61" s="292"/>
    </row>
    <row r="62" spans="1:5" ht="15">
      <c r="A62" s="288">
        <v>207</v>
      </c>
      <c r="B62" s="366" t="s">
        <v>26733</v>
      </c>
      <c r="C62" s="367"/>
      <c r="D62" s="367"/>
      <c r="E62" s="368"/>
    </row>
    <row r="63" spans="1:5" ht="42.75">
      <c r="A63" s="289">
        <v>20732</v>
      </c>
      <c r="B63" s="289" t="s">
        <v>1098</v>
      </c>
      <c r="C63" s="290" t="s">
        <v>3</v>
      </c>
      <c r="D63" s="291">
        <v>1.75</v>
      </c>
      <c r="E63" s="292"/>
    </row>
    <row r="64" spans="1:5" ht="28.5">
      <c r="A64" s="289">
        <v>20746</v>
      </c>
      <c r="B64" s="289" t="s">
        <v>1099</v>
      </c>
      <c r="C64" s="290" t="s">
        <v>3</v>
      </c>
      <c r="D64" s="291">
        <v>4.04</v>
      </c>
      <c r="E64" s="292"/>
    </row>
    <row r="65" spans="1:5" ht="15">
      <c r="A65" s="288">
        <v>209</v>
      </c>
      <c r="B65" s="366" t="s">
        <v>26734</v>
      </c>
      <c r="C65" s="367"/>
      <c r="D65" s="367"/>
      <c r="E65" s="368"/>
    </row>
    <row r="66" spans="1:5" ht="28.5">
      <c r="A66" s="289">
        <v>20910</v>
      </c>
      <c r="B66" s="289" t="s">
        <v>1100</v>
      </c>
      <c r="C66" s="290" t="s">
        <v>4</v>
      </c>
      <c r="D66" s="291">
        <v>32.909999999999997</v>
      </c>
      <c r="E66" s="292"/>
    </row>
    <row r="67" spans="1:5" ht="28.5">
      <c r="A67" s="289">
        <v>20975</v>
      </c>
      <c r="B67" s="289" t="s">
        <v>1101</v>
      </c>
      <c r="C67" s="290" t="s">
        <v>1</v>
      </c>
      <c r="D67" s="291">
        <v>4.58</v>
      </c>
      <c r="E67" s="292"/>
    </row>
    <row r="68" spans="1:5" ht="14.25">
      <c r="A68" s="289">
        <v>20977</v>
      </c>
      <c r="B68" s="289" t="s">
        <v>1102</v>
      </c>
      <c r="C68" s="290" t="s">
        <v>1</v>
      </c>
      <c r="D68" s="291">
        <v>4.2300000000000004</v>
      </c>
      <c r="E68" s="292"/>
    </row>
    <row r="69" spans="1:5" ht="14.25">
      <c r="A69" s="289">
        <v>20982</v>
      </c>
      <c r="B69" s="289" t="s">
        <v>1103</v>
      </c>
      <c r="C69" s="290" t="s">
        <v>1</v>
      </c>
      <c r="D69" s="291">
        <v>7.84</v>
      </c>
      <c r="E69" s="292"/>
    </row>
    <row r="70" spans="1:5" ht="14.25">
      <c r="A70" s="289">
        <v>20985</v>
      </c>
      <c r="B70" s="289" t="s">
        <v>1104</v>
      </c>
      <c r="C70" s="290" t="s">
        <v>1</v>
      </c>
      <c r="D70" s="291">
        <v>5.55</v>
      </c>
      <c r="E70" s="292"/>
    </row>
    <row r="71" spans="1:5" ht="28.5">
      <c r="A71" s="289">
        <v>20987</v>
      </c>
      <c r="B71" s="289" t="s">
        <v>1105</v>
      </c>
      <c r="C71" s="290" t="s">
        <v>4</v>
      </c>
      <c r="D71" s="291">
        <v>33.47</v>
      </c>
      <c r="E71" s="292"/>
    </row>
    <row r="72" spans="1:5" ht="14.25">
      <c r="A72" s="289">
        <v>20988</v>
      </c>
      <c r="B72" s="289" t="s">
        <v>1106</v>
      </c>
      <c r="C72" s="290" t="s">
        <v>1</v>
      </c>
      <c r="D72" s="291">
        <v>9.99</v>
      </c>
      <c r="E72" s="292"/>
    </row>
    <row r="73" spans="1:5" ht="15">
      <c r="A73" s="288">
        <v>210</v>
      </c>
      <c r="B73" s="366" t="s">
        <v>26734</v>
      </c>
      <c r="C73" s="367"/>
      <c r="D73" s="367"/>
      <c r="E73" s="368"/>
    </row>
    <row r="74" spans="1:5" ht="14.25">
      <c r="A74" s="289">
        <v>21004</v>
      </c>
      <c r="B74" s="289" t="s">
        <v>1107</v>
      </c>
      <c r="C74" s="290" t="s">
        <v>4</v>
      </c>
      <c r="D74" s="291">
        <v>32.729999999999997</v>
      </c>
      <c r="E74" s="292"/>
    </row>
    <row r="75" spans="1:5" ht="28.5">
      <c r="A75" s="289">
        <v>21005</v>
      </c>
      <c r="B75" s="289" t="s">
        <v>26735</v>
      </c>
      <c r="C75" s="290" t="s">
        <v>7</v>
      </c>
      <c r="D75" s="294">
        <v>4410</v>
      </c>
      <c r="E75" s="292"/>
    </row>
    <row r="76" spans="1:5" ht="28.5">
      <c r="A76" s="289">
        <v>21009</v>
      </c>
      <c r="B76" s="289" t="s">
        <v>1108</v>
      </c>
      <c r="C76" s="290" t="s">
        <v>1</v>
      </c>
      <c r="D76" s="291">
        <v>5.17</v>
      </c>
      <c r="E76" s="292"/>
    </row>
    <row r="77" spans="1:5" ht="28.5">
      <c r="A77" s="289">
        <v>21018</v>
      </c>
      <c r="B77" s="289" t="s">
        <v>1109</v>
      </c>
      <c r="C77" s="290" t="s">
        <v>1</v>
      </c>
      <c r="D77" s="291">
        <v>14.53</v>
      </c>
      <c r="E77" s="292"/>
    </row>
    <row r="78" spans="1:5" ht="28.5">
      <c r="A78" s="289">
        <v>21023</v>
      </c>
      <c r="B78" s="289" t="s">
        <v>1110</v>
      </c>
      <c r="C78" s="290" t="s">
        <v>2</v>
      </c>
      <c r="D78" s="291">
        <v>6</v>
      </c>
      <c r="E78" s="292"/>
    </row>
    <row r="79" spans="1:5" ht="28.5">
      <c r="A79" s="289">
        <v>21028</v>
      </c>
      <c r="B79" s="289" t="s">
        <v>1111</v>
      </c>
      <c r="C79" s="290" t="s">
        <v>1112</v>
      </c>
      <c r="D79" s="291">
        <v>152.82</v>
      </c>
      <c r="E79" s="292"/>
    </row>
    <row r="80" spans="1:5" ht="14.25">
      <c r="A80" s="289">
        <v>21030</v>
      </c>
      <c r="B80" s="289" t="s">
        <v>1113</v>
      </c>
      <c r="C80" s="290" t="s">
        <v>4</v>
      </c>
      <c r="D80" s="291">
        <v>12.42</v>
      </c>
      <c r="E80" s="292"/>
    </row>
    <row r="81" spans="1:5" ht="28.5">
      <c r="A81" s="289">
        <v>21031</v>
      </c>
      <c r="B81" s="289" t="s">
        <v>1114</v>
      </c>
      <c r="C81" s="290" t="s">
        <v>4</v>
      </c>
      <c r="D81" s="291">
        <v>20.72</v>
      </c>
      <c r="E81" s="292"/>
    </row>
    <row r="82" spans="1:5" ht="28.5">
      <c r="A82" s="289">
        <v>21032</v>
      </c>
      <c r="B82" s="289" t="s">
        <v>1115</v>
      </c>
      <c r="C82" s="290" t="s">
        <v>4</v>
      </c>
      <c r="D82" s="291">
        <v>23.2</v>
      </c>
      <c r="E82" s="292"/>
    </row>
    <row r="83" spans="1:5" ht="28.5">
      <c r="A83" s="289">
        <v>21033</v>
      </c>
      <c r="B83" s="289" t="s">
        <v>1116</v>
      </c>
      <c r="C83" s="290" t="s">
        <v>4</v>
      </c>
      <c r="D83" s="291">
        <v>36.83</v>
      </c>
      <c r="E83" s="292"/>
    </row>
    <row r="84" spans="1:5" ht="14.25">
      <c r="A84" s="289">
        <v>21040</v>
      </c>
      <c r="B84" s="289" t="s">
        <v>1117</v>
      </c>
      <c r="C84" s="290" t="s">
        <v>1</v>
      </c>
      <c r="D84" s="291">
        <v>32.409999999999997</v>
      </c>
      <c r="E84" s="292"/>
    </row>
    <row r="85" spans="1:5" ht="28.5">
      <c r="A85" s="289">
        <v>21041</v>
      </c>
      <c r="B85" s="289" t="s">
        <v>1118</v>
      </c>
      <c r="C85" s="290" t="s">
        <v>1</v>
      </c>
      <c r="D85" s="291">
        <v>40.32</v>
      </c>
      <c r="E85" s="292"/>
    </row>
    <row r="86" spans="1:5" ht="28.5">
      <c r="A86" s="289">
        <v>21042</v>
      </c>
      <c r="B86" s="289" t="s">
        <v>1119</v>
      </c>
      <c r="C86" s="290" t="s">
        <v>1</v>
      </c>
      <c r="D86" s="291">
        <v>64.349999999999994</v>
      </c>
      <c r="E86" s="292"/>
    </row>
    <row r="87" spans="1:5" ht="28.5">
      <c r="A87" s="289">
        <v>21043</v>
      </c>
      <c r="B87" s="289" t="s">
        <v>1120</v>
      </c>
      <c r="C87" s="290" t="s">
        <v>1</v>
      </c>
      <c r="D87" s="291">
        <v>295.56</v>
      </c>
      <c r="E87" s="292"/>
    </row>
    <row r="88" spans="1:5" ht="14.25">
      <c r="A88" s="289">
        <v>21060</v>
      </c>
      <c r="B88" s="289" t="s">
        <v>1121</v>
      </c>
      <c r="C88" s="290" t="s">
        <v>1</v>
      </c>
      <c r="D88" s="291">
        <v>5.26</v>
      </c>
      <c r="E88" s="292"/>
    </row>
    <row r="89" spans="1:5" ht="14.25">
      <c r="A89" s="289">
        <v>21061</v>
      </c>
      <c r="B89" s="289" t="s">
        <v>1122</v>
      </c>
      <c r="C89" s="290" t="s">
        <v>1</v>
      </c>
      <c r="D89" s="291">
        <v>3.9</v>
      </c>
      <c r="E89" s="292"/>
    </row>
    <row r="90" spans="1:5" ht="14.25">
      <c r="A90" s="289">
        <v>21085</v>
      </c>
      <c r="B90" s="289" t="s">
        <v>26736</v>
      </c>
      <c r="C90" s="290" t="s">
        <v>7</v>
      </c>
      <c r="D90" s="294">
        <v>5045.62</v>
      </c>
      <c r="E90" s="292"/>
    </row>
    <row r="91" spans="1:5" ht="14.25">
      <c r="A91" s="289">
        <v>21089</v>
      </c>
      <c r="B91" s="289" t="s">
        <v>1123</v>
      </c>
      <c r="C91" s="290" t="s">
        <v>1</v>
      </c>
      <c r="D91" s="291">
        <v>12.35</v>
      </c>
      <c r="E91" s="292"/>
    </row>
    <row r="92" spans="1:5" ht="14.25">
      <c r="A92" s="289">
        <v>21090</v>
      </c>
      <c r="B92" s="289" t="s">
        <v>1124</v>
      </c>
      <c r="C92" s="290" t="s">
        <v>4</v>
      </c>
      <c r="D92" s="291">
        <v>69.150000000000006</v>
      </c>
      <c r="E92" s="292"/>
    </row>
    <row r="93" spans="1:5" ht="14.25">
      <c r="A93" s="289">
        <v>21091</v>
      </c>
      <c r="B93" s="289" t="s">
        <v>1125</v>
      </c>
      <c r="C93" s="290" t="s">
        <v>4</v>
      </c>
      <c r="D93" s="291">
        <v>31.52</v>
      </c>
      <c r="E93" s="292"/>
    </row>
    <row r="94" spans="1:5" ht="15">
      <c r="A94" s="288">
        <v>211</v>
      </c>
      <c r="B94" s="366" t="s">
        <v>26737</v>
      </c>
      <c r="C94" s="367"/>
      <c r="D94" s="367"/>
      <c r="E94" s="368"/>
    </row>
    <row r="95" spans="1:5" ht="28.5">
      <c r="A95" s="289">
        <v>21108</v>
      </c>
      <c r="B95" s="289" t="s">
        <v>1126</v>
      </c>
      <c r="C95" s="290" t="s">
        <v>1</v>
      </c>
      <c r="D95" s="291">
        <v>42.54</v>
      </c>
      <c r="E95" s="292"/>
    </row>
    <row r="96" spans="1:5" ht="14.25">
      <c r="A96" s="289">
        <v>21109</v>
      </c>
      <c r="B96" s="289" t="s">
        <v>1127</v>
      </c>
      <c r="C96" s="290" t="s">
        <v>1128</v>
      </c>
      <c r="D96" s="291">
        <v>81.91</v>
      </c>
      <c r="E96" s="292"/>
    </row>
    <row r="97" spans="1:5" ht="14.25">
      <c r="A97" s="289">
        <v>21111</v>
      </c>
      <c r="B97" s="289" t="s">
        <v>1129</v>
      </c>
      <c r="C97" s="290" t="s">
        <v>1</v>
      </c>
      <c r="D97" s="291">
        <v>62.03</v>
      </c>
      <c r="E97" s="292"/>
    </row>
    <row r="98" spans="1:5" ht="14.25">
      <c r="A98" s="289">
        <v>21118</v>
      </c>
      <c r="B98" s="289" t="s">
        <v>1130</v>
      </c>
      <c r="C98" s="290" t="s">
        <v>1</v>
      </c>
      <c r="D98" s="291">
        <v>42.33</v>
      </c>
      <c r="E98" s="292"/>
    </row>
    <row r="99" spans="1:5" ht="14.25">
      <c r="A99" s="289">
        <v>21144</v>
      </c>
      <c r="B99" s="289" t="s">
        <v>1131</v>
      </c>
      <c r="C99" s="290" t="s">
        <v>1</v>
      </c>
      <c r="D99" s="291">
        <v>21.45</v>
      </c>
      <c r="E99" s="292"/>
    </row>
    <row r="100" spans="1:5" ht="14.25">
      <c r="A100" s="289">
        <v>21151</v>
      </c>
      <c r="B100" s="289" t="s">
        <v>1132</v>
      </c>
      <c r="C100" s="290" t="s">
        <v>1</v>
      </c>
      <c r="D100" s="291">
        <v>3.22</v>
      </c>
      <c r="E100" s="292"/>
    </row>
    <row r="101" spans="1:5" ht="28.5">
      <c r="A101" s="289">
        <v>21170</v>
      </c>
      <c r="B101" s="289" t="s">
        <v>1133</v>
      </c>
      <c r="C101" s="290" t="s">
        <v>1</v>
      </c>
      <c r="D101" s="291">
        <v>10.64</v>
      </c>
      <c r="E101" s="292"/>
    </row>
    <row r="102" spans="1:5" ht="15">
      <c r="A102" s="288">
        <v>212</v>
      </c>
      <c r="B102" s="366" t="s">
        <v>26738</v>
      </c>
      <c r="C102" s="367"/>
      <c r="D102" s="367"/>
      <c r="E102" s="368"/>
    </row>
    <row r="103" spans="1:5" ht="28.5">
      <c r="A103" s="289">
        <v>21205</v>
      </c>
      <c r="B103" s="289" t="s">
        <v>1134</v>
      </c>
      <c r="C103" s="290" t="s">
        <v>1</v>
      </c>
      <c r="D103" s="291">
        <v>7.73</v>
      </c>
      <c r="E103" s="292"/>
    </row>
    <row r="104" spans="1:5" ht="28.5">
      <c r="A104" s="289">
        <v>21211</v>
      </c>
      <c r="B104" s="289" t="s">
        <v>1135</v>
      </c>
      <c r="C104" s="290" t="s">
        <v>4</v>
      </c>
      <c r="D104" s="291">
        <v>7.8</v>
      </c>
      <c r="E104" s="292"/>
    </row>
    <row r="105" spans="1:5" ht="15">
      <c r="A105" s="288">
        <v>213</v>
      </c>
      <c r="B105" s="366" t="s">
        <v>26737</v>
      </c>
      <c r="C105" s="367"/>
      <c r="D105" s="367"/>
      <c r="E105" s="368"/>
    </row>
    <row r="106" spans="1:5" ht="14.25">
      <c r="A106" s="289">
        <v>21305</v>
      </c>
      <c r="B106" s="289" t="s">
        <v>1136</v>
      </c>
      <c r="C106" s="290" t="s">
        <v>1</v>
      </c>
      <c r="D106" s="291">
        <v>34.869999999999997</v>
      </c>
      <c r="E106" s="292"/>
    </row>
    <row r="107" spans="1:5" ht="28.5">
      <c r="A107" s="289">
        <v>21368</v>
      </c>
      <c r="B107" s="289" t="s">
        <v>1137</v>
      </c>
      <c r="C107" s="290" t="s">
        <v>1</v>
      </c>
      <c r="D107" s="291">
        <v>3.96</v>
      </c>
      <c r="E107" s="292"/>
    </row>
    <row r="108" spans="1:5" ht="15">
      <c r="A108" s="288">
        <v>215</v>
      </c>
      <c r="B108" s="366" t="s">
        <v>26739</v>
      </c>
      <c r="C108" s="367"/>
      <c r="D108" s="367"/>
      <c r="E108" s="368"/>
    </row>
    <row r="109" spans="1:5" ht="14.25">
      <c r="A109" s="289">
        <v>21516</v>
      </c>
      <c r="B109" s="289" t="s">
        <v>1138</v>
      </c>
      <c r="C109" s="290" t="s">
        <v>3</v>
      </c>
      <c r="D109" s="291">
        <v>9.1</v>
      </c>
      <c r="E109" s="292"/>
    </row>
    <row r="110" spans="1:5" ht="14.25">
      <c r="A110" s="289">
        <v>21517</v>
      </c>
      <c r="B110" s="289" t="s">
        <v>1139</v>
      </c>
      <c r="C110" s="290" t="s">
        <v>3</v>
      </c>
      <c r="D110" s="291">
        <v>8.89</v>
      </c>
      <c r="E110" s="292"/>
    </row>
    <row r="111" spans="1:5" ht="14.25">
      <c r="A111" s="289">
        <v>21521</v>
      </c>
      <c r="B111" s="289" t="s">
        <v>1140</v>
      </c>
      <c r="C111" s="290" t="s">
        <v>3</v>
      </c>
      <c r="D111" s="291">
        <v>7.97</v>
      </c>
      <c r="E111" s="292"/>
    </row>
    <row r="112" spans="1:5" ht="14.25">
      <c r="A112" s="289">
        <v>21532</v>
      </c>
      <c r="B112" s="289" t="s">
        <v>1141</v>
      </c>
      <c r="C112" s="290" t="s">
        <v>3</v>
      </c>
      <c r="D112" s="291">
        <v>11.87</v>
      </c>
      <c r="E112" s="292"/>
    </row>
    <row r="113" spans="1:5" ht="28.5">
      <c r="A113" s="289">
        <v>21543</v>
      </c>
      <c r="B113" s="289" t="s">
        <v>1142</v>
      </c>
      <c r="C113" s="290" t="s">
        <v>4</v>
      </c>
      <c r="D113" s="291">
        <v>15.46</v>
      </c>
      <c r="E113" s="292"/>
    </row>
    <row r="114" spans="1:5" ht="15">
      <c r="A114" s="288">
        <v>220</v>
      </c>
      <c r="B114" s="366" t="s">
        <v>26740</v>
      </c>
      <c r="C114" s="367"/>
      <c r="D114" s="367"/>
      <c r="E114" s="368"/>
    </row>
    <row r="115" spans="1:5" ht="42.75">
      <c r="A115" s="289">
        <v>22001</v>
      </c>
      <c r="B115" s="289" t="s">
        <v>1143</v>
      </c>
      <c r="C115" s="290" t="s">
        <v>4</v>
      </c>
      <c r="D115" s="291">
        <v>33.270000000000003</v>
      </c>
      <c r="E115" s="292"/>
    </row>
    <row r="116" spans="1:5" ht="42.75">
      <c r="A116" s="289">
        <v>22002</v>
      </c>
      <c r="B116" s="289" t="s">
        <v>1144</v>
      </c>
      <c r="C116" s="290" t="s">
        <v>4</v>
      </c>
      <c r="D116" s="291">
        <v>34.299999999999997</v>
      </c>
      <c r="E116" s="292"/>
    </row>
    <row r="117" spans="1:5" ht="15">
      <c r="A117" s="288">
        <v>225</v>
      </c>
      <c r="B117" s="366" t="s">
        <v>26741</v>
      </c>
      <c r="C117" s="367"/>
      <c r="D117" s="367"/>
      <c r="E117" s="368"/>
    </row>
    <row r="118" spans="1:5" ht="28.5">
      <c r="A118" s="289">
        <v>22502</v>
      </c>
      <c r="B118" s="289" t="s">
        <v>1145</v>
      </c>
      <c r="C118" s="290" t="s">
        <v>2</v>
      </c>
      <c r="D118" s="291">
        <v>1.99</v>
      </c>
      <c r="E118" s="292"/>
    </row>
    <row r="119" spans="1:5" ht="28.5">
      <c r="A119" s="289">
        <v>22504</v>
      </c>
      <c r="B119" s="289" t="s">
        <v>1146</v>
      </c>
      <c r="C119" s="290" t="s">
        <v>2</v>
      </c>
      <c r="D119" s="291">
        <v>2.61</v>
      </c>
      <c r="E119" s="292"/>
    </row>
    <row r="120" spans="1:5" ht="28.5">
      <c r="A120" s="289">
        <v>22505</v>
      </c>
      <c r="B120" s="289" t="s">
        <v>1147</v>
      </c>
      <c r="C120" s="290" t="s">
        <v>2</v>
      </c>
      <c r="D120" s="291">
        <v>3.31</v>
      </c>
      <c r="E120" s="292"/>
    </row>
    <row r="121" spans="1:5" ht="28.5">
      <c r="A121" s="289">
        <v>22507</v>
      </c>
      <c r="B121" s="289" t="s">
        <v>1148</v>
      </c>
      <c r="C121" s="290" t="s">
        <v>2</v>
      </c>
      <c r="D121" s="291">
        <v>2.85</v>
      </c>
      <c r="E121" s="292"/>
    </row>
    <row r="122" spans="1:5" ht="28.5">
      <c r="A122" s="289">
        <v>22508</v>
      </c>
      <c r="B122" s="289" t="s">
        <v>1149</v>
      </c>
      <c r="C122" s="290" t="s">
        <v>2</v>
      </c>
      <c r="D122" s="291">
        <v>4.07</v>
      </c>
      <c r="E122" s="292"/>
    </row>
    <row r="123" spans="1:5" ht="28.5">
      <c r="A123" s="289">
        <v>22548</v>
      </c>
      <c r="B123" s="289" t="s">
        <v>1150</v>
      </c>
      <c r="C123" s="290" t="s">
        <v>2</v>
      </c>
      <c r="D123" s="291">
        <v>2.33</v>
      </c>
      <c r="E123" s="292"/>
    </row>
    <row r="124" spans="1:5" ht="28.5">
      <c r="A124" s="289">
        <v>22585</v>
      </c>
      <c r="B124" s="289" t="s">
        <v>1151</v>
      </c>
      <c r="C124" s="290" t="s">
        <v>2</v>
      </c>
      <c r="D124" s="291">
        <v>1.01</v>
      </c>
      <c r="E124" s="292"/>
    </row>
    <row r="125" spans="1:5" ht="28.5">
      <c r="A125" s="289">
        <v>22586</v>
      </c>
      <c r="B125" s="289" t="s">
        <v>1152</v>
      </c>
      <c r="C125" s="290" t="s">
        <v>2</v>
      </c>
      <c r="D125" s="291">
        <v>0.76</v>
      </c>
      <c r="E125" s="292"/>
    </row>
    <row r="126" spans="1:5" ht="15">
      <c r="A126" s="288">
        <v>230</v>
      </c>
      <c r="B126" s="366" t="s">
        <v>26742</v>
      </c>
      <c r="C126" s="367"/>
      <c r="D126" s="367"/>
      <c r="E126" s="368"/>
    </row>
    <row r="127" spans="1:5" ht="28.5">
      <c r="A127" s="289">
        <v>23010</v>
      </c>
      <c r="B127" s="289" t="s">
        <v>1153</v>
      </c>
      <c r="C127" s="290" t="s">
        <v>2</v>
      </c>
      <c r="D127" s="291">
        <v>3.36</v>
      </c>
      <c r="E127" s="292"/>
    </row>
    <row r="128" spans="1:5" ht="28.5">
      <c r="A128" s="289">
        <v>23015</v>
      </c>
      <c r="B128" s="289" t="s">
        <v>1154</v>
      </c>
      <c r="C128" s="290" t="s">
        <v>2</v>
      </c>
      <c r="D128" s="291">
        <v>9.4700000000000006</v>
      </c>
      <c r="E128" s="292"/>
    </row>
    <row r="129" spans="1:5" ht="15">
      <c r="A129" s="288">
        <v>235</v>
      </c>
      <c r="B129" s="366" t="s">
        <v>26743</v>
      </c>
      <c r="C129" s="367"/>
      <c r="D129" s="367"/>
      <c r="E129" s="368"/>
    </row>
    <row r="130" spans="1:5" ht="28.5">
      <c r="A130" s="289">
        <v>23501</v>
      </c>
      <c r="B130" s="289" t="s">
        <v>1155</v>
      </c>
      <c r="C130" s="290" t="s">
        <v>4</v>
      </c>
      <c r="D130" s="291">
        <v>95.11</v>
      </c>
      <c r="E130" s="292"/>
    </row>
    <row r="131" spans="1:5" ht="28.5">
      <c r="A131" s="289">
        <v>23503</v>
      </c>
      <c r="B131" s="289" t="s">
        <v>1156</v>
      </c>
      <c r="C131" s="290" t="s">
        <v>2</v>
      </c>
      <c r="D131" s="291">
        <v>334.42</v>
      </c>
      <c r="E131" s="292"/>
    </row>
    <row r="132" spans="1:5" ht="28.5">
      <c r="A132" s="289">
        <v>23522</v>
      </c>
      <c r="B132" s="289" t="s">
        <v>1157</v>
      </c>
      <c r="C132" s="290" t="s">
        <v>4</v>
      </c>
      <c r="D132" s="291">
        <v>289.49</v>
      </c>
      <c r="E132" s="292"/>
    </row>
    <row r="133" spans="1:5" ht="15">
      <c r="A133" s="288">
        <v>240</v>
      </c>
      <c r="B133" s="366" t="s">
        <v>26744</v>
      </c>
      <c r="C133" s="367"/>
      <c r="D133" s="367"/>
      <c r="E133" s="368"/>
    </row>
    <row r="134" spans="1:5" ht="14.25">
      <c r="A134" s="289">
        <v>24015</v>
      </c>
      <c r="B134" s="289" t="s">
        <v>26745</v>
      </c>
      <c r="C134" s="290" t="s">
        <v>3</v>
      </c>
      <c r="D134" s="291">
        <v>5.75</v>
      </c>
      <c r="E134" s="292"/>
    </row>
    <row r="135" spans="1:5" ht="14.25">
      <c r="A135" s="289">
        <v>24020</v>
      </c>
      <c r="B135" s="289" t="s">
        <v>1158</v>
      </c>
      <c r="C135" s="290" t="s">
        <v>3</v>
      </c>
      <c r="D135" s="291">
        <v>9.52</v>
      </c>
      <c r="E135" s="292"/>
    </row>
    <row r="136" spans="1:5" ht="28.5">
      <c r="A136" s="289">
        <v>24029</v>
      </c>
      <c r="B136" s="289" t="s">
        <v>1159</v>
      </c>
      <c r="C136" s="290" t="s">
        <v>4</v>
      </c>
      <c r="D136" s="291">
        <v>6.86</v>
      </c>
      <c r="E136" s="292"/>
    </row>
    <row r="137" spans="1:5" ht="28.5">
      <c r="A137" s="289">
        <v>24034</v>
      </c>
      <c r="B137" s="289" t="s">
        <v>1160</v>
      </c>
      <c r="C137" s="290" t="s">
        <v>3</v>
      </c>
      <c r="D137" s="291">
        <v>15.57</v>
      </c>
      <c r="E137" s="292"/>
    </row>
    <row r="138" spans="1:5" ht="28.5">
      <c r="A138" s="289">
        <v>24035</v>
      </c>
      <c r="B138" s="289" t="s">
        <v>1161</v>
      </c>
      <c r="C138" s="290" t="s">
        <v>3</v>
      </c>
      <c r="D138" s="291">
        <v>15.7</v>
      </c>
      <c r="E138" s="292"/>
    </row>
    <row r="139" spans="1:5" ht="14.25">
      <c r="A139" s="289">
        <v>24038</v>
      </c>
      <c r="B139" s="289" t="s">
        <v>1162</v>
      </c>
      <c r="C139" s="290" t="s">
        <v>9</v>
      </c>
      <c r="D139" s="291">
        <v>0.26</v>
      </c>
      <c r="E139" s="292"/>
    </row>
    <row r="140" spans="1:5" ht="28.5">
      <c r="A140" s="289">
        <v>24042</v>
      </c>
      <c r="B140" s="289" t="s">
        <v>1163</v>
      </c>
      <c r="C140" s="290" t="s">
        <v>3</v>
      </c>
      <c r="D140" s="291">
        <v>25.98</v>
      </c>
      <c r="E140" s="292"/>
    </row>
    <row r="141" spans="1:5" ht="15">
      <c r="A141" s="288">
        <v>241</v>
      </c>
      <c r="B141" s="366" t="s">
        <v>26746</v>
      </c>
      <c r="C141" s="367"/>
      <c r="D141" s="367"/>
      <c r="E141" s="368"/>
    </row>
    <row r="142" spans="1:5" ht="14.25">
      <c r="A142" s="289">
        <v>24116</v>
      </c>
      <c r="B142" s="289" t="s">
        <v>1164</v>
      </c>
      <c r="C142" s="290" t="s">
        <v>4</v>
      </c>
      <c r="D142" s="291">
        <v>0.85</v>
      </c>
      <c r="E142" s="292"/>
    </row>
    <row r="143" spans="1:5" ht="42.75">
      <c r="A143" s="289">
        <v>24130</v>
      </c>
      <c r="B143" s="289" t="s">
        <v>1165</v>
      </c>
      <c r="C143" s="290" t="s">
        <v>4</v>
      </c>
      <c r="D143" s="291">
        <v>180.11</v>
      </c>
      <c r="E143" s="292"/>
    </row>
    <row r="144" spans="1:5" ht="42.75">
      <c r="A144" s="289">
        <v>24131</v>
      </c>
      <c r="B144" s="289" t="s">
        <v>1166</v>
      </c>
      <c r="C144" s="290" t="s">
        <v>4</v>
      </c>
      <c r="D144" s="291">
        <v>189.1</v>
      </c>
      <c r="E144" s="292"/>
    </row>
    <row r="145" spans="1:5" ht="14.25">
      <c r="A145" s="289">
        <v>24145</v>
      </c>
      <c r="B145" s="289" t="s">
        <v>1167</v>
      </c>
      <c r="C145" s="290" t="s">
        <v>3</v>
      </c>
      <c r="D145" s="291">
        <v>14.21</v>
      </c>
      <c r="E145" s="292"/>
    </row>
    <row r="146" spans="1:5" ht="28.5">
      <c r="A146" s="289">
        <v>24184</v>
      </c>
      <c r="B146" s="289" t="s">
        <v>1168</v>
      </c>
      <c r="C146" s="290" t="s">
        <v>2</v>
      </c>
      <c r="D146" s="291">
        <v>36.090000000000003</v>
      </c>
      <c r="E146" s="292"/>
    </row>
    <row r="147" spans="1:5" ht="15">
      <c r="A147" s="288">
        <v>255</v>
      </c>
      <c r="B147" s="366" t="s">
        <v>26747</v>
      </c>
      <c r="C147" s="367"/>
      <c r="D147" s="367"/>
      <c r="E147" s="368"/>
    </row>
    <row r="148" spans="1:5" ht="14.25">
      <c r="A148" s="289">
        <v>25513</v>
      </c>
      <c r="B148" s="289" t="s">
        <v>1169</v>
      </c>
      <c r="C148" s="290" t="s">
        <v>4</v>
      </c>
      <c r="D148" s="291">
        <v>24.82</v>
      </c>
      <c r="E148" s="292"/>
    </row>
    <row r="149" spans="1:5" ht="14.25">
      <c r="A149" s="289">
        <v>25514</v>
      </c>
      <c r="B149" s="289" t="s">
        <v>1170</v>
      </c>
      <c r="C149" s="290" t="s">
        <v>4</v>
      </c>
      <c r="D149" s="291">
        <v>39.33</v>
      </c>
      <c r="E149" s="292"/>
    </row>
    <row r="150" spans="1:5" ht="14.25">
      <c r="A150" s="289">
        <v>25532</v>
      </c>
      <c r="B150" s="289" t="s">
        <v>1171</v>
      </c>
      <c r="C150" s="290" t="s">
        <v>4</v>
      </c>
      <c r="D150" s="291">
        <v>63.29</v>
      </c>
      <c r="E150" s="292"/>
    </row>
    <row r="151" spans="1:5" ht="28.5">
      <c r="A151" s="289">
        <v>25568</v>
      </c>
      <c r="B151" s="289" t="s">
        <v>1172</v>
      </c>
      <c r="C151" s="290" t="s">
        <v>4</v>
      </c>
      <c r="D151" s="291">
        <v>32</v>
      </c>
      <c r="E151" s="292"/>
    </row>
    <row r="152" spans="1:5" ht="28.5">
      <c r="A152" s="289">
        <v>25569</v>
      </c>
      <c r="B152" s="289" t="s">
        <v>1172</v>
      </c>
      <c r="C152" s="290" t="s">
        <v>4</v>
      </c>
      <c r="D152" s="291">
        <v>69.28</v>
      </c>
      <c r="E152" s="292"/>
    </row>
    <row r="153" spans="1:5" ht="28.5">
      <c r="A153" s="289">
        <v>25570</v>
      </c>
      <c r="B153" s="289" t="s">
        <v>1173</v>
      </c>
      <c r="C153" s="290" t="s">
        <v>2</v>
      </c>
      <c r="D153" s="291">
        <v>2.0499999999999998</v>
      </c>
      <c r="E153" s="292"/>
    </row>
    <row r="154" spans="1:5" ht="28.5">
      <c r="A154" s="289">
        <v>25571</v>
      </c>
      <c r="B154" s="289" t="s">
        <v>1174</v>
      </c>
      <c r="C154" s="290" t="s">
        <v>2</v>
      </c>
      <c r="D154" s="291">
        <v>4.87</v>
      </c>
      <c r="E154" s="292"/>
    </row>
    <row r="155" spans="1:5" ht="28.5">
      <c r="A155" s="289">
        <v>25592</v>
      </c>
      <c r="B155" s="289" t="s">
        <v>1175</v>
      </c>
      <c r="C155" s="290" t="s">
        <v>4</v>
      </c>
      <c r="D155" s="291">
        <v>65.33</v>
      </c>
      <c r="E155" s="292"/>
    </row>
    <row r="156" spans="1:5" ht="15">
      <c r="A156" s="288">
        <v>256</v>
      </c>
      <c r="B156" s="366" t="s">
        <v>26747</v>
      </c>
      <c r="C156" s="367"/>
      <c r="D156" s="367"/>
      <c r="E156" s="368"/>
    </row>
    <row r="157" spans="1:5" ht="28.5">
      <c r="A157" s="289">
        <v>25617</v>
      </c>
      <c r="B157" s="289" t="s">
        <v>1176</v>
      </c>
      <c r="C157" s="290" t="s">
        <v>4</v>
      </c>
      <c r="D157" s="291">
        <v>50.89</v>
      </c>
      <c r="E157" s="292"/>
    </row>
    <row r="158" spans="1:5" ht="15">
      <c r="A158" s="288">
        <v>258</v>
      </c>
      <c r="B158" s="366" t="s">
        <v>26747</v>
      </c>
      <c r="C158" s="367"/>
      <c r="D158" s="367"/>
      <c r="E158" s="368"/>
    </row>
    <row r="159" spans="1:5" ht="57">
      <c r="A159" s="289">
        <v>25841</v>
      </c>
      <c r="B159" s="289" t="s">
        <v>24813</v>
      </c>
      <c r="C159" s="290" t="s">
        <v>4</v>
      </c>
      <c r="D159" s="291">
        <v>70.010000000000005</v>
      </c>
      <c r="E159" s="292"/>
    </row>
    <row r="160" spans="1:5" ht="57">
      <c r="A160" s="289">
        <v>25843</v>
      </c>
      <c r="B160" s="289" t="s">
        <v>24814</v>
      </c>
      <c r="C160" s="290" t="s">
        <v>4</v>
      </c>
      <c r="D160" s="291">
        <v>79.78</v>
      </c>
      <c r="E160" s="292"/>
    </row>
    <row r="161" spans="1:5" ht="15">
      <c r="A161" s="288">
        <v>260</v>
      </c>
      <c r="B161" s="366" t="s">
        <v>26748</v>
      </c>
      <c r="C161" s="367"/>
      <c r="D161" s="367"/>
      <c r="E161" s="368"/>
    </row>
    <row r="162" spans="1:5" ht="28.5">
      <c r="A162" s="289">
        <v>26008</v>
      </c>
      <c r="B162" s="289" t="s">
        <v>1177</v>
      </c>
      <c r="C162" s="290" t="s">
        <v>1</v>
      </c>
      <c r="D162" s="291">
        <v>25.34</v>
      </c>
      <c r="E162" s="292"/>
    </row>
    <row r="163" spans="1:5" ht="28.5">
      <c r="A163" s="289">
        <v>26015</v>
      </c>
      <c r="B163" s="289" t="s">
        <v>1178</v>
      </c>
      <c r="C163" s="290" t="s">
        <v>1</v>
      </c>
      <c r="D163" s="291">
        <v>52.01</v>
      </c>
      <c r="E163" s="292"/>
    </row>
    <row r="164" spans="1:5" ht="28.5">
      <c r="A164" s="289">
        <v>26040</v>
      </c>
      <c r="B164" s="289" t="s">
        <v>13384</v>
      </c>
      <c r="C164" s="290" t="s">
        <v>1</v>
      </c>
      <c r="D164" s="291">
        <v>2.93</v>
      </c>
      <c r="E164" s="292"/>
    </row>
    <row r="165" spans="1:5" ht="28.5">
      <c r="A165" s="289">
        <v>26091</v>
      </c>
      <c r="B165" s="289" t="s">
        <v>1179</v>
      </c>
      <c r="C165" s="290" t="s">
        <v>1</v>
      </c>
      <c r="D165" s="291">
        <v>4.55</v>
      </c>
      <c r="E165" s="292"/>
    </row>
    <row r="166" spans="1:5" ht="15" customHeight="1">
      <c r="A166" s="288">
        <v>265</v>
      </c>
      <c r="B166" s="366" t="s">
        <v>26749</v>
      </c>
      <c r="C166" s="367"/>
      <c r="D166" s="367"/>
      <c r="E166" s="368"/>
    </row>
    <row r="167" spans="1:5" ht="14.25">
      <c r="A167" s="289">
        <v>26503</v>
      </c>
      <c r="B167" s="289" t="s">
        <v>1180</v>
      </c>
      <c r="C167" s="290" t="s">
        <v>2</v>
      </c>
      <c r="D167" s="291">
        <v>0.6</v>
      </c>
      <c r="E167" s="292"/>
    </row>
    <row r="168" spans="1:5" ht="14.25">
      <c r="A168" s="289">
        <v>26506</v>
      </c>
      <c r="B168" s="289" t="s">
        <v>1181</v>
      </c>
      <c r="C168" s="290" t="s">
        <v>2</v>
      </c>
      <c r="D168" s="291">
        <v>172.82</v>
      </c>
      <c r="E168" s="292"/>
    </row>
    <row r="169" spans="1:5" ht="28.5">
      <c r="A169" s="289">
        <v>26508</v>
      </c>
      <c r="B169" s="289" t="s">
        <v>1182</v>
      </c>
      <c r="C169" s="290" t="s">
        <v>1</v>
      </c>
      <c r="D169" s="291">
        <v>6.89</v>
      </c>
      <c r="E169" s="292"/>
    </row>
    <row r="170" spans="1:5" ht="14.25">
      <c r="A170" s="289">
        <v>26512</v>
      </c>
      <c r="B170" s="289" t="s">
        <v>1183</v>
      </c>
      <c r="C170" s="290" t="s">
        <v>2</v>
      </c>
      <c r="D170" s="291">
        <v>0.84</v>
      </c>
      <c r="E170" s="292"/>
    </row>
    <row r="171" spans="1:5" ht="28.5">
      <c r="A171" s="289">
        <v>26517</v>
      </c>
      <c r="B171" s="289" t="s">
        <v>1184</v>
      </c>
      <c r="C171" s="290" t="s">
        <v>2</v>
      </c>
      <c r="D171" s="291">
        <v>1.07</v>
      </c>
      <c r="E171" s="292"/>
    </row>
    <row r="172" spans="1:5" ht="14.25">
      <c r="A172" s="289">
        <v>26546</v>
      </c>
      <c r="B172" s="289" t="s">
        <v>1185</v>
      </c>
      <c r="C172" s="290" t="s">
        <v>2</v>
      </c>
      <c r="D172" s="291">
        <v>0.16</v>
      </c>
      <c r="E172" s="292"/>
    </row>
    <row r="173" spans="1:5" ht="14.25">
      <c r="A173" s="289">
        <v>26548</v>
      </c>
      <c r="B173" s="289" t="s">
        <v>1186</v>
      </c>
      <c r="C173" s="290" t="s">
        <v>2</v>
      </c>
      <c r="D173" s="291">
        <v>0.28000000000000003</v>
      </c>
      <c r="E173" s="292"/>
    </row>
    <row r="174" spans="1:5" ht="14.25">
      <c r="A174" s="289">
        <v>26549</v>
      </c>
      <c r="B174" s="289" t="s">
        <v>1187</v>
      </c>
      <c r="C174" s="290" t="s">
        <v>2</v>
      </c>
      <c r="D174" s="291">
        <v>0.1</v>
      </c>
      <c r="E174" s="292"/>
    </row>
    <row r="175" spans="1:5" ht="28.5">
      <c r="A175" s="289">
        <v>26550</v>
      </c>
      <c r="B175" s="289" t="s">
        <v>1188</v>
      </c>
      <c r="C175" s="290" t="s">
        <v>2</v>
      </c>
      <c r="D175" s="291">
        <v>8.41</v>
      </c>
      <c r="E175" s="292"/>
    </row>
    <row r="176" spans="1:5" ht="14.25">
      <c r="A176" s="289">
        <v>26551</v>
      </c>
      <c r="B176" s="289" t="s">
        <v>1189</v>
      </c>
      <c r="C176" s="290" t="s">
        <v>2</v>
      </c>
      <c r="D176" s="291">
        <v>0.66</v>
      </c>
      <c r="E176" s="292"/>
    </row>
    <row r="177" spans="1:5" ht="14.25">
      <c r="A177" s="289">
        <v>26552</v>
      </c>
      <c r="B177" s="289" t="s">
        <v>24837</v>
      </c>
      <c r="C177" s="290" t="s">
        <v>2</v>
      </c>
      <c r="D177" s="291">
        <v>0.09</v>
      </c>
      <c r="E177" s="292"/>
    </row>
    <row r="178" spans="1:5" ht="14.25">
      <c r="A178" s="289">
        <v>26554</v>
      </c>
      <c r="B178" s="289" t="s">
        <v>1190</v>
      </c>
      <c r="C178" s="290" t="s">
        <v>2</v>
      </c>
      <c r="D178" s="291">
        <v>0.09</v>
      </c>
      <c r="E178" s="292"/>
    </row>
    <row r="179" spans="1:5" ht="14.25">
      <c r="A179" s="289">
        <v>26560</v>
      </c>
      <c r="B179" s="289" t="s">
        <v>1191</v>
      </c>
      <c r="C179" s="290" t="s">
        <v>3</v>
      </c>
      <c r="D179" s="291">
        <v>11.98</v>
      </c>
      <c r="E179" s="292"/>
    </row>
    <row r="180" spans="1:5" ht="14.25">
      <c r="A180" s="289">
        <v>26563</v>
      </c>
      <c r="B180" s="289" t="s">
        <v>1192</v>
      </c>
      <c r="C180" s="290" t="s">
        <v>3</v>
      </c>
      <c r="D180" s="291">
        <v>15.5</v>
      </c>
      <c r="E180" s="292"/>
    </row>
    <row r="181" spans="1:5" ht="14.25">
      <c r="A181" s="289">
        <v>26566</v>
      </c>
      <c r="B181" s="289" t="s">
        <v>1193</v>
      </c>
      <c r="C181" s="290" t="s">
        <v>3</v>
      </c>
      <c r="D181" s="291">
        <v>12.99</v>
      </c>
      <c r="E181" s="292"/>
    </row>
    <row r="182" spans="1:5" ht="14.25">
      <c r="A182" s="289">
        <v>26569</v>
      </c>
      <c r="B182" s="289" t="s">
        <v>1194</v>
      </c>
      <c r="C182" s="290" t="s">
        <v>3</v>
      </c>
      <c r="D182" s="291">
        <v>10.98</v>
      </c>
      <c r="E182" s="292"/>
    </row>
    <row r="183" spans="1:5" ht="14.25">
      <c r="A183" s="289">
        <v>26570</v>
      </c>
      <c r="B183" s="289" t="s">
        <v>1195</v>
      </c>
      <c r="C183" s="290" t="s">
        <v>3</v>
      </c>
      <c r="D183" s="291">
        <v>10.98</v>
      </c>
      <c r="E183" s="292"/>
    </row>
    <row r="184" spans="1:5" ht="14.25">
      <c r="A184" s="289">
        <v>26573</v>
      </c>
      <c r="B184" s="289" t="s">
        <v>1196</v>
      </c>
      <c r="C184" s="290" t="s">
        <v>3</v>
      </c>
      <c r="D184" s="291">
        <v>15.5</v>
      </c>
      <c r="E184" s="292"/>
    </row>
    <row r="185" spans="1:5" ht="14.25">
      <c r="A185" s="289">
        <v>26581</v>
      </c>
      <c r="B185" s="289" t="s">
        <v>1197</v>
      </c>
      <c r="C185" s="290" t="s">
        <v>3</v>
      </c>
      <c r="D185" s="291">
        <v>10.27</v>
      </c>
      <c r="E185" s="292"/>
    </row>
    <row r="186" spans="1:5" ht="14.25">
      <c r="A186" s="289">
        <v>26588</v>
      </c>
      <c r="B186" s="289" t="s">
        <v>1198</v>
      </c>
      <c r="C186" s="290" t="s">
        <v>2</v>
      </c>
      <c r="D186" s="291">
        <v>0.09</v>
      </c>
      <c r="E186" s="292"/>
    </row>
    <row r="187" spans="1:5" ht="14.25">
      <c r="A187" s="289">
        <v>26589</v>
      </c>
      <c r="B187" s="289" t="s">
        <v>1199</v>
      </c>
      <c r="C187" s="290" t="s">
        <v>2</v>
      </c>
      <c r="D187" s="291">
        <v>0.13</v>
      </c>
      <c r="E187" s="292"/>
    </row>
    <row r="188" spans="1:5" ht="14.25">
      <c r="A188" s="289">
        <v>26591</v>
      </c>
      <c r="B188" s="289" t="s">
        <v>24838</v>
      </c>
      <c r="C188" s="290" t="s">
        <v>2</v>
      </c>
      <c r="D188" s="291">
        <v>0.06</v>
      </c>
      <c r="E188" s="292"/>
    </row>
    <row r="189" spans="1:5" ht="14.25">
      <c r="A189" s="289">
        <v>26592</v>
      </c>
      <c r="B189" s="289" t="s">
        <v>24839</v>
      </c>
      <c r="C189" s="290" t="s">
        <v>2</v>
      </c>
      <c r="D189" s="291">
        <v>0.1</v>
      </c>
      <c r="E189" s="292"/>
    </row>
    <row r="190" spans="1:5" ht="15">
      <c r="A190" s="288">
        <v>266</v>
      </c>
      <c r="B190" s="366" t="s">
        <v>26750</v>
      </c>
      <c r="C190" s="367"/>
      <c r="D190" s="367"/>
      <c r="E190" s="368"/>
    </row>
    <row r="191" spans="1:5" ht="28.5">
      <c r="A191" s="289">
        <v>26607</v>
      </c>
      <c r="B191" s="289" t="s">
        <v>1200</v>
      </c>
      <c r="C191" s="290" t="s">
        <v>2</v>
      </c>
      <c r="D191" s="291">
        <v>0.76</v>
      </c>
      <c r="E191" s="292"/>
    </row>
    <row r="192" spans="1:5" ht="28.5">
      <c r="A192" s="289">
        <v>26610</v>
      </c>
      <c r="B192" s="289" t="s">
        <v>1201</v>
      </c>
      <c r="C192" s="290" t="s">
        <v>2</v>
      </c>
      <c r="D192" s="291">
        <v>0.4</v>
      </c>
      <c r="E192" s="292"/>
    </row>
    <row r="193" spans="1:5" ht="14.25">
      <c r="A193" s="289">
        <v>26612</v>
      </c>
      <c r="B193" s="289" t="s">
        <v>1202</v>
      </c>
      <c r="C193" s="290" t="s">
        <v>2</v>
      </c>
      <c r="D193" s="291">
        <v>0.61</v>
      </c>
      <c r="E193" s="292"/>
    </row>
    <row r="194" spans="1:5" ht="28.5">
      <c r="A194" s="289">
        <v>26617</v>
      </c>
      <c r="B194" s="289" t="s">
        <v>1203</v>
      </c>
      <c r="C194" s="290" t="s">
        <v>1</v>
      </c>
      <c r="D194" s="291">
        <v>18.45</v>
      </c>
      <c r="E194" s="292"/>
    </row>
    <row r="195" spans="1:5" ht="28.5">
      <c r="A195" s="289">
        <v>26618</v>
      </c>
      <c r="B195" s="289" t="s">
        <v>1204</v>
      </c>
      <c r="C195" s="290" t="s">
        <v>2</v>
      </c>
      <c r="D195" s="291">
        <v>9.57</v>
      </c>
      <c r="E195" s="292"/>
    </row>
    <row r="196" spans="1:5" ht="14.25">
      <c r="A196" s="289">
        <v>26648</v>
      </c>
      <c r="B196" s="289" t="s">
        <v>1205</v>
      </c>
      <c r="C196" s="290" t="s">
        <v>2</v>
      </c>
      <c r="D196" s="291">
        <v>0.19</v>
      </c>
      <c r="E196" s="292"/>
    </row>
    <row r="197" spans="1:5" ht="14.25">
      <c r="A197" s="289">
        <v>26664</v>
      </c>
      <c r="B197" s="289" t="s">
        <v>24840</v>
      </c>
      <c r="C197" s="290" t="s">
        <v>2</v>
      </c>
      <c r="D197" s="291">
        <v>0.24</v>
      </c>
      <c r="E197" s="292"/>
    </row>
    <row r="198" spans="1:5" ht="42.75">
      <c r="A198" s="289">
        <v>26668</v>
      </c>
      <c r="B198" s="289" t="s">
        <v>1206</v>
      </c>
      <c r="C198" s="290" t="s">
        <v>2</v>
      </c>
      <c r="D198" s="291">
        <v>39.97</v>
      </c>
      <c r="E198" s="292"/>
    </row>
    <row r="199" spans="1:5" ht="28.5">
      <c r="A199" s="289">
        <v>26669</v>
      </c>
      <c r="B199" s="289" t="s">
        <v>1207</v>
      </c>
      <c r="C199" s="290" t="s">
        <v>2</v>
      </c>
      <c r="D199" s="291">
        <v>6.37</v>
      </c>
      <c r="E199" s="292"/>
    </row>
    <row r="200" spans="1:5" ht="42.75">
      <c r="A200" s="289">
        <v>26670</v>
      </c>
      <c r="B200" s="289" t="s">
        <v>1208</v>
      </c>
      <c r="C200" s="290" t="s">
        <v>2</v>
      </c>
      <c r="D200" s="291">
        <v>77.27</v>
      </c>
      <c r="E200" s="292"/>
    </row>
    <row r="201" spans="1:5" ht="42.75">
      <c r="A201" s="289">
        <v>26671</v>
      </c>
      <c r="B201" s="289" t="s">
        <v>1209</v>
      </c>
      <c r="C201" s="290" t="s">
        <v>2</v>
      </c>
      <c r="D201" s="291">
        <v>50.48</v>
      </c>
      <c r="E201" s="292"/>
    </row>
    <row r="202" spans="1:5" ht="14.25">
      <c r="A202" s="289">
        <v>26675</v>
      </c>
      <c r="B202" s="289" t="s">
        <v>1210</v>
      </c>
      <c r="C202" s="290" t="s">
        <v>2</v>
      </c>
      <c r="D202" s="291">
        <v>0.35</v>
      </c>
      <c r="E202" s="292"/>
    </row>
    <row r="203" spans="1:5" ht="28.5">
      <c r="A203" s="289">
        <v>26678</v>
      </c>
      <c r="B203" s="289" t="s">
        <v>1211</v>
      </c>
      <c r="C203" s="290" t="s">
        <v>2</v>
      </c>
      <c r="D203" s="291">
        <v>0.37</v>
      </c>
      <c r="E203" s="292"/>
    </row>
    <row r="204" spans="1:5" ht="15">
      <c r="A204" s="288">
        <v>267</v>
      </c>
      <c r="B204" s="366" t="s">
        <v>26750</v>
      </c>
      <c r="C204" s="367"/>
      <c r="D204" s="367"/>
      <c r="E204" s="368"/>
    </row>
    <row r="205" spans="1:5" ht="28.5">
      <c r="A205" s="289">
        <v>26714</v>
      </c>
      <c r="B205" s="289" t="s">
        <v>1212</v>
      </c>
      <c r="C205" s="290" t="s">
        <v>2</v>
      </c>
      <c r="D205" s="291">
        <v>4.05</v>
      </c>
      <c r="E205" s="292"/>
    </row>
    <row r="206" spans="1:5" ht="15">
      <c r="A206" s="288">
        <v>268</v>
      </c>
      <c r="B206" s="366" t="s">
        <v>26750</v>
      </c>
      <c r="C206" s="367"/>
      <c r="D206" s="367"/>
      <c r="E206" s="368"/>
    </row>
    <row r="207" spans="1:5" ht="28.5">
      <c r="A207" s="289">
        <v>26877</v>
      </c>
      <c r="B207" s="289" t="s">
        <v>1213</v>
      </c>
      <c r="C207" s="290" t="s">
        <v>2</v>
      </c>
      <c r="D207" s="291">
        <v>0.42</v>
      </c>
      <c r="E207" s="292"/>
    </row>
    <row r="208" spans="1:5" ht="14.25">
      <c r="A208" s="289">
        <v>26879</v>
      </c>
      <c r="B208" s="289" t="s">
        <v>1214</v>
      </c>
      <c r="C208" s="290" t="s">
        <v>2</v>
      </c>
      <c r="D208" s="291">
        <v>0.31</v>
      </c>
      <c r="E208" s="292"/>
    </row>
    <row r="209" spans="1:5" ht="14.25">
      <c r="A209" s="289">
        <v>26894</v>
      </c>
      <c r="B209" s="289" t="s">
        <v>1215</v>
      </c>
      <c r="C209" s="290" t="s">
        <v>2</v>
      </c>
      <c r="D209" s="291">
        <v>0.1</v>
      </c>
      <c r="E209" s="292"/>
    </row>
    <row r="210" spans="1:5" ht="15">
      <c r="A210" s="288">
        <v>269</v>
      </c>
      <c r="B210" s="366" t="s">
        <v>26751</v>
      </c>
      <c r="C210" s="367"/>
      <c r="D210" s="367"/>
      <c r="E210" s="368"/>
    </row>
    <row r="211" spans="1:5" ht="28.5">
      <c r="A211" s="289">
        <v>26972</v>
      </c>
      <c r="B211" s="289" t="s">
        <v>1216</v>
      </c>
      <c r="C211" s="290" t="s">
        <v>2</v>
      </c>
      <c r="D211" s="291">
        <v>19.350000000000001</v>
      </c>
      <c r="E211" s="292"/>
    </row>
    <row r="212" spans="1:5" ht="15">
      <c r="A212" s="288">
        <v>270</v>
      </c>
      <c r="B212" s="366" t="s">
        <v>26752</v>
      </c>
      <c r="C212" s="367"/>
      <c r="D212" s="367"/>
      <c r="E212" s="368"/>
    </row>
    <row r="213" spans="1:5" ht="14.25">
      <c r="A213" s="289">
        <v>27002</v>
      </c>
      <c r="B213" s="289" t="s">
        <v>1217</v>
      </c>
      <c r="C213" s="290" t="s">
        <v>3</v>
      </c>
      <c r="D213" s="291">
        <v>9.34</v>
      </c>
      <c r="E213" s="292"/>
    </row>
    <row r="214" spans="1:5" ht="14.25">
      <c r="A214" s="289">
        <v>27003</v>
      </c>
      <c r="B214" s="289" t="s">
        <v>1218</v>
      </c>
      <c r="C214" s="290" t="s">
        <v>3</v>
      </c>
      <c r="D214" s="291">
        <v>9.5299999999999994</v>
      </c>
      <c r="E214" s="292"/>
    </row>
    <row r="215" spans="1:5" ht="14.25">
      <c r="A215" s="289">
        <v>27004</v>
      </c>
      <c r="B215" s="289" t="s">
        <v>1219</v>
      </c>
      <c r="C215" s="290" t="s">
        <v>3</v>
      </c>
      <c r="D215" s="291">
        <v>11.65</v>
      </c>
      <c r="E215" s="292"/>
    </row>
    <row r="216" spans="1:5" ht="14.25">
      <c r="A216" s="289">
        <v>27005</v>
      </c>
      <c r="B216" s="289" t="s">
        <v>1220</v>
      </c>
      <c r="C216" s="290" t="s">
        <v>3</v>
      </c>
      <c r="D216" s="291">
        <v>13.6</v>
      </c>
      <c r="E216" s="292"/>
    </row>
    <row r="217" spans="1:5" ht="14.25">
      <c r="A217" s="289">
        <v>27006</v>
      </c>
      <c r="B217" s="289" t="s">
        <v>1221</v>
      </c>
      <c r="C217" s="290" t="s">
        <v>3</v>
      </c>
      <c r="D217" s="291">
        <v>14.53</v>
      </c>
      <c r="E217" s="292"/>
    </row>
    <row r="218" spans="1:5" ht="14.25">
      <c r="A218" s="289">
        <v>27010</v>
      </c>
      <c r="B218" s="289" t="s">
        <v>1222</v>
      </c>
      <c r="C218" s="290" t="s">
        <v>3</v>
      </c>
      <c r="D218" s="291">
        <v>8.64</v>
      </c>
      <c r="E218" s="292"/>
    </row>
    <row r="219" spans="1:5" ht="14.25">
      <c r="A219" s="289">
        <v>27020</v>
      </c>
      <c r="B219" s="289" t="s">
        <v>1223</v>
      </c>
      <c r="C219" s="290" t="s">
        <v>1</v>
      </c>
      <c r="D219" s="291">
        <v>0.3</v>
      </c>
      <c r="E219" s="292"/>
    </row>
    <row r="220" spans="1:5" ht="14.25">
      <c r="A220" s="289">
        <v>27022</v>
      </c>
      <c r="B220" s="289" t="s">
        <v>1224</v>
      </c>
      <c r="C220" s="290" t="s">
        <v>1</v>
      </c>
      <c r="D220" s="291">
        <v>0.54</v>
      </c>
      <c r="E220" s="292"/>
    </row>
    <row r="221" spans="1:5" ht="15">
      <c r="A221" s="288">
        <v>275</v>
      </c>
      <c r="B221" s="366" t="s">
        <v>26753</v>
      </c>
      <c r="C221" s="367"/>
      <c r="D221" s="367"/>
      <c r="E221" s="368"/>
    </row>
    <row r="222" spans="1:5" ht="28.5">
      <c r="A222" s="289">
        <v>27504</v>
      </c>
      <c r="B222" s="289" t="s">
        <v>1225</v>
      </c>
      <c r="C222" s="290" t="s">
        <v>2</v>
      </c>
      <c r="D222" s="291">
        <v>52.48</v>
      </c>
      <c r="E222" s="292"/>
    </row>
    <row r="223" spans="1:5" ht="28.5">
      <c r="A223" s="289">
        <v>27520</v>
      </c>
      <c r="B223" s="289" t="s">
        <v>1226</v>
      </c>
      <c r="C223" s="290" t="s">
        <v>4</v>
      </c>
      <c r="D223" s="291">
        <v>16.07</v>
      </c>
      <c r="E223" s="292"/>
    </row>
    <row r="224" spans="1:5" ht="28.5">
      <c r="A224" s="289">
        <v>27532</v>
      </c>
      <c r="B224" s="289" t="s">
        <v>1227</v>
      </c>
      <c r="C224" s="290" t="s">
        <v>4</v>
      </c>
      <c r="D224" s="291">
        <v>94.93</v>
      </c>
      <c r="E224" s="292"/>
    </row>
    <row r="225" spans="1:5" ht="42.75">
      <c r="A225" s="289">
        <v>27546</v>
      </c>
      <c r="B225" s="289" t="s">
        <v>1228</v>
      </c>
      <c r="C225" s="290" t="s">
        <v>4</v>
      </c>
      <c r="D225" s="291">
        <v>48.89</v>
      </c>
      <c r="E225" s="292"/>
    </row>
    <row r="226" spans="1:5" ht="15">
      <c r="A226" s="288">
        <v>276</v>
      </c>
      <c r="B226" s="366" t="s">
        <v>26754</v>
      </c>
      <c r="C226" s="367"/>
      <c r="D226" s="367"/>
      <c r="E226" s="368"/>
    </row>
    <row r="227" spans="1:5" ht="42.75">
      <c r="A227" s="289">
        <v>27602</v>
      </c>
      <c r="B227" s="289" t="s">
        <v>1229</v>
      </c>
      <c r="C227" s="290" t="s">
        <v>4</v>
      </c>
      <c r="D227" s="291">
        <v>32.369999999999997</v>
      </c>
      <c r="E227" s="292"/>
    </row>
    <row r="228" spans="1:5" ht="28.5">
      <c r="A228" s="289">
        <v>27666</v>
      </c>
      <c r="B228" s="289" t="s">
        <v>1230</v>
      </c>
      <c r="C228" s="290" t="s">
        <v>4</v>
      </c>
      <c r="D228" s="291">
        <v>64.73</v>
      </c>
      <c r="E228" s="292"/>
    </row>
    <row r="229" spans="1:5" ht="28.5">
      <c r="A229" s="289">
        <v>27676</v>
      </c>
      <c r="B229" s="289" t="s">
        <v>1231</v>
      </c>
      <c r="C229" s="290" t="s">
        <v>4</v>
      </c>
      <c r="D229" s="291">
        <v>45.22</v>
      </c>
      <c r="E229" s="292"/>
    </row>
    <row r="230" spans="1:5" ht="28.5">
      <c r="A230" s="289">
        <v>27677</v>
      </c>
      <c r="B230" s="289" t="s">
        <v>1232</v>
      </c>
      <c r="C230" s="290" t="s">
        <v>4</v>
      </c>
      <c r="D230" s="291">
        <v>9.6300000000000008</v>
      </c>
      <c r="E230" s="292"/>
    </row>
    <row r="231" spans="1:5" ht="28.5">
      <c r="A231" s="289">
        <v>27678</v>
      </c>
      <c r="B231" s="289" t="s">
        <v>1233</v>
      </c>
      <c r="C231" s="290" t="s">
        <v>4</v>
      </c>
      <c r="D231" s="291">
        <v>39.700000000000003</v>
      </c>
      <c r="E231" s="292"/>
    </row>
    <row r="232" spans="1:5" ht="28.5">
      <c r="A232" s="289">
        <v>27679</v>
      </c>
      <c r="B232" s="289" t="s">
        <v>1234</v>
      </c>
      <c r="C232" s="290" t="s">
        <v>4</v>
      </c>
      <c r="D232" s="291">
        <v>116.13</v>
      </c>
      <c r="E232" s="292"/>
    </row>
    <row r="233" spans="1:5" ht="28.5">
      <c r="A233" s="289">
        <v>27680</v>
      </c>
      <c r="B233" s="289" t="s">
        <v>1235</v>
      </c>
      <c r="C233" s="290" t="s">
        <v>4</v>
      </c>
      <c r="D233" s="291">
        <v>79.64</v>
      </c>
      <c r="E233" s="292"/>
    </row>
    <row r="234" spans="1:5" ht="15">
      <c r="A234" s="288">
        <v>280</v>
      </c>
      <c r="B234" s="366" t="s">
        <v>1236</v>
      </c>
      <c r="C234" s="367"/>
      <c r="D234" s="367"/>
      <c r="E234" s="368"/>
    </row>
    <row r="235" spans="1:5" ht="14.25">
      <c r="A235" s="289">
        <v>28001</v>
      </c>
      <c r="B235" s="289" t="s">
        <v>1237</v>
      </c>
      <c r="C235" s="290" t="s">
        <v>7</v>
      </c>
      <c r="D235" s="291">
        <v>31.67</v>
      </c>
      <c r="E235" s="292"/>
    </row>
    <row r="236" spans="1:5" ht="28.5">
      <c r="A236" s="289">
        <v>28004</v>
      </c>
      <c r="B236" s="289" t="s">
        <v>1238</v>
      </c>
      <c r="C236" s="290" t="s">
        <v>2</v>
      </c>
      <c r="D236" s="291">
        <v>58.72</v>
      </c>
      <c r="E236" s="292"/>
    </row>
    <row r="237" spans="1:5" ht="28.5">
      <c r="A237" s="289">
        <v>28005</v>
      </c>
      <c r="B237" s="289" t="s">
        <v>1239</v>
      </c>
      <c r="C237" s="290" t="s">
        <v>3</v>
      </c>
      <c r="D237" s="291">
        <v>19.87</v>
      </c>
      <c r="E237" s="292"/>
    </row>
    <row r="238" spans="1:5" ht="14.25">
      <c r="A238" s="289">
        <v>28008</v>
      </c>
      <c r="B238" s="289" t="s">
        <v>1240</v>
      </c>
      <c r="C238" s="290" t="s">
        <v>10</v>
      </c>
      <c r="D238" s="291">
        <v>10.97</v>
      </c>
      <c r="E238" s="292"/>
    </row>
    <row r="239" spans="1:5" ht="28.5">
      <c r="A239" s="289">
        <v>28028</v>
      </c>
      <c r="B239" s="289" t="s">
        <v>1241</v>
      </c>
      <c r="C239" s="290" t="s">
        <v>1</v>
      </c>
      <c r="D239" s="291">
        <v>7.73</v>
      </c>
      <c r="E239" s="292"/>
    </row>
    <row r="240" spans="1:5" ht="14.25">
      <c r="A240" s="289">
        <v>28056</v>
      </c>
      <c r="B240" s="289" t="s">
        <v>1242</v>
      </c>
      <c r="C240" s="290" t="s">
        <v>1</v>
      </c>
      <c r="D240" s="291">
        <v>1.88</v>
      </c>
      <c r="E240" s="292"/>
    </row>
    <row r="241" spans="1:5" ht="14.25">
      <c r="A241" s="289">
        <v>28067</v>
      </c>
      <c r="B241" s="289" t="s">
        <v>1243</v>
      </c>
      <c r="C241" s="290" t="s">
        <v>1</v>
      </c>
      <c r="D241" s="291">
        <v>6.54</v>
      </c>
      <c r="E241" s="292"/>
    </row>
    <row r="242" spans="1:5" ht="28.5">
      <c r="A242" s="289">
        <v>28068</v>
      </c>
      <c r="B242" s="289" t="s">
        <v>1244</v>
      </c>
      <c r="C242" s="290" t="s">
        <v>1</v>
      </c>
      <c r="D242" s="291">
        <v>6.97</v>
      </c>
      <c r="E242" s="292"/>
    </row>
    <row r="243" spans="1:5" ht="14.25">
      <c r="A243" s="289">
        <v>28088</v>
      </c>
      <c r="B243" s="289" t="s">
        <v>1245</v>
      </c>
      <c r="C243" s="290" t="s">
        <v>10</v>
      </c>
      <c r="D243" s="291">
        <v>29.42</v>
      </c>
      <c r="E243" s="292"/>
    </row>
    <row r="244" spans="1:5" ht="15">
      <c r="A244" s="288">
        <v>281</v>
      </c>
      <c r="B244" s="366" t="s">
        <v>26755</v>
      </c>
      <c r="C244" s="367"/>
      <c r="D244" s="367"/>
      <c r="E244" s="368"/>
    </row>
    <row r="245" spans="1:5" ht="28.5">
      <c r="A245" s="289">
        <v>28125</v>
      </c>
      <c r="B245" s="289" t="s">
        <v>1246</v>
      </c>
      <c r="C245" s="290" t="s">
        <v>1</v>
      </c>
      <c r="D245" s="291">
        <v>9.2200000000000006</v>
      </c>
      <c r="E245" s="292"/>
    </row>
    <row r="246" spans="1:5" ht="15">
      <c r="A246" s="288">
        <v>282</v>
      </c>
      <c r="B246" s="366" t="s">
        <v>26755</v>
      </c>
      <c r="C246" s="367"/>
      <c r="D246" s="367"/>
      <c r="E246" s="368"/>
    </row>
    <row r="247" spans="1:5" ht="14.25">
      <c r="A247" s="289">
        <v>28270</v>
      </c>
      <c r="B247" s="289" t="s">
        <v>1247</v>
      </c>
      <c r="C247" s="290" t="s">
        <v>1</v>
      </c>
      <c r="D247" s="291">
        <v>0.16</v>
      </c>
      <c r="E247" s="292"/>
    </row>
    <row r="248" spans="1:5" ht="15">
      <c r="A248" s="288">
        <v>290</v>
      </c>
      <c r="B248" s="366" t="s">
        <v>26755</v>
      </c>
      <c r="C248" s="367"/>
      <c r="D248" s="367"/>
      <c r="E248" s="368"/>
    </row>
    <row r="249" spans="1:5" ht="28.5">
      <c r="A249" s="289">
        <v>29028</v>
      </c>
      <c r="B249" s="289" t="s">
        <v>26756</v>
      </c>
      <c r="C249" s="290" t="s">
        <v>2</v>
      </c>
      <c r="D249" s="291">
        <v>593.79999999999995</v>
      </c>
      <c r="E249" s="292"/>
    </row>
    <row r="250" spans="1:5" ht="14.25">
      <c r="A250" s="289">
        <v>29050</v>
      </c>
      <c r="B250" s="289" t="s">
        <v>1248</v>
      </c>
      <c r="C250" s="290" t="s">
        <v>2</v>
      </c>
      <c r="D250" s="291">
        <v>16.329999999999998</v>
      </c>
      <c r="E250" s="292"/>
    </row>
    <row r="251" spans="1:5" ht="28.5">
      <c r="A251" s="289">
        <v>29093</v>
      </c>
      <c r="B251" s="289" t="s">
        <v>1249</v>
      </c>
      <c r="C251" s="290" t="s">
        <v>2</v>
      </c>
      <c r="D251" s="291">
        <v>1.55</v>
      </c>
      <c r="E251" s="292"/>
    </row>
    <row r="252" spans="1:5" ht="28.5">
      <c r="A252" s="289">
        <v>29094</v>
      </c>
      <c r="B252" s="289" t="s">
        <v>1250</v>
      </c>
      <c r="C252" s="290" t="s">
        <v>2</v>
      </c>
      <c r="D252" s="291">
        <v>20.48</v>
      </c>
      <c r="E252" s="292"/>
    </row>
    <row r="253" spans="1:5" ht="15">
      <c r="A253" s="288">
        <v>293</v>
      </c>
      <c r="B253" s="366" t="s">
        <v>1236</v>
      </c>
      <c r="C253" s="367"/>
      <c r="D253" s="367"/>
      <c r="E253" s="368"/>
    </row>
    <row r="254" spans="1:5" ht="42.75">
      <c r="A254" s="289">
        <v>29337</v>
      </c>
      <c r="B254" s="289" t="s">
        <v>1251</v>
      </c>
      <c r="C254" s="290" t="s">
        <v>2</v>
      </c>
      <c r="D254" s="291">
        <v>39.69</v>
      </c>
      <c r="E254" s="292"/>
    </row>
    <row r="255" spans="1:5" ht="15">
      <c r="A255" s="288">
        <v>3</v>
      </c>
      <c r="B255" s="366" t="s">
        <v>26757</v>
      </c>
      <c r="C255" s="367"/>
      <c r="D255" s="367"/>
      <c r="E255" s="368"/>
    </row>
    <row r="256" spans="1:5" ht="15">
      <c r="A256" s="288">
        <v>301</v>
      </c>
      <c r="B256" s="366" t="s">
        <v>26758</v>
      </c>
      <c r="C256" s="367"/>
      <c r="D256" s="367"/>
      <c r="E256" s="368"/>
    </row>
    <row r="257" spans="1:5" ht="28.5">
      <c r="A257" s="289">
        <v>30106</v>
      </c>
      <c r="B257" s="289" t="s">
        <v>1252</v>
      </c>
      <c r="C257" s="290" t="s">
        <v>1</v>
      </c>
      <c r="D257" s="291">
        <v>8.06</v>
      </c>
      <c r="E257" s="292"/>
    </row>
    <row r="258" spans="1:5" ht="42.75">
      <c r="A258" s="289">
        <v>30152</v>
      </c>
      <c r="B258" s="289" t="s">
        <v>1253</v>
      </c>
      <c r="C258" s="290" t="s">
        <v>2</v>
      </c>
      <c r="D258" s="291">
        <v>192.7</v>
      </c>
      <c r="E258" s="292"/>
    </row>
    <row r="259" spans="1:5" ht="28.5">
      <c r="A259" s="289">
        <v>30172</v>
      </c>
      <c r="B259" s="289" t="s">
        <v>1254</v>
      </c>
      <c r="C259" s="290" t="s">
        <v>2</v>
      </c>
      <c r="D259" s="291">
        <v>219.02</v>
      </c>
      <c r="E259" s="292"/>
    </row>
    <row r="260" spans="1:5" ht="28.5">
      <c r="A260" s="289">
        <v>30173</v>
      </c>
      <c r="B260" s="289" t="s">
        <v>1255</v>
      </c>
      <c r="C260" s="290" t="s">
        <v>2</v>
      </c>
      <c r="D260" s="291">
        <v>169.73</v>
      </c>
      <c r="E260" s="292"/>
    </row>
    <row r="261" spans="1:5" ht="28.5">
      <c r="A261" s="289">
        <v>30174</v>
      </c>
      <c r="B261" s="289" t="s">
        <v>1256</v>
      </c>
      <c r="C261" s="290" t="s">
        <v>2</v>
      </c>
      <c r="D261" s="291">
        <v>169.73</v>
      </c>
      <c r="E261" s="292"/>
    </row>
    <row r="262" spans="1:5" ht="28.5">
      <c r="A262" s="289">
        <v>30175</v>
      </c>
      <c r="B262" s="289" t="s">
        <v>1257</v>
      </c>
      <c r="C262" s="290" t="s">
        <v>2</v>
      </c>
      <c r="D262" s="291">
        <v>169.73</v>
      </c>
      <c r="E262" s="292"/>
    </row>
    <row r="263" spans="1:5" ht="14.25">
      <c r="A263" s="289">
        <v>30191</v>
      </c>
      <c r="B263" s="289" t="s">
        <v>1258</v>
      </c>
      <c r="C263" s="290" t="s">
        <v>1</v>
      </c>
      <c r="D263" s="291">
        <v>36.799999999999997</v>
      </c>
      <c r="E263" s="292"/>
    </row>
    <row r="264" spans="1:5" ht="15">
      <c r="A264" s="288">
        <v>302</v>
      </c>
      <c r="B264" s="366" t="s">
        <v>26759</v>
      </c>
      <c r="C264" s="367"/>
      <c r="D264" s="367"/>
      <c r="E264" s="368"/>
    </row>
    <row r="265" spans="1:5" ht="28.5">
      <c r="A265" s="289">
        <v>30202</v>
      </c>
      <c r="B265" s="289" t="s">
        <v>1259</v>
      </c>
      <c r="C265" s="290" t="s">
        <v>2</v>
      </c>
      <c r="D265" s="291">
        <v>126.41</v>
      </c>
      <c r="E265" s="292"/>
    </row>
    <row r="266" spans="1:5" ht="42.75">
      <c r="A266" s="289">
        <v>30210</v>
      </c>
      <c r="B266" s="289" t="s">
        <v>1260</v>
      </c>
      <c r="C266" s="290" t="s">
        <v>2</v>
      </c>
      <c r="D266" s="291">
        <v>148.08000000000001</v>
      </c>
      <c r="E266" s="292"/>
    </row>
    <row r="267" spans="1:5" ht="42.75">
      <c r="A267" s="289">
        <v>30211</v>
      </c>
      <c r="B267" s="289" t="s">
        <v>1261</v>
      </c>
      <c r="C267" s="290" t="s">
        <v>2</v>
      </c>
      <c r="D267" s="291">
        <v>151.72999999999999</v>
      </c>
      <c r="E267" s="292"/>
    </row>
    <row r="268" spans="1:5" ht="42.75">
      <c r="A268" s="289">
        <v>30212</v>
      </c>
      <c r="B268" s="289" t="s">
        <v>1262</v>
      </c>
      <c r="C268" s="290" t="s">
        <v>2</v>
      </c>
      <c r="D268" s="291">
        <v>155.36000000000001</v>
      </c>
      <c r="E268" s="292"/>
    </row>
    <row r="269" spans="1:5" ht="42.75">
      <c r="A269" s="289">
        <v>30213</v>
      </c>
      <c r="B269" s="289" t="s">
        <v>1263</v>
      </c>
      <c r="C269" s="290" t="s">
        <v>2</v>
      </c>
      <c r="D269" s="291">
        <v>192.21</v>
      </c>
      <c r="E269" s="292"/>
    </row>
    <row r="270" spans="1:5" ht="28.5">
      <c r="A270" s="289">
        <v>30217</v>
      </c>
      <c r="B270" s="289" t="s">
        <v>1264</v>
      </c>
      <c r="C270" s="290" t="s">
        <v>2</v>
      </c>
      <c r="D270" s="291">
        <v>192.7</v>
      </c>
      <c r="E270" s="292"/>
    </row>
    <row r="271" spans="1:5" ht="42.75">
      <c r="A271" s="289">
        <v>30233</v>
      </c>
      <c r="B271" s="289" t="s">
        <v>1265</v>
      </c>
      <c r="C271" s="290" t="s">
        <v>2</v>
      </c>
      <c r="D271" s="291">
        <v>192.7</v>
      </c>
      <c r="E271" s="292"/>
    </row>
    <row r="272" spans="1:5" ht="28.5">
      <c r="A272" s="289">
        <v>30257</v>
      </c>
      <c r="B272" s="289" t="s">
        <v>1266</v>
      </c>
      <c r="C272" s="290" t="s">
        <v>2</v>
      </c>
      <c r="D272" s="291">
        <v>534.41999999999996</v>
      </c>
      <c r="E272" s="292"/>
    </row>
    <row r="273" spans="1:5" ht="28.5">
      <c r="A273" s="289">
        <v>30261</v>
      </c>
      <c r="B273" s="289" t="s">
        <v>1267</v>
      </c>
      <c r="C273" s="290" t="s">
        <v>2</v>
      </c>
      <c r="D273" s="291">
        <v>494.34</v>
      </c>
      <c r="E273" s="292"/>
    </row>
    <row r="274" spans="1:5" ht="28.5">
      <c r="A274" s="289">
        <v>30263</v>
      </c>
      <c r="B274" s="289" t="s">
        <v>1268</v>
      </c>
      <c r="C274" s="290" t="s">
        <v>2</v>
      </c>
      <c r="D274" s="291">
        <v>570.54</v>
      </c>
      <c r="E274" s="292"/>
    </row>
    <row r="275" spans="1:5" ht="15">
      <c r="A275" s="288">
        <v>303</v>
      </c>
      <c r="B275" s="366" t="s">
        <v>26759</v>
      </c>
      <c r="C275" s="367"/>
      <c r="D275" s="367"/>
      <c r="E275" s="368"/>
    </row>
    <row r="276" spans="1:5" ht="28.5">
      <c r="A276" s="289">
        <v>30358</v>
      </c>
      <c r="B276" s="289" t="s">
        <v>1269</v>
      </c>
      <c r="C276" s="290" t="s">
        <v>1</v>
      </c>
      <c r="D276" s="291">
        <v>10.15</v>
      </c>
      <c r="E276" s="292"/>
    </row>
    <row r="277" spans="1:5" ht="15">
      <c r="A277" s="288">
        <v>304</v>
      </c>
      <c r="B277" s="366" t="s">
        <v>26759</v>
      </c>
      <c r="C277" s="367"/>
      <c r="D277" s="367"/>
      <c r="E277" s="368"/>
    </row>
    <row r="278" spans="1:5" ht="42.75">
      <c r="A278" s="289">
        <v>30460</v>
      </c>
      <c r="B278" s="289" t="s">
        <v>1270</v>
      </c>
      <c r="C278" s="290" t="s">
        <v>2</v>
      </c>
      <c r="D278" s="291">
        <v>189.61</v>
      </c>
      <c r="E278" s="292"/>
    </row>
    <row r="279" spans="1:5" ht="28.5">
      <c r="A279" s="289">
        <v>30496</v>
      </c>
      <c r="B279" s="289" t="s">
        <v>1271</v>
      </c>
      <c r="C279" s="290" t="s">
        <v>1</v>
      </c>
      <c r="D279" s="291">
        <v>11.79</v>
      </c>
      <c r="E279" s="292"/>
    </row>
    <row r="280" spans="1:5" ht="15">
      <c r="A280" s="288">
        <v>306</v>
      </c>
      <c r="B280" s="366" t="s">
        <v>26759</v>
      </c>
      <c r="C280" s="367"/>
      <c r="D280" s="367"/>
      <c r="E280" s="368"/>
    </row>
    <row r="281" spans="1:5" ht="28.5">
      <c r="A281" s="289">
        <v>30665</v>
      </c>
      <c r="B281" s="289" t="s">
        <v>1272</v>
      </c>
      <c r="C281" s="290" t="s">
        <v>1</v>
      </c>
      <c r="D281" s="291">
        <v>25.84</v>
      </c>
      <c r="E281" s="292"/>
    </row>
    <row r="282" spans="1:5" ht="28.5">
      <c r="A282" s="289">
        <v>30675</v>
      </c>
      <c r="B282" s="289" t="s">
        <v>1273</v>
      </c>
      <c r="C282" s="290" t="s">
        <v>2</v>
      </c>
      <c r="D282" s="291">
        <v>316.02</v>
      </c>
      <c r="E282" s="292"/>
    </row>
    <row r="283" spans="1:5" ht="28.5">
      <c r="A283" s="289">
        <v>30676</v>
      </c>
      <c r="B283" s="289" t="s">
        <v>1274</v>
      </c>
      <c r="C283" s="290" t="s">
        <v>2</v>
      </c>
      <c r="D283" s="291">
        <v>325.77</v>
      </c>
      <c r="E283" s="292"/>
    </row>
    <row r="284" spans="1:5" ht="28.5">
      <c r="A284" s="289">
        <v>30677</v>
      </c>
      <c r="B284" s="289" t="s">
        <v>1275</v>
      </c>
      <c r="C284" s="290" t="s">
        <v>2</v>
      </c>
      <c r="D284" s="291">
        <v>382.57</v>
      </c>
      <c r="E284" s="292"/>
    </row>
    <row r="285" spans="1:5" ht="15">
      <c r="A285" s="288">
        <v>308</v>
      </c>
      <c r="B285" s="366" t="s">
        <v>26760</v>
      </c>
      <c r="C285" s="367"/>
      <c r="D285" s="367"/>
      <c r="E285" s="368"/>
    </row>
    <row r="286" spans="1:5" ht="28.5">
      <c r="A286" s="289">
        <v>30868</v>
      </c>
      <c r="B286" s="289" t="s">
        <v>1276</v>
      </c>
      <c r="C286" s="290" t="s">
        <v>4</v>
      </c>
      <c r="D286" s="291">
        <v>697.92</v>
      </c>
      <c r="E286" s="292"/>
    </row>
    <row r="287" spans="1:5" ht="15">
      <c r="A287" s="288">
        <v>309</v>
      </c>
      <c r="B287" s="366" t="s">
        <v>26760</v>
      </c>
      <c r="C287" s="367"/>
      <c r="D287" s="367"/>
      <c r="E287" s="368"/>
    </row>
    <row r="288" spans="1:5" ht="28.5">
      <c r="A288" s="289">
        <v>30951</v>
      </c>
      <c r="B288" s="289" t="s">
        <v>1277</v>
      </c>
      <c r="C288" s="290" t="s">
        <v>4</v>
      </c>
      <c r="D288" s="291">
        <v>297.39999999999998</v>
      </c>
      <c r="E288" s="292"/>
    </row>
    <row r="289" spans="1:5" ht="15">
      <c r="A289" s="288">
        <v>314</v>
      </c>
      <c r="B289" s="366" t="s">
        <v>26760</v>
      </c>
      <c r="C289" s="367"/>
      <c r="D289" s="367"/>
      <c r="E289" s="368"/>
    </row>
    <row r="290" spans="1:5" ht="28.5">
      <c r="A290" s="289">
        <v>31443</v>
      </c>
      <c r="B290" s="289" t="s">
        <v>1278</v>
      </c>
      <c r="C290" s="290" t="s">
        <v>4</v>
      </c>
      <c r="D290" s="291">
        <v>300.24</v>
      </c>
      <c r="E290" s="292"/>
    </row>
    <row r="291" spans="1:5" ht="15">
      <c r="A291" s="288">
        <v>315</v>
      </c>
      <c r="B291" s="366" t="s">
        <v>26761</v>
      </c>
      <c r="C291" s="367"/>
      <c r="D291" s="367"/>
      <c r="E291" s="368"/>
    </row>
    <row r="292" spans="1:5" ht="28.5">
      <c r="A292" s="289">
        <v>31507</v>
      </c>
      <c r="B292" s="289" t="s">
        <v>1279</v>
      </c>
      <c r="C292" s="290" t="s">
        <v>2</v>
      </c>
      <c r="D292" s="291">
        <v>120.33</v>
      </c>
      <c r="E292" s="292"/>
    </row>
    <row r="293" spans="1:5" ht="14.25">
      <c r="A293" s="289">
        <v>31508</v>
      </c>
      <c r="B293" s="289" t="s">
        <v>1280</v>
      </c>
      <c r="C293" s="290" t="s">
        <v>2</v>
      </c>
      <c r="D293" s="291">
        <v>142.36000000000001</v>
      </c>
      <c r="E293" s="292"/>
    </row>
    <row r="294" spans="1:5" ht="14.25">
      <c r="A294" s="289">
        <v>31511</v>
      </c>
      <c r="B294" s="289" t="s">
        <v>1281</v>
      </c>
      <c r="C294" s="290" t="s">
        <v>2</v>
      </c>
      <c r="D294" s="291">
        <v>5.59</v>
      </c>
      <c r="E294" s="292"/>
    </row>
    <row r="295" spans="1:5" ht="14.25">
      <c r="A295" s="289">
        <v>31515</v>
      </c>
      <c r="B295" s="289" t="s">
        <v>1282</v>
      </c>
      <c r="C295" s="290" t="s">
        <v>2</v>
      </c>
      <c r="D295" s="291">
        <v>68.13</v>
      </c>
      <c r="E295" s="292"/>
    </row>
    <row r="296" spans="1:5" ht="14.25">
      <c r="A296" s="289">
        <v>31516</v>
      </c>
      <c r="B296" s="289" t="s">
        <v>1283</v>
      </c>
      <c r="C296" s="290" t="s">
        <v>2</v>
      </c>
      <c r="D296" s="291">
        <v>4.5999999999999996</v>
      </c>
      <c r="E296" s="292"/>
    </row>
    <row r="297" spans="1:5" ht="14.25">
      <c r="A297" s="289">
        <v>31517</v>
      </c>
      <c r="B297" s="289" t="s">
        <v>1284</v>
      </c>
      <c r="C297" s="290" t="s">
        <v>2</v>
      </c>
      <c r="D297" s="291">
        <v>52.43</v>
      </c>
      <c r="E297" s="292"/>
    </row>
    <row r="298" spans="1:5" ht="28.5">
      <c r="A298" s="289">
        <v>31518</v>
      </c>
      <c r="B298" s="289" t="s">
        <v>1285</v>
      </c>
      <c r="C298" s="290" t="s">
        <v>2</v>
      </c>
      <c r="D298" s="291">
        <v>65.8</v>
      </c>
      <c r="E298" s="292"/>
    </row>
    <row r="299" spans="1:5" ht="14.25">
      <c r="A299" s="289">
        <v>31519</v>
      </c>
      <c r="B299" s="289" t="s">
        <v>1286</v>
      </c>
      <c r="C299" s="290" t="s">
        <v>2</v>
      </c>
      <c r="D299" s="291">
        <v>29.52</v>
      </c>
      <c r="E299" s="292"/>
    </row>
    <row r="300" spans="1:5" ht="14.25">
      <c r="A300" s="289">
        <v>31548</v>
      </c>
      <c r="B300" s="289" t="s">
        <v>1287</v>
      </c>
      <c r="C300" s="290" t="s">
        <v>2</v>
      </c>
      <c r="D300" s="291">
        <v>17.899999999999999</v>
      </c>
      <c r="E300" s="292"/>
    </row>
    <row r="301" spans="1:5" ht="28.5">
      <c r="A301" s="289">
        <v>31570</v>
      </c>
      <c r="B301" s="289" t="s">
        <v>1288</v>
      </c>
      <c r="C301" s="290" t="s">
        <v>2</v>
      </c>
      <c r="D301" s="291">
        <v>6.84</v>
      </c>
      <c r="E301" s="292"/>
    </row>
    <row r="302" spans="1:5" ht="28.5">
      <c r="A302" s="289">
        <v>31571</v>
      </c>
      <c r="B302" s="289" t="s">
        <v>1289</v>
      </c>
      <c r="C302" s="290" t="s">
        <v>2</v>
      </c>
      <c r="D302" s="291">
        <v>7.4</v>
      </c>
      <c r="E302" s="292"/>
    </row>
    <row r="303" spans="1:5" ht="14.25">
      <c r="A303" s="289">
        <v>31581</v>
      </c>
      <c r="B303" s="289" t="s">
        <v>1290</v>
      </c>
      <c r="C303" s="290" t="s">
        <v>2</v>
      </c>
      <c r="D303" s="291">
        <v>39.71</v>
      </c>
      <c r="E303" s="292"/>
    </row>
    <row r="304" spans="1:5" ht="28.5">
      <c r="A304" s="289">
        <v>31584</v>
      </c>
      <c r="B304" s="289" t="s">
        <v>1291</v>
      </c>
      <c r="C304" s="290" t="s">
        <v>2</v>
      </c>
      <c r="D304" s="291">
        <v>7.21</v>
      </c>
      <c r="E304" s="292"/>
    </row>
    <row r="305" spans="1:5" ht="15">
      <c r="A305" s="288">
        <v>316</v>
      </c>
      <c r="B305" s="366" t="s">
        <v>26762</v>
      </c>
      <c r="C305" s="367"/>
      <c r="D305" s="367"/>
      <c r="E305" s="368"/>
    </row>
    <row r="306" spans="1:5" ht="28.5">
      <c r="A306" s="289">
        <v>31601</v>
      </c>
      <c r="B306" s="289" t="s">
        <v>1292</v>
      </c>
      <c r="C306" s="290" t="s">
        <v>2</v>
      </c>
      <c r="D306" s="291">
        <v>23.49</v>
      </c>
      <c r="E306" s="292"/>
    </row>
    <row r="307" spans="1:5" ht="28.5">
      <c r="A307" s="289">
        <v>31647</v>
      </c>
      <c r="B307" s="289" t="s">
        <v>1293</v>
      </c>
      <c r="C307" s="290" t="s">
        <v>2</v>
      </c>
      <c r="D307" s="291">
        <v>27.6</v>
      </c>
      <c r="E307" s="292"/>
    </row>
    <row r="308" spans="1:5" ht="15">
      <c r="A308" s="288">
        <v>317</v>
      </c>
      <c r="B308" s="366" t="s">
        <v>26760</v>
      </c>
      <c r="C308" s="367"/>
      <c r="D308" s="367"/>
      <c r="E308" s="368"/>
    </row>
    <row r="309" spans="1:5" ht="28.5">
      <c r="A309" s="289">
        <v>31733</v>
      </c>
      <c r="B309" s="289" t="s">
        <v>1294</v>
      </c>
      <c r="C309" s="290" t="s">
        <v>4</v>
      </c>
      <c r="D309" s="291">
        <v>373.87</v>
      </c>
      <c r="E309" s="292"/>
    </row>
    <row r="310" spans="1:5" ht="15">
      <c r="A310" s="288">
        <v>318</v>
      </c>
      <c r="B310" s="366" t="s">
        <v>26762</v>
      </c>
      <c r="C310" s="367"/>
      <c r="D310" s="367"/>
      <c r="E310" s="368"/>
    </row>
    <row r="311" spans="1:5" ht="28.5">
      <c r="A311" s="289">
        <v>31811</v>
      </c>
      <c r="B311" s="289" t="s">
        <v>1295</v>
      </c>
      <c r="C311" s="290" t="s">
        <v>2</v>
      </c>
      <c r="D311" s="291">
        <v>99.27</v>
      </c>
      <c r="E311" s="292"/>
    </row>
    <row r="312" spans="1:5" ht="28.5">
      <c r="A312" s="289">
        <v>31812</v>
      </c>
      <c r="B312" s="289" t="s">
        <v>1296</v>
      </c>
      <c r="C312" s="290" t="s">
        <v>2</v>
      </c>
      <c r="D312" s="291">
        <v>64.599999999999994</v>
      </c>
      <c r="E312" s="292"/>
    </row>
    <row r="313" spans="1:5" ht="28.5">
      <c r="A313" s="289">
        <v>31813</v>
      </c>
      <c r="B313" s="289" t="s">
        <v>1297</v>
      </c>
      <c r="C313" s="290" t="s">
        <v>2</v>
      </c>
      <c r="D313" s="291">
        <v>44.01</v>
      </c>
      <c r="E313" s="292"/>
    </row>
    <row r="314" spans="1:5" ht="15">
      <c r="A314" s="288">
        <v>320</v>
      </c>
      <c r="B314" s="366" t="s">
        <v>26763</v>
      </c>
      <c r="C314" s="367"/>
      <c r="D314" s="367"/>
      <c r="E314" s="368"/>
    </row>
    <row r="315" spans="1:5" ht="14.25">
      <c r="A315" s="289">
        <v>32001</v>
      </c>
      <c r="B315" s="289" t="s">
        <v>1298</v>
      </c>
      <c r="C315" s="290" t="s">
        <v>4</v>
      </c>
      <c r="D315" s="291">
        <v>46.47</v>
      </c>
      <c r="E315" s="292"/>
    </row>
    <row r="316" spans="1:5" ht="15">
      <c r="A316" s="288">
        <v>321</v>
      </c>
      <c r="B316" s="366" t="s">
        <v>26764</v>
      </c>
      <c r="C316" s="367"/>
      <c r="D316" s="367"/>
      <c r="E316" s="368"/>
    </row>
    <row r="317" spans="1:5" ht="28.5">
      <c r="A317" s="289">
        <v>32147</v>
      </c>
      <c r="B317" s="289" t="s">
        <v>1299</v>
      </c>
      <c r="C317" s="290" t="s">
        <v>4</v>
      </c>
      <c r="D317" s="291">
        <v>44.47</v>
      </c>
      <c r="E317" s="292"/>
    </row>
    <row r="318" spans="1:5" ht="15">
      <c r="A318" s="288">
        <v>322</v>
      </c>
      <c r="B318" s="366" t="s">
        <v>26764</v>
      </c>
      <c r="C318" s="367"/>
      <c r="D318" s="367"/>
      <c r="E318" s="368"/>
    </row>
    <row r="319" spans="1:5" ht="14.25">
      <c r="A319" s="289">
        <v>32219</v>
      </c>
      <c r="B319" s="289" t="s">
        <v>1300</v>
      </c>
      <c r="C319" s="290" t="s">
        <v>4</v>
      </c>
      <c r="D319" s="291">
        <v>106.3</v>
      </c>
      <c r="E319" s="292"/>
    </row>
    <row r="320" spans="1:5" ht="28.5">
      <c r="A320" s="289">
        <v>32223</v>
      </c>
      <c r="B320" s="289" t="s">
        <v>1301</v>
      </c>
      <c r="C320" s="290" t="s">
        <v>4</v>
      </c>
      <c r="D320" s="291">
        <v>44.47</v>
      </c>
      <c r="E320" s="292"/>
    </row>
    <row r="321" spans="1:5" ht="15">
      <c r="A321" s="288">
        <v>325</v>
      </c>
      <c r="B321" s="366" t="s">
        <v>26765</v>
      </c>
      <c r="C321" s="367"/>
      <c r="D321" s="367"/>
      <c r="E321" s="368"/>
    </row>
    <row r="322" spans="1:5" ht="14.25">
      <c r="A322" s="289">
        <v>32502</v>
      </c>
      <c r="B322" s="289" t="s">
        <v>1302</v>
      </c>
      <c r="C322" s="290" t="s">
        <v>4</v>
      </c>
      <c r="D322" s="291">
        <v>304.92</v>
      </c>
      <c r="E322" s="292"/>
    </row>
    <row r="323" spans="1:5" ht="28.5">
      <c r="A323" s="289">
        <v>32505</v>
      </c>
      <c r="B323" s="289" t="s">
        <v>1303</v>
      </c>
      <c r="C323" s="290" t="s">
        <v>4</v>
      </c>
      <c r="D323" s="291">
        <v>214.03</v>
      </c>
      <c r="E323" s="292"/>
    </row>
    <row r="324" spans="1:5" ht="15">
      <c r="A324" s="288">
        <v>330</v>
      </c>
      <c r="B324" s="366" t="s">
        <v>26766</v>
      </c>
      <c r="C324" s="367"/>
      <c r="D324" s="367"/>
      <c r="E324" s="368"/>
    </row>
    <row r="325" spans="1:5" ht="14.25">
      <c r="A325" s="289">
        <v>33023</v>
      </c>
      <c r="B325" s="289" t="s">
        <v>1304</v>
      </c>
      <c r="C325" s="290" t="s">
        <v>4</v>
      </c>
      <c r="D325" s="291">
        <v>101.53</v>
      </c>
      <c r="E325" s="292"/>
    </row>
    <row r="326" spans="1:5" ht="15">
      <c r="A326" s="288">
        <v>335</v>
      </c>
      <c r="B326" s="366" t="s">
        <v>26767</v>
      </c>
      <c r="C326" s="367"/>
      <c r="D326" s="367"/>
      <c r="E326" s="368"/>
    </row>
    <row r="327" spans="1:5" ht="28.5">
      <c r="A327" s="289">
        <v>33503</v>
      </c>
      <c r="B327" s="289" t="s">
        <v>1305</v>
      </c>
      <c r="C327" s="290" t="s">
        <v>1</v>
      </c>
      <c r="D327" s="291">
        <v>5.01</v>
      </c>
      <c r="E327" s="292"/>
    </row>
    <row r="328" spans="1:5" ht="28.5">
      <c r="A328" s="289">
        <v>33506</v>
      </c>
      <c r="B328" s="289" t="s">
        <v>1306</v>
      </c>
      <c r="C328" s="290" t="s">
        <v>1</v>
      </c>
      <c r="D328" s="291">
        <v>57.28</v>
      </c>
      <c r="E328" s="292"/>
    </row>
    <row r="329" spans="1:5" ht="28.5">
      <c r="A329" s="289">
        <v>33511</v>
      </c>
      <c r="B329" s="289" t="s">
        <v>1307</v>
      </c>
      <c r="C329" s="290" t="s">
        <v>1</v>
      </c>
      <c r="D329" s="291">
        <v>34.549999999999997</v>
      </c>
      <c r="E329" s="292"/>
    </row>
    <row r="330" spans="1:5" ht="14.25">
      <c r="A330" s="289">
        <v>33513</v>
      </c>
      <c r="B330" s="289" t="s">
        <v>1308</v>
      </c>
      <c r="C330" s="290" t="s">
        <v>1</v>
      </c>
      <c r="D330" s="291">
        <v>61.74</v>
      </c>
      <c r="E330" s="292"/>
    </row>
    <row r="331" spans="1:5" ht="14.25">
      <c r="A331" s="289">
        <v>33518</v>
      </c>
      <c r="B331" s="289" t="s">
        <v>1309</v>
      </c>
      <c r="C331" s="290" t="s">
        <v>1</v>
      </c>
      <c r="D331" s="291">
        <v>59.42</v>
      </c>
      <c r="E331" s="292"/>
    </row>
    <row r="332" spans="1:5" ht="28.5">
      <c r="A332" s="289">
        <v>33556</v>
      </c>
      <c r="B332" s="289" t="s">
        <v>1310</v>
      </c>
      <c r="C332" s="290" t="s">
        <v>1</v>
      </c>
      <c r="D332" s="291">
        <v>3.89</v>
      </c>
      <c r="E332" s="292"/>
    </row>
    <row r="333" spans="1:5" ht="28.5">
      <c r="A333" s="289">
        <v>33599</v>
      </c>
      <c r="B333" s="289" t="s">
        <v>1311</v>
      </c>
      <c r="C333" s="290" t="s">
        <v>1</v>
      </c>
      <c r="D333" s="291">
        <v>12.39</v>
      </c>
      <c r="E333" s="292"/>
    </row>
    <row r="334" spans="1:5" ht="15">
      <c r="A334" s="288">
        <v>340</v>
      </c>
      <c r="B334" s="366" t="s">
        <v>26768</v>
      </c>
      <c r="C334" s="367"/>
      <c r="D334" s="367"/>
      <c r="E334" s="368"/>
    </row>
    <row r="335" spans="1:5" ht="28.5">
      <c r="A335" s="289">
        <v>34005</v>
      </c>
      <c r="B335" s="289" t="s">
        <v>1312</v>
      </c>
      <c r="C335" s="290" t="s">
        <v>4</v>
      </c>
      <c r="D335" s="291">
        <v>34</v>
      </c>
      <c r="E335" s="292"/>
    </row>
    <row r="336" spans="1:5" ht="15">
      <c r="A336" s="288">
        <v>341</v>
      </c>
      <c r="B336" s="366" t="s">
        <v>26769</v>
      </c>
      <c r="C336" s="367"/>
      <c r="D336" s="367"/>
      <c r="E336" s="368"/>
    </row>
    <row r="337" spans="1:5" ht="28.5">
      <c r="A337" s="289">
        <v>34114</v>
      </c>
      <c r="B337" s="289" t="s">
        <v>1313</v>
      </c>
      <c r="C337" s="290" t="s">
        <v>4</v>
      </c>
      <c r="D337" s="291">
        <v>44.25</v>
      </c>
      <c r="E337" s="292"/>
    </row>
    <row r="338" spans="1:5" ht="15">
      <c r="A338" s="288">
        <v>343</v>
      </c>
      <c r="B338" s="366" t="s">
        <v>26770</v>
      </c>
      <c r="C338" s="367"/>
      <c r="D338" s="367"/>
      <c r="E338" s="368"/>
    </row>
    <row r="339" spans="1:5" ht="28.5">
      <c r="A339" s="289">
        <v>34383</v>
      </c>
      <c r="B339" s="289" t="s">
        <v>1314</v>
      </c>
      <c r="C339" s="290" t="s">
        <v>2</v>
      </c>
      <c r="D339" s="291">
        <v>35.1</v>
      </c>
      <c r="E339" s="292"/>
    </row>
    <row r="340" spans="1:5" ht="14.25">
      <c r="A340" s="289">
        <v>34384</v>
      </c>
      <c r="B340" s="289" t="s">
        <v>1315</v>
      </c>
      <c r="C340" s="290" t="s">
        <v>2</v>
      </c>
      <c r="D340" s="291">
        <v>45.26</v>
      </c>
      <c r="E340" s="292"/>
    </row>
    <row r="341" spans="1:5" ht="15">
      <c r="A341" s="288">
        <v>345</v>
      </c>
      <c r="B341" s="366" t="s">
        <v>26771</v>
      </c>
      <c r="C341" s="367"/>
      <c r="D341" s="367"/>
      <c r="E341" s="368"/>
    </row>
    <row r="342" spans="1:5" ht="28.5">
      <c r="A342" s="289">
        <v>34544</v>
      </c>
      <c r="B342" s="289" t="s">
        <v>1316</v>
      </c>
      <c r="C342" s="290" t="s">
        <v>3</v>
      </c>
      <c r="D342" s="291">
        <v>28.06</v>
      </c>
      <c r="E342" s="292"/>
    </row>
    <row r="343" spans="1:5" ht="15">
      <c r="A343" s="288">
        <v>346</v>
      </c>
      <c r="B343" s="366" t="s">
        <v>26772</v>
      </c>
      <c r="C343" s="367"/>
      <c r="D343" s="367"/>
      <c r="E343" s="368"/>
    </row>
    <row r="344" spans="1:5" ht="28.5">
      <c r="A344" s="289">
        <v>34656</v>
      </c>
      <c r="B344" s="289" t="s">
        <v>1317</v>
      </c>
      <c r="C344" s="290" t="s">
        <v>4</v>
      </c>
      <c r="D344" s="291">
        <v>43.12</v>
      </c>
      <c r="E344" s="292"/>
    </row>
    <row r="345" spans="1:5" ht="28.5">
      <c r="A345" s="289">
        <v>34661</v>
      </c>
      <c r="B345" s="289" t="s">
        <v>1318</v>
      </c>
      <c r="C345" s="290" t="s">
        <v>4</v>
      </c>
      <c r="D345" s="291">
        <v>43.1</v>
      </c>
      <c r="E345" s="292"/>
    </row>
    <row r="346" spans="1:5" ht="28.5">
      <c r="A346" s="289">
        <v>34666</v>
      </c>
      <c r="B346" s="289" t="s">
        <v>1319</v>
      </c>
      <c r="C346" s="290" t="s">
        <v>4</v>
      </c>
      <c r="D346" s="291">
        <v>43.12</v>
      </c>
      <c r="E346" s="292"/>
    </row>
    <row r="347" spans="1:5" ht="15">
      <c r="A347" s="288">
        <v>347</v>
      </c>
      <c r="B347" s="366" t="s">
        <v>26772</v>
      </c>
      <c r="C347" s="367"/>
      <c r="D347" s="367"/>
      <c r="E347" s="368"/>
    </row>
    <row r="348" spans="1:5" ht="28.5">
      <c r="A348" s="289">
        <v>34787</v>
      </c>
      <c r="B348" s="289" t="s">
        <v>1320</v>
      </c>
      <c r="C348" s="290" t="s">
        <v>4</v>
      </c>
      <c r="D348" s="291">
        <v>43.1</v>
      </c>
      <c r="E348" s="292"/>
    </row>
    <row r="349" spans="1:5" ht="15">
      <c r="A349" s="288">
        <v>348</v>
      </c>
      <c r="B349" s="366" t="s">
        <v>26773</v>
      </c>
      <c r="C349" s="367"/>
      <c r="D349" s="367"/>
      <c r="E349" s="368"/>
    </row>
    <row r="350" spans="1:5" ht="42.75">
      <c r="A350" s="289">
        <v>34850</v>
      </c>
      <c r="B350" s="289" t="s">
        <v>1321</v>
      </c>
      <c r="C350" s="290" t="s">
        <v>10</v>
      </c>
      <c r="D350" s="291">
        <v>63.22</v>
      </c>
      <c r="E350" s="292"/>
    </row>
    <row r="351" spans="1:5" ht="15">
      <c r="A351" s="288">
        <v>351</v>
      </c>
      <c r="B351" s="366" t="s">
        <v>26774</v>
      </c>
      <c r="C351" s="367"/>
      <c r="D351" s="367"/>
      <c r="E351" s="368"/>
    </row>
    <row r="352" spans="1:5" ht="14.25">
      <c r="A352" s="289">
        <v>35114</v>
      </c>
      <c r="B352" s="289" t="s">
        <v>1322</v>
      </c>
      <c r="C352" s="290" t="s">
        <v>1</v>
      </c>
      <c r="D352" s="291">
        <v>0.85</v>
      </c>
      <c r="E352" s="292"/>
    </row>
    <row r="353" spans="1:5" ht="28.5">
      <c r="A353" s="289">
        <v>35144</v>
      </c>
      <c r="B353" s="289" t="s">
        <v>1323</v>
      </c>
      <c r="C353" s="290" t="s">
        <v>4</v>
      </c>
      <c r="D353" s="291">
        <v>91.96</v>
      </c>
      <c r="E353" s="292"/>
    </row>
    <row r="354" spans="1:5" ht="28.5">
      <c r="A354" s="289">
        <v>35145</v>
      </c>
      <c r="B354" s="289" t="s">
        <v>1324</v>
      </c>
      <c r="C354" s="290" t="s">
        <v>4</v>
      </c>
      <c r="D354" s="291">
        <v>48.06</v>
      </c>
      <c r="E354" s="292"/>
    </row>
    <row r="355" spans="1:5" ht="28.5">
      <c r="A355" s="289">
        <v>35155</v>
      </c>
      <c r="B355" s="289" t="s">
        <v>1325</v>
      </c>
      <c r="C355" s="290" t="s">
        <v>4</v>
      </c>
      <c r="D355" s="291">
        <v>81.84</v>
      </c>
      <c r="E355" s="292"/>
    </row>
    <row r="356" spans="1:5" ht="15">
      <c r="A356" s="288">
        <v>352</v>
      </c>
      <c r="B356" s="366" t="s">
        <v>26775</v>
      </c>
      <c r="C356" s="367"/>
      <c r="D356" s="367"/>
      <c r="E356" s="368"/>
    </row>
    <row r="357" spans="1:5" ht="28.5">
      <c r="A357" s="289">
        <v>35211</v>
      </c>
      <c r="B357" s="289" t="s">
        <v>1326</v>
      </c>
      <c r="C357" s="290" t="s">
        <v>12</v>
      </c>
      <c r="D357" s="291">
        <v>12.25</v>
      </c>
      <c r="E357" s="292"/>
    </row>
    <row r="358" spans="1:5" ht="15">
      <c r="A358" s="288">
        <v>355</v>
      </c>
      <c r="B358" s="366" t="s">
        <v>26776</v>
      </c>
      <c r="C358" s="367"/>
      <c r="D358" s="367"/>
      <c r="E358" s="368"/>
    </row>
    <row r="359" spans="1:5" ht="28.5">
      <c r="A359" s="289">
        <v>35504</v>
      </c>
      <c r="B359" s="289" t="s">
        <v>1327</v>
      </c>
      <c r="C359" s="290" t="s">
        <v>3</v>
      </c>
      <c r="D359" s="291">
        <v>0.87</v>
      </c>
      <c r="E359" s="292"/>
    </row>
    <row r="360" spans="1:5" ht="28.5">
      <c r="A360" s="289">
        <v>35571</v>
      </c>
      <c r="B360" s="289" t="s">
        <v>1328</v>
      </c>
      <c r="C360" s="290" t="s">
        <v>4</v>
      </c>
      <c r="D360" s="291">
        <v>130.22999999999999</v>
      </c>
      <c r="E360" s="292"/>
    </row>
    <row r="361" spans="1:5" ht="28.5">
      <c r="A361" s="289">
        <v>35579</v>
      </c>
      <c r="B361" s="289" t="s">
        <v>1329</v>
      </c>
      <c r="C361" s="290" t="s">
        <v>4</v>
      </c>
      <c r="D361" s="291">
        <v>114.61</v>
      </c>
      <c r="E361" s="292"/>
    </row>
    <row r="362" spans="1:5" ht="15">
      <c r="A362" s="288">
        <v>356</v>
      </c>
      <c r="B362" s="366" t="s">
        <v>26777</v>
      </c>
      <c r="C362" s="367"/>
      <c r="D362" s="367"/>
      <c r="E362" s="368"/>
    </row>
    <row r="363" spans="1:5" ht="28.5">
      <c r="A363" s="289">
        <v>35625</v>
      </c>
      <c r="B363" s="289" t="s">
        <v>1330</v>
      </c>
      <c r="C363" s="290" t="s">
        <v>4</v>
      </c>
      <c r="D363" s="291">
        <v>83.11</v>
      </c>
      <c r="E363" s="292"/>
    </row>
    <row r="364" spans="1:5" ht="15">
      <c r="A364" s="288">
        <v>360</v>
      </c>
      <c r="B364" s="366" t="s">
        <v>26778</v>
      </c>
      <c r="C364" s="367"/>
      <c r="D364" s="367"/>
      <c r="E364" s="368"/>
    </row>
    <row r="365" spans="1:5" ht="14.25">
      <c r="A365" s="289">
        <v>36002</v>
      </c>
      <c r="B365" s="289" t="s">
        <v>1331</v>
      </c>
      <c r="C365" s="290" t="s">
        <v>1</v>
      </c>
      <c r="D365" s="291">
        <v>10.59</v>
      </c>
      <c r="E365" s="292"/>
    </row>
    <row r="366" spans="1:5" ht="28.5">
      <c r="A366" s="289">
        <v>36010</v>
      </c>
      <c r="B366" s="289" t="s">
        <v>1332</v>
      </c>
      <c r="C366" s="290" t="s">
        <v>1</v>
      </c>
      <c r="D366" s="291">
        <v>13.37</v>
      </c>
      <c r="E366" s="292"/>
    </row>
    <row r="367" spans="1:5" ht="14.25">
      <c r="A367" s="289">
        <v>36012</v>
      </c>
      <c r="B367" s="289" t="s">
        <v>1333</v>
      </c>
      <c r="C367" s="290" t="s">
        <v>1</v>
      </c>
      <c r="D367" s="291">
        <v>2.91</v>
      </c>
      <c r="E367" s="292"/>
    </row>
    <row r="368" spans="1:5" ht="28.5">
      <c r="A368" s="289">
        <v>36018</v>
      </c>
      <c r="B368" s="289" t="s">
        <v>1334</v>
      </c>
      <c r="C368" s="290" t="s">
        <v>1</v>
      </c>
      <c r="D368" s="291">
        <v>16.440000000000001</v>
      </c>
      <c r="E368" s="292"/>
    </row>
    <row r="369" spans="1:5" ht="28.5">
      <c r="A369" s="289">
        <v>36034</v>
      </c>
      <c r="B369" s="289" t="s">
        <v>1335</v>
      </c>
      <c r="C369" s="290" t="s">
        <v>1</v>
      </c>
      <c r="D369" s="291">
        <v>21.58</v>
      </c>
      <c r="E369" s="292"/>
    </row>
    <row r="370" spans="1:5" ht="28.5">
      <c r="A370" s="289">
        <v>36044</v>
      </c>
      <c r="B370" s="289" t="s">
        <v>1336</v>
      </c>
      <c r="C370" s="290" t="s">
        <v>1</v>
      </c>
      <c r="D370" s="291">
        <v>24.33</v>
      </c>
      <c r="E370" s="292"/>
    </row>
    <row r="371" spans="1:5" ht="28.5">
      <c r="A371" s="289">
        <v>36091</v>
      </c>
      <c r="B371" s="289" t="s">
        <v>1337</v>
      </c>
      <c r="C371" s="290" t="s">
        <v>1</v>
      </c>
      <c r="D371" s="291">
        <v>12.39</v>
      </c>
      <c r="E371" s="292"/>
    </row>
    <row r="372" spans="1:5" ht="15">
      <c r="A372" s="288">
        <v>362</v>
      </c>
      <c r="B372" s="366" t="s">
        <v>26779</v>
      </c>
      <c r="C372" s="367"/>
      <c r="D372" s="367"/>
      <c r="E372" s="368"/>
    </row>
    <row r="373" spans="1:5" ht="14.25">
      <c r="A373" s="289">
        <v>36221</v>
      </c>
      <c r="B373" s="289" t="s">
        <v>1338</v>
      </c>
      <c r="C373" s="290" t="s">
        <v>1</v>
      </c>
      <c r="D373" s="291">
        <v>14.51</v>
      </c>
      <c r="E373" s="292"/>
    </row>
    <row r="374" spans="1:5" ht="15">
      <c r="A374" s="288">
        <v>365</v>
      </c>
      <c r="B374" s="366" t="s">
        <v>26780</v>
      </c>
      <c r="C374" s="367"/>
      <c r="D374" s="367"/>
      <c r="E374" s="368"/>
    </row>
    <row r="375" spans="1:5" ht="28.5">
      <c r="A375" s="289">
        <v>36506</v>
      </c>
      <c r="B375" s="289" t="s">
        <v>1339</v>
      </c>
      <c r="C375" s="290" t="s">
        <v>1</v>
      </c>
      <c r="D375" s="291">
        <v>22.62</v>
      </c>
      <c r="E375" s="292"/>
    </row>
    <row r="376" spans="1:5" ht="28.5">
      <c r="A376" s="289">
        <v>36512</v>
      </c>
      <c r="B376" s="289" t="s">
        <v>1340</v>
      </c>
      <c r="C376" s="290" t="s">
        <v>2</v>
      </c>
      <c r="D376" s="291">
        <v>1.05</v>
      </c>
      <c r="E376" s="292"/>
    </row>
    <row r="377" spans="1:5" ht="28.5">
      <c r="A377" s="289">
        <v>36514</v>
      </c>
      <c r="B377" s="289" t="s">
        <v>1341</v>
      </c>
      <c r="C377" s="290" t="s">
        <v>2</v>
      </c>
      <c r="D377" s="291">
        <v>1.36</v>
      </c>
      <c r="E377" s="292"/>
    </row>
    <row r="378" spans="1:5" ht="28.5">
      <c r="A378" s="289">
        <v>36517</v>
      </c>
      <c r="B378" s="289" t="s">
        <v>1342</v>
      </c>
      <c r="C378" s="290" t="s">
        <v>2</v>
      </c>
      <c r="D378" s="291">
        <v>0.85</v>
      </c>
      <c r="E378" s="292"/>
    </row>
    <row r="379" spans="1:5" ht="15">
      <c r="A379" s="288">
        <v>368</v>
      </c>
      <c r="B379" s="366" t="s">
        <v>26773</v>
      </c>
      <c r="C379" s="367"/>
      <c r="D379" s="367"/>
      <c r="E379" s="368"/>
    </row>
    <row r="380" spans="1:5" ht="57">
      <c r="A380" s="289">
        <v>36825</v>
      </c>
      <c r="B380" s="289" t="s">
        <v>1343</v>
      </c>
      <c r="C380" s="290" t="s">
        <v>10</v>
      </c>
      <c r="D380" s="291">
        <v>68.8</v>
      </c>
      <c r="E380" s="292"/>
    </row>
    <row r="381" spans="1:5" ht="15">
      <c r="A381" s="288">
        <v>370</v>
      </c>
      <c r="B381" s="366" t="s">
        <v>26781</v>
      </c>
      <c r="C381" s="367"/>
      <c r="D381" s="367"/>
      <c r="E381" s="368"/>
    </row>
    <row r="382" spans="1:5" ht="28.5">
      <c r="A382" s="289">
        <v>37009</v>
      </c>
      <c r="B382" s="289" t="s">
        <v>1344</v>
      </c>
      <c r="C382" s="290" t="s">
        <v>4</v>
      </c>
      <c r="D382" s="291">
        <v>147.49</v>
      </c>
      <c r="E382" s="292"/>
    </row>
    <row r="383" spans="1:5" ht="14.25">
      <c r="A383" s="289">
        <v>37013</v>
      </c>
      <c r="B383" s="289" t="s">
        <v>1345</v>
      </c>
      <c r="C383" s="290" t="s">
        <v>4</v>
      </c>
      <c r="D383" s="291">
        <v>139.16999999999999</v>
      </c>
      <c r="E383" s="292"/>
    </row>
    <row r="384" spans="1:5" ht="14.25">
      <c r="A384" s="289">
        <v>37043</v>
      </c>
      <c r="B384" s="289" t="s">
        <v>17</v>
      </c>
      <c r="C384" s="290" t="s">
        <v>3</v>
      </c>
      <c r="D384" s="291">
        <v>9.9499999999999993</v>
      </c>
      <c r="E384" s="292"/>
    </row>
    <row r="385" spans="1:5" ht="14.25">
      <c r="A385" s="289">
        <v>37057</v>
      </c>
      <c r="B385" s="289" t="s">
        <v>1346</v>
      </c>
      <c r="C385" s="290" t="s">
        <v>4</v>
      </c>
      <c r="D385" s="291">
        <v>252.1</v>
      </c>
      <c r="E385" s="292"/>
    </row>
    <row r="386" spans="1:5" ht="28.5">
      <c r="A386" s="289">
        <v>37090</v>
      </c>
      <c r="B386" s="289" t="s">
        <v>1347</v>
      </c>
      <c r="C386" s="290" t="s">
        <v>2</v>
      </c>
      <c r="D386" s="291">
        <v>4.97</v>
      </c>
      <c r="E386" s="292"/>
    </row>
    <row r="387" spans="1:5" ht="15">
      <c r="A387" s="288">
        <v>371</v>
      </c>
      <c r="B387" s="366" t="s">
        <v>26782</v>
      </c>
      <c r="C387" s="367"/>
      <c r="D387" s="367"/>
      <c r="E387" s="368"/>
    </row>
    <row r="388" spans="1:5" ht="14.25">
      <c r="A388" s="289">
        <v>37103</v>
      </c>
      <c r="B388" s="289" t="s">
        <v>1348</v>
      </c>
      <c r="C388" s="290" t="s">
        <v>4</v>
      </c>
      <c r="D388" s="291">
        <v>597.33000000000004</v>
      </c>
      <c r="E388" s="292"/>
    </row>
    <row r="389" spans="1:5" ht="15">
      <c r="A389" s="288">
        <v>375</v>
      </c>
      <c r="B389" s="366" t="s">
        <v>26783</v>
      </c>
      <c r="C389" s="367"/>
      <c r="D389" s="367"/>
      <c r="E389" s="368"/>
    </row>
    <row r="390" spans="1:5" ht="14.25">
      <c r="A390" s="289">
        <v>37502</v>
      </c>
      <c r="B390" s="289" t="s">
        <v>1349</v>
      </c>
      <c r="C390" s="290" t="s">
        <v>10</v>
      </c>
      <c r="D390" s="291">
        <v>26.72</v>
      </c>
      <c r="E390" s="292"/>
    </row>
    <row r="391" spans="1:5" ht="14.25">
      <c r="A391" s="289">
        <v>37509</v>
      </c>
      <c r="B391" s="289" t="s">
        <v>1350</v>
      </c>
      <c r="C391" s="290" t="s">
        <v>10</v>
      </c>
      <c r="D391" s="291">
        <v>60.65</v>
      </c>
      <c r="E391" s="292"/>
    </row>
    <row r="392" spans="1:5" ht="14.25">
      <c r="A392" s="289">
        <v>37513</v>
      </c>
      <c r="B392" s="289" t="s">
        <v>1351</v>
      </c>
      <c r="C392" s="290" t="s">
        <v>10</v>
      </c>
      <c r="D392" s="291">
        <v>15.42</v>
      </c>
      <c r="E392" s="292"/>
    </row>
    <row r="393" spans="1:5" ht="14.25">
      <c r="A393" s="289">
        <v>37514</v>
      </c>
      <c r="B393" s="289" t="s">
        <v>1352</v>
      </c>
      <c r="C393" s="290" t="s">
        <v>10</v>
      </c>
      <c r="D393" s="291">
        <v>16.28</v>
      </c>
      <c r="E393" s="292"/>
    </row>
    <row r="394" spans="1:5" ht="28.5">
      <c r="A394" s="289">
        <v>37517</v>
      </c>
      <c r="B394" s="289" t="s">
        <v>1353</v>
      </c>
      <c r="C394" s="290" t="s">
        <v>10</v>
      </c>
      <c r="D394" s="291">
        <v>13.16</v>
      </c>
      <c r="E394" s="292"/>
    </row>
    <row r="395" spans="1:5" ht="14.25">
      <c r="A395" s="289">
        <v>37519</v>
      </c>
      <c r="B395" s="289" t="s">
        <v>1354</v>
      </c>
      <c r="C395" s="290" t="s">
        <v>10</v>
      </c>
      <c r="D395" s="291">
        <v>4.5599999999999996</v>
      </c>
      <c r="E395" s="292"/>
    </row>
    <row r="396" spans="1:5" ht="14.25">
      <c r="A396" s="289">
        <v>37564</v>
      </c>
      <c r="B396" s="289" t="s">
        <v>1355</v>
      </c>
      <c r="C396" s="290" t="s">
        <v>10</v>
      </c>
      <c r="D396" s="291">
        <v>31.42</v>
      </c>
      <c r="E396" s="292"/>
    </row>
    <row r="397" spans="1:5" ht="14.25">
      <c r="A397" s="289">
        <v>37566</v>
      </c>
      <c r="B397" s="289" t="s">
        <v>1356</v>
      </c>
      <c r="C397" s="290" t="s">
        <v>10</v>
      </c>
      <c r="D397" s="291">
        <v>10.34</v>
      </c>
      <c r="E397" s="292"/>
    </row>
    <row r="398" spans="1:5" ht="15">
      <c r="A398" s="288">
        <v>377</v>
      </c>
      <c r="B398" s="366" t="s">
        <v>26783</v>
      </c>
      <c r="C398" s="367"/>
      <c r="D398" s="367"/>
      <c r="E398" s="368"/>
    </row>
    <row r="399" spans="1:5" ht="28.5">
      <c r="A399" s="289">
        <v>37733</v>
      </c>
      <c r="B399" s="289" t="s">
        <v>1357</v>
      </c>
      <c r="C399" s="290" t="s">
        <v>10</v>
      </c>
      <c r="D399" s="291">
        <v>24.67</v>
      </c>
      <c r="E399" s="292"/>
    </row>
    <row r="400" spans="1:5" ht="15">
      <c r="A400" s="288">
        <v>380</v>
      </c>
      <c r="B400" s="366" t="s">
        <v>26784</v>
      </c>
      <c r="C400" s="367"/>
      <c r="D400" s="367"/>
      <c r="E400" s="368"/>
    </row>
    <row r="401" spans="1:5" ht="14.25">
      <c r="A401" s="289">
        <v>38001</v>
      </c>
      <c r="B401" s="289" t="s">
        <v>1358</v>
      </c>
      <c r="C401" s="290" t="s">
        <v>10</v>
      </c>
      <c r="D401" s="291">
        <v>10.51</v>
      </c>
      <c r="E401" s="292"/>
    </row>
    <row r="402" spans="1:5" ht="14.25">
      <c r="A402" s="289">
        <v>38003</v>
      </c>
      <c r="B402" s="289" t="s">
        <v>1359</v>
      </c>
      <c r="C402" s="290" t="s">
        <v>3</v>
      </c>
      <c r="D402" s="291">
        <v>1.39</v>
      </c>
      <c r="E402" s="292"/>
    </row>
    <row r="403" spans="1:5" ht="28.5">
      <c r="A403" s="289">
        <v>38006</v>
      </c>
      <c r="B403" s="289" t="s">
        <v>1360</v>
      </c>
      <c r="C403" s="290" t="s">
        <v>10</v>
      </c>
      <c r="D403" s="291">
        <v>21.39</v>
      </c>
      <c r="E403" s="292"/>
    </row>
    <row r="404" spans="1:5" ht="28.5">
      <c r="A404" s="289">
        <v>38009</v>
      </c>
      <c r="B404" s="289" t="s">
        <v>1361</v>
      </c>
      <c r="C404" s="290" t="s">
        <v>10</v>
      </c>
      <c r="D404" s="291">
        <v>4.5599999999999996</v>
      </c>
      <c r="E404" s="292"/>
    </row>
    <row r="405" spans="1:5" ht="28.5">
      <c r="A405" s="289">
        <v>38012</v>
      </c>
      <c r="B405" s="289" t="s">
        <v>1362</v>
      </c>
      <c r="C405" s="290" t="s">
        <v>2</v>
      </c>
      <c r="D405" s="291">
        <v>2.38</v>
      </c>
      <c r="E405" s="292"/>
    </row>
    <row r="406" spans="1:5" ht="14.25">
      <c r="A406" s="289">
        <v>38013</v>
      </c>
      <c r="B406" s="289" t="s">
        <v>1363</v>
      </c>
      <c r="C406" s="290" t="s">
        <v>2</v>
      </c>
      <c r="D406" s="291">
        <v>0.62</v>
      </c>
      <c r="E406" s="292"/>
    </row>
    <row r="407" spans="1:5" ht="14.25">
      <c r="A407" s="289">
        <v>38014</v>
      </c>
      <c r="B407" s="289" t="s">
        <v>16</v>
      </c>
      <c r="C407" s="290" t="s">
        <v>3</v>
      </c>
      <c r="D407" s="291">
        <v>4.49</v>
      </c>
      <c r="E407" s="292"/>
    </row>
    <row r="408" spans="1:5" ht="14.25">
      <c r="A408" s="289">
        <v>38016</v>
      </c>
      <c r="B408" s="289" t="s">
        <v>2310</v>
      </c>
      <c r="C408" s="290" t="s">
        <v>3</v>
      </c>
      <c r="D408" s="291">
        <v>8.0299999999999994</v>
      </c>
      <c r="E408" s="292"/>
    </row>
    <row r="409" spans="1:5" ht="14.25">
      <c r="A409" s="289">
        <v>38017</v>
      </c>
      <c r="B409" s="289" t="s">
        <v>1364</v>
      </c>
      <c r="C409" s="290" t="s">
        <v>3</v>
      </c>
      <c r="D409" s="291">
        <v>2.85</v>
      </c>
      <c r="E409" s="292"/>
    </row>
    <row r="410" spans="1:5" ht="14.25">
      <c r="A410" s="289">
        <v>38018</v>
      </c>
      <c r="B410" s="289" t="s">
        <v>19</v>
      </c>
      <c r="C410" s="290" t="s">
        <v>3</v>
      </c>
      <c r="D410" s="291">
        <v>29.91</v>
      </c>
      <c r="E410" s="292"/>
    </row>
    <row r="411" spans="1:5" ht="14.25">
      <c r="A411" s="289">
        <v>38021</v>
      </c>
      <c r="B411" s="289" t="s">
        <v>1365</v>
      </c>
      <c r="C411" s="290" t="s">
        <v>10</v>
      </c>
      <c r="D411" s="291">
        <v>60.79</v>
      </c>
      <c r="E411" s="292"/>
    </row>
    <row r="412" spans="1:5" ht="14.25">
      <c r="A412" s="289">
        <v>38022</v>
      </c>
      <c r="B412" s="289" t="s">
        <v>1366</v>
      </c>
      <c r="C412" s="290" t="s">
        <v>10</v>
      </c>
      <c r="D412" s="291">
        <v>57.98</v>
      </c>
      <c r="E412" s="292"/>
    </row>
    <row r="413" spans="1:5" ht="14.25">
      <c r="A413" s="289">
        <v>38024</v>
      </c>
      <c r="B413" s="289" t="s">
        <v>1367</v>
      </c>
      <c r="C413" s="290" t="s">
        <v>2</v>
      </c>
      <c r="D413" s="291">
        <v>5.34</v>
      </c>
      <c r="E413" s="292"/>
    </row>
    <row r="414" spans="1:5" ht="14.25">
      <c r="A414" s="289">
        <v>38025</v>
      </c>
      <c r="B414" s="289" t="s">
        <v>1368</v>
      </c>
      <c r="C414" s="290" t="s">
        <v>10</v>
      </c>
      <c r="D414" s="291">
        <v>12.31</v>
      </c>
      <c r="E414" s="292"/>
    </row>
    <row r="415" spans="1:5" ht="14.25">
      <c r="A415" s="289">
        <v>38028</v>
      </c>
      <c r="B415" s="289" t="s">
        <v>1369</v>
      </c>
      <c r="C415" s="290" t="s">
        <v>10</v>
      </c>
      <c r="D415" s="291">
        <v>15.14</v>
      </c>
      <c r="E415" s="292"/>
    </row>
    <row r="416" spans="1:5" ht="14.25">
      <c r="A416" s="289">
        <v>38029</v>
      </c>
      <c r="B416" s="289" t="s">
        <v>1370</v>
      </c>
      <c r="C416" s="290" t="s">
        <v>10</v>
      </c>
      <c r="D416" s="291">
        <v>26.77</v>
      </c>
      <c r="E416" s="292"/>
    </row>
    <row r="417" spans="1:5" ht="14.25">
      <c r="A417" s="289">
        <v>38030</v>
      </c>
      <c r="B417" s="289" t="s">
        <v>1371</v>
      </c>
      <c r="C417" s="290" t="s">
        <v>10</v>
      </c>
      <c r="D417" s="291">
        <v>29.77</v>
      </c>
      <c r="E417" s="292"/>
    </row>
    <row r="418" spans="1:5" ht="28.5">
      <c r="A418" s="289">
        <v>38051</v>
      </c>
      <c r="B418" s="289" t="s">
        <v>1372</v>
      </c>
      <c r="C418" s="290" t="s">
        <v>10</v>
      </c>
      <c r="D418" s="291">
        <v>23.74</v>
      </c>
      <c r="E418" s="292"/>
    </row>
    <row r="419" spans="1:5" ht="28.5">
      <c r="A419" s="289">
        <v>38088</v>
      </c>
      <c r="B419" s="289" t="s">
        <v>1373</v>
      </c>
      <c r="C419" s="290" t="s">
        <v>10</v>
      </c>
      <c r="D419" s="291">
        <v>38.4</v>
      </c>
      <c r="E419" s="292"/>
    </row>
    <row r="420" spans="1:5" ht="15">
      <c r="A420" s="288">
        <v>385</v>
      </c>
      <c r="B420" s="366" t="s">
        <v>1374</v>
      </c>
      <c r="C420" s="367"/>
      <c r="D420" s="367"/>
      <c r="E420" s="368"/>
    </row>
    <row r="421" spans="1:5" ht="14.25">
      <c r="A421" s="289">
        <v>38509</v>
      </c>
      <c r="B421" s="289" t="s">
        <v>1375</v>
      </c>
      <c r="C421" s="290" t="s">
        <v>4</v>
      </c>
      <c r="D421" s="291">
        <v>7.22</v>
      </c>
      <c r="E421" s="292"/>
    </row>
    <row r="422" spans="1:5" ht="14.25">
      <c r="A422" s="289">
        <v>38511</v>
      </c>
      <c r="B422" s="289" t="s">
        <v>1376</v>
      </c>
      <c r="C422" s="290" t="s">
        <v>7</v>
      </c>
      <c r="D422" s="291">
        <v>87.35</v>
      </c>
      <c r="E422" s="292"/>
    </row>
    <row r="423" spans="1:5" ht="15">
      <c r="A423" s="288">
        <v>390</v>
      </c>
      <c r="B423" s="366" t="s">
        <v>1236</v>
      </c>
      <c r="C423" s="367"/>
      <c r="D423" s="367"/>
      <c r="E423" s="368"/>
    </row>
    <row r="424" spans="1:5" ht="28.5">
      <c r="A424" s="289">
        <v>39002</v>
      </c>
      <c r="B424" s="289" t="s">
        <v>1377</v>
      </c>
      <c r="C424" s="290" t="s">
        <v>4</v>
      </c>
      <c r="D424" s="291">
        <v>223.38</v>
      </c>
      <c r="E424" s="292"/>
    </row>
    <row r="425" spans="1:5" ht="14.25">
      <c r="A425" s="289">
        <v>39013</v>
      </c>
      <c r="B425" s="289" t="s">
        <v>1378</v>
      </c>
      <c r="C425" s="290" t="s">
        <v>10</v>
      </c>
      <c r="D425" s="291">
        <v>8.11</v>
      </c>
      <c r="E425" s="292"/>
    </row>
    <row r="426" spans="1:5" ht="14.25">
      <c r="A426" s="289">
        <v>39021</v>
      </c>
      <c r="B426" s="289" t="s">
        <v>1379</v>
      </c>
      <c r="C426" s="290" t="s">
        <v>3</v>
      </c>
      <c r="D426" s="291">
        <v>15.25</v>
      </c>
      <c r="E426" s="292"/>
    </row>
    <row r="427" spans="1:5" ht="28.5">
      <c r="A427" s="289">
        <v>39044</v>
      </c>
      <c r="B427" s="289" t="s">
        <v>1380</v>
      </c>
      <c r="C427" s="290" t="s">
        <v>2</v>
      </c>
      <c r="D427" s="294">
        <v>3356.26</v>
      </c>
      <c r="E427" s="292"/>
    </row>
    <row r="428" spans="1:5" ht="28.5">
      <c r="A428" s="289">
        <v>39072</v>
      </c>
      <c r="B428" s="289" t="s">
        <v>1381</v>
      </c>
      <c r="C428" s="290" t="s">
        <v>2</v>
      </c>
      <c r="D428" s="291">
        <v>28.93</v>
      </c>
      <c r="E428" s="292"/>
    </row>
    <row r="429" spans="1:5" ht="28.5">
      <c r="A429" s="289">
        <v>39075</v>
      </c>
      <c r="B429" s="289" t="s">
        <v>1382</v>
      </c>
      <c r="C429" s="290" t="s">
        <v>4</v>
      </c>
      <c r="D429" s="291">
        <v>597.54</v>
      </c>
      <c r="E429" s="292"/>
    </row>
    <row r="430" spans="1:5" ht="28.5">
      <c r="A430" s="289">
        <v>39089</v>
      </c>
      <c r="B430" s="289" t="s">
        <v>1383</v>
      </c>
      <c r="C430" s="290" t="s">
        <v>2</v>
      </c>
      <c r="D430" s="294">
        <v>1161.69</v>
      </c>
      <c r="E430" s="292"/>
    </row>
    <row r="431" spans="1:5" ht="28.5">
      <c r="A431" s="289">
        <v>39090</v>
      </c>
      <c r="B431" s="289" t="s">
        <v>1384</v>
      </c>
      <c r="C431" s="290" t="s">
        <v>13</v>
      </c>
      <c r="D431" s="294">
        <v>1179.55</v>
      </c>
      <c r="E431" s="292"/>
    </row>
    <row r="432" spans="1:5" ht="15">
      <c r="A432" s="288">
        <v>391</v>
      </c>
      <c r="B432" s="366" t="s">
        <v>26785</v>
      </c>
      <c r="C432" s="367"/>
      <c r="D432" s="367"/>
      <c r="E432" s="368"/>
    </row>
    <row r="433" spans="1:5" ht="28.5">
      <c r="A433" s="289">
        <v>39113</v>
      </c>
      <c r="B433" s="289" t="s">
        <v>1385</v>
      </c>
      <c r="C433" s="290" t="s">
        <v>2</v>
      </c>
      <c r="D433" s="291">
        <v>130.91</v>
      </c>
      <c r="E433" s="292"/>
    </row>
    <row r="434" spans="1:5" ht="14.25">
      <c r="A434" s="289">
        <v>39114</v>
      </c>
      <c r="B434" s="289" t="s">
        <v>1386</v>
      </c>
      <c r="C434" s="290" t="s">
        <v>2</v>
      </c>
      <c r="D434" s="291">
        <v>30.53</v>
      </c>
      <c r="E434" s="292"/>
    </row>
    <row r="435" spans="1:5" ht="28.5">
      <c r="A435" s="289">
        <v>39115</v>
      </c>
      <c r="B435" s="289" t="s">
        <v>1387</v>
      </c>
      <c r="C435" s="290" t="s">
        <v>2</v>
      </c>
      <c r="D435" s="291">
        <v>212.69</v>
      </c>
      <c r="E435" s="292"/>
    </row>
    <row r="436" spans="1:5" ht="28.5">
      <c r="A436" s="289">
        <v>39123</v>
      </c>
      <c r="B436" s="289" t="s">
        <v>1388</v>
      </c>
      <c r="C436" s="290" t="s">
        <v>1</v>
      </c>
      <c r="D436" s="291">
        <v>9.33</v>
      </c>
      <c r="E436" s="292"/>
    </row>
    <row r="437" spans="1:5" ht="28.5">
      <c r="A437" s="289">
        <v>39125</v>
      </c>
      <c r="B437" s="289" t="s">
        <v>1389</v>
      </c>
      <c r="C437" s="290" t="s">
        <v>1</v>
      </c>
      <c r="D437" s="291">
        <v>29.45</v>
      </c>
      <c r="E437" s="292"/>
    </row>
    <row r="438" spans="1:5" ht="28.5">
      <c r="A438" s="289">
        <v>39165</v>
      </c>
      <c r="B438" s="289" t="s">
        <v>1390</v>
      </c>
      <c r="C438" s="290" t="s">
        <v>2</v>
      </c>
      <c r="D438" s="291">
        <v>164.68</v>
      </c>
      <c r="E438" s="292"/>
    </row>
    <row r="439" spans="1:5" ht="15">
      <c r="A439" s="288">
        <v>394</v>
      </c>
      <c r="B439" s="366" t="s">
        <v>26785</v>
      </c>
      <c r="C439" s="367"/>
      <c r="D439" s="367"/>
      <c r="E439" s="368"/>
    </row>
    <row r="440" spans="1:5" ht="28.5">
      <c r="A440" s="289">
        <v>39402</v>
      </c>
      <c r="B440" s="289" t="s">
        <v>1391</v>
      </c>
      <c r="C440" s="290" t="s">
        <v>2</v>
      </c>
      <c r="D440" s="294">
        <v>3112.72</v>
      </c>
      <c r="E440" s="292"/>
    </row>
    <row r="441" spans="1:5" ht="15">
      <c r="A441" s="288">
        <v>395</v>
      </c>
      <c r="B441" s="366" t="s">
        <v>26785</v>
      </c>
      <c r="C441" s="367"/>
      <c r="D441" s="367"/>
      <c r="E441" s="368"/>
    </row>
    <row r="442" spans="1:5" ht="28.5">
      <c r="A442" s="289">
        <v>39515</v>
      </c>
      <c r="B442" s="289" t="s">
        <v>1392</v>
      </c>
      <c r="C442" s="290" t="s">
        <v>2</v>
      </c>
      <c r="D442" s="291">
        <v>9.7200000000000006</v>
      </c>
      <c r="E442" s="292"/>
    </row>
    <row r="443" spans="1:5" ht="15" customHeight="1">
      <c r="A443" s="288">
        <v>398</v>
      </c>
      <c r="B443" s="366" t="s">
        <v>26786</v>
      </c>
      <c r="C443" s="367"/>
      <c r="D443" s="367"/>
      <c r="E443" s="368"/>
    </row>
    <row r="444" spans="1:5" ht="28.5">
      <c r="A444" s="289">
        <v>39841</v>
      </c>
      <c r="B444" s="289" t="s">
        <v>1393</v>
      </c>
      <c r="C444" s="290" t="s">
        <v>4</v>
      </c>
      <c r="D444" s="291">
        <v>239.42</v>
      </c>
      <c r="E444" s="292"/>
    </row>
    <row r="445" spans="1:5" ht="15">
      <c r="A445" s="288">
        <v>4</v>
      </c>
      <c r="B445" s="366" t="s">
        <v>26787</v>
      </c>
      <c r="C445" s="367"/>
      <c r="D445" s="367"/>
      <c r="E445" s="368"/>
    </row>
    <row r="446" spans="1:5" ht="15">
      <c r="A446" s="288">
        <v>401</v>
      </c>
      <c r="B446" s="366" t="s">
        <v>1394</v>
      </c>
      <c r="C446" s="367"/>
      <c r="D446" s="367"/>
      <c r="E446" s="368"/>
    </row>
    <row r="447" spans="1:5" ht="28.5">
      <c r="A447" s="289">
        <v>40102</v>
      </c>
      <c r="B447" s="289" t="s">
        <v>1395</v>
      </c>
      <c r="C447" s="290" t="s">
        <v>2</v>
      </c>
      <c r="D447" s="294">
        <v>1047.76</v>
      </c>
      <c r="E447" s="292"/>
    </row>
    <row r="448" spans="1:5" ht="28.5">
      <c r="A448" s="289">
        <v>40140</v>
      </c>
      <c r="B448" s="289" t="s">
        <v>1396</v>
      </c>
      <c r="C448" s="290" t="s">
        <v>2</v>
      </c>
      <c r="D448" s="294">
        <v>1448.42</v>
      </c>
      <c r="E448" s="292"/>
    </row>
    <row r="449" spans="1:5" ht="28.5">
      <c r="A449" s="289">
        <v>40144</v>
      </c>
      <c r="B449" s="289" t="s">
        <v>1397</v>
      </c>
      <c r="C449" s="290" t="s">
        <v>2</v>
      </c>
      <c r="D449" s="294">
        <v>1548.85</v>
      </c>
      <c r="E449" s="292"/>
    </row>
    <row r="450" spans="1:5" ht="15">
      <c r="A450" s="288">
        <v>402</v>
      </c>
      <c r="B450" s="366" t="s">
        <v>26788</v>
      </c>
      <c r="C450" s="367"/>
      <c r="D450" s="367"/>
      <c r="E450" s="368"/>
    </row>
    <row r="451" spans="1:5" ht="28.5">
      <c r="A451" s="289">
        <v>40211</v>
      </c>
      <c r="B451" s="289" t="s">
        <v>1398</v>
      </c>
      <c r="C451" s="290" t="s">
        <v>2</v>
      </c>
      <c r="D451" s="291">
        <v>19.260000000000002</v>
      </c>
      <c r="E451" s="292"/>
    </row>
    <row r="452" spans="1:5" ht="15">
      <c r="A452" s="288">
        <v>403</v>
      </c>
      <c r="B452" s="366" t="s">
        <v>1236</v>
      </c>
      <c r="C452" s="367"/>
      <c r="D452" s="367"/>
      <c r="E452" s="368"/>
    </row>
    <row r="453" spans="1:5" ht="28.5">
      <c r="A453" s="289">
        <v>40303</v>
      </c>
      <c r="B453" s="289" t="s">
        <v>1399</v>
      </c>
      <c r="C453" s="290" t="s">
        <v>2</v>
      </c>
      <c r="D453" s="291">
        <v>51.84</v>
      </c>
      <c r="E453" s="292"/>
    </row>
    <row r="454" spans="1:5" ht="28.5">
      <c r="A454" s="289">
        <v>40304</v>
      </c>
      <c r="B454" s="289" t="s">
        <v>1400</v>
      </c>
      <c r="C454" s="290" t="s">
        <v>2</v>
      </c>
      <c r="D454" s="291">
        <v>62.48</v>
      </c>
      <c r="E454" s="292"/>
    </row>
    <row r="455" spans="1:5" ht="28.5">
      <c r="A455" s="289">
        <v>40305</v>
      </c>
      <c r="B455" s="289" t="s">
        <v>1401</v>
      </c>
      <c r="C455" s="290" t="s">
        <v>2</v>
      </c>
      <c r="D455" s="291">
        <v>72.14</v>
      </c>
      <c r="E455" s="292"/>
    </row>
    <row r="456" spans="1:5" ht="28.5">
      <c r="A456" s="289">
        <v>40306</v>
      </c>
      <c r="B456" s="289" t="s">
        <v>1402</v>
      </c>
      <c r="C456" s="290" t="s">
        <v>2</v>
      </c>
      <c r="D456" s="291">
        <v>11.16</v>
      </c>
      <c r="E456" s="292"/>
    </row>
    <row r="457" spans="1:5" ht="15">
      <c r="A457" s="288">
        <v>404</v>
      </c>
      <c r="B457" s="366" t="s">
        <v>26789</v>
      </c>
      <c r="C457" s="367"/>
      <c r="D457" s="367"/>
      <c r="E457" s="368"/>
    </row>
    <row r="458" spans="1:5" ht="28.5">
      <c r="A458" s="289">
        <v>40401</v>
      </c>
      <c r="B458" s="289" t="s">
        <v>1403</v>
      </c>
      <c r="C458" s="290" t="s">
        <v>2</v>
      </c>
      <c r="D458" s="291">
        <v>6.45</v>
      </c>
      <c r="E458" s="292"/>
    </row>
    <row r="459" spans="1:5" ht="15">
      <c r="A459" s="288">
        <v>405</v>
      </c>
      <c r="B459" s="366" t="s">
        <v>26790</v>
      </c>
      <c r="C459" s="367"/>
      <c r="D459" s="367"/>
      <c r="E459" s="368"/>
    </row>
    <row r="460" spans="1:5" ht="28.5">
      <c r="A460" s="289">
        <v>40504</v>
      </c>
      <c r="B460" s="289" t="s">
        <v>1404</v>
      </c>
      <c r="C460" s="290" t="s">
        <v>2</v>
      </c>
      <c r="D460" s="291">
        <v>40.74</v>
      </c>
      <c r="E460" s="292"/>
    </row>
    <row r="461" spans="1:5" ht="14.25">
      <c r="A461" s="289">
        <v>40522</v>
      </c>
      <c r="B461" s="289" t="s">
        <v>1405</v>
      </c>
      <c r="C461" s="290" t="s">
        <v>2</v>
      </c>
      <c r="D461" s="291">
        <v>8.3000000000000007</v>
      </c>
      <c r="E461" s="292"/>
    </row>
    <row r="462" spans="1:5" ht="14.25">
      <c r="A462" s="289">
        <v>40523</v>
      </c>
      <c r="B462" s="289" t="s">
        <v>1406</v>
      </c>
      <c r="C462" s="290" t="s">
        <v>2</v>
      </c>
      <c r="D462" s="291">
        <v>6.54</v>
      </c>
      <c r="E462" s="292"/>
    </row>
    <row r="463" spans="1:5" ht="14.25">
      <c r="A463" s="289">
        <v>40524</v>
      </c>
      <c r="B463" s="289" t="s">
        <v>1407</v>
      </c>
      <c r="C463" s="290" t="s">
        <v>2</v>
      </c>
      <c r="D463" s="291">
        <v>6.54</v>
      </c>
      <c r="E463" s="292"/>
    </row>
    <row r="464" spans="1:5" ht="15">
      <c r="A464" s="288">
        <v>406</v>
      </c>
      <c r="B464" s="366" t="s">
        <v>26791</v>
      </c>
      <c r="C464" s="367"/>
      <c r="D464" s="367"/>
      <c r="E464" s="368"/>
    </row>
    <row r="465" spans="1:5" ht="28.5">
      <c r="A465" s="289">
        <v>40612</v>
      </c>
      <c r="B465" s="289" t="s">
        <v>25534</v>
      </c>
      <c r="C465" s="290" t="s">
        <v>2</v>
      </c>
      <c r="D465" s="291">
        <v>19.739999999999998</v>
      </c>
      <c r="E465" s="292"/>
    </row>
    <row r="466" spans="1:5" ht="15">
      <c r="A466" s="288">
        <v>407</v>
      </c>
      <c r="B466" s="366" t="s">
        <v>26792</v>
      </c>
      <c r="C466" s="367"/>
      <c r="D466" s="367"/>
      <c r="E466" s="368"/>
    </row>
    <row r="467" spans="1:5" ht="28.5">
      <c r="A467" s="289">
        <v>40761</v>
      </c>
      <c r="B467" s="289" t="s">
        <v>1408</v>
      </c>
      <c r="C467" s="290" t="s">
        <v>2</v>
      </c>
      <c r="D467" s="291">
        <v>504.17</v>
      </c>
      <c r="E467" s="292"/>
    </row>
    <row r="468" spans="1:5" ht="15">
      <c r="A468" s="288">
        <v>409</v>
      </c>
      <c r="B468" s="366" t="s">
        <v>1236</v>
      </c>
      <c r="C468" s="367"/>
      <c r="D468" s="367"/>
      <c r="E468" s="368"/>
    </row>
    <row r="469" spans="1:5" ht="28.5">
      <c r="A469" s="289">
        <v>40974</v>
      </c>
      <c r="B469" s="289" t="s">
        <v>1409</v>
      </c>
      <c r="C469" s="290" t="s">
        <v>2</v>
      </c>
      <c r="D469" s="291">
        <v>33.82</v>
      </c>
      <c r="E469" s="292"/>
    </row>
    <row r="470" spans="1:5" ht="15">
      <c r="A470" s="288">
        <v>410</v>
      </c>
      <c r="B470" s="366" t="s">
        <v>26793</v>
      </c>
      <c r="C470" s="367"/>
      <c r="D470" s="367"/>
      <c r="E470" s="368"/>
    </row>
    <row r="471" spans="1:5" ht="28.5">
      <c r="A471" s="289">
        <v>41054</v>
      </c>
      <c r="B471" s="289" t="s">
        <v>1410</v>
      </c>
      <c r="C471" s="290" t="s">
        <v>2</v>
      </c>
      <c r="D471" s="294">
        <v>15695.08</v>
      </c>
      <c r="E471" s="292"/>
    </row>
    <row r="472" spans="1:5" ht="28.5">
      <c r="A472" s="289">
        <v>41055</v>
      </c>
      <c r="B472" s="289" t="s">
        <v>1411</v>
      </c>
      <c r="C472" s="290" t="s">
        <v>2</v>
      </c>
      <c r="D472" s="294">
        <v>6858.8</v>
      </c>
      <c r="E472" s="292"/>
    </row>
    <row r="473" spans="1:5" ht="28.5">
      <c r="A473" s="289">
        <v>41056</v>
      </c>
      <c r="B473" s="289" t="s">
        <v>1412</v>
      </c>
      <c r="C473" s="290" t="s">
        <v>2</v>
      </c>
      <c r="D473" s="294">
        <v>12068.11</v>
      </c>
      <c r="E473" s="292"/>
    </row>
    <row r="474" spans="1:5" ht="28.5">
      <c r="A474" s="289">
        <v>41058</v>
      </c>
      <c r="B474" s="289" t="s">
        <v>1413</v>
      </c>
      <c r="C474" s="290" t="s">
        <v>2</v>
      </c>
      <c r="D474" s="294">
        <v>9652.15</v>
      </c>
      <c r="E474" s="292"/>
    </row>
    <row r="475" spans="1:5" ht="15">
      <c r="A475" s="288">
        <v>411</v>
      </c>
      <c r="B475" s="366" t="s">
        <v>26794</v>
      </c>
      <c r="C475" s="367"/>
      <c r="D475" s="367"/>
      <c r="E475" s="368"/>
    </row>
    <row r="476" spans="1:5" ht="28.5">
      <c r="A476" s="289">
        <v>41106</v>
      </c>
      <c r="B476" s="289" t="s">
        <v>1414</v>
      </c>
      <c r="C476" s="290" t="s">
        <v>1</v>
      </c>
      <c r="D476" s="291">
        <v>36.71</v>
      </c>
      <c r="E476" s="292"/>
    </row>
    <row r="477" spans="1:5" ht="15">
      <c r="A477" s="288">
        <v>415</v>
      </c>
      <c r="B477" s="366" t="s">
        <v>26795</v>
      </c>
      <c r="C477" s="367"/>
      <c r="D477" s="367"/>
      <c r="E477" s="368"/>
    </row>
    <row r="478" spans="1:5" ht="28.5">
      <c r="A478" s="289">
        <v>41520</v>
      </c>
      <c r="B478" s="289" t="s">
        <v>1415</v>
      </c>
      <c r="C478" s="290" t="s">
        <v>2</v>
      </c>
      <c r="D478" s="291">
        <v>770.93</v>
      </c>
      <c r="E478" s="292"/>
    </row>
    <row r="479" spans="1:5" ht="42.75">
      <c r="A479" s="289">
        <v>41526</v>
      </c>
      <c r="B479" s="289" t="s">
        <v>1416</v>
      </c>
      <c r="C479" s="290" t="s">
        <v>2</v>
      </c>
      <c r="D479" s="291">
        <v>143.78</v>
      </c>
      <c r="E479" s="292"/>
    </row>
    <row r="480" spans="1:5" ht="42.75">
      <c r="A480" s="289">
        <v>41527</v>
      </c>
      <c r="B480" s="289" t="s">
        <v>1417</v>
      </c>
      <c r="C480" s="290" t="s">
        <v>2</v>
      </c>
      <c r="D480" s="291">
        <v>325.99</v>
      </c>
      <c r="E480" s="292"/>
    </row>
    <row r="481" spans="1:5" ht="42.75">
      <c r="A481" s="289">
        <v>41528</v>
      </c>
      <c r="B481" s="289" t="s">
        <v>1418</v>
      </c>
      <c r="C481" s="290" t="s">
        <v>2</v>
      </c>
      <c r="D481" s="291">
        <v>396.89</v>
      </c>
      <c r="E481" s="292"/>
    </row>
    <row r="482" spans="1:5" ht="42.75">
      <c r="A482" s="289">
        <v>41530</v>
      </c>
      <c r="B482" s="289" t="s">
        <v>1419</v>
      </c>
      <c r="C482" s="290" t="s">
        <v>2</v>
      </c>
      <c r="D482" s="291">
        <v>583.96</v>
      </c>
      <c r="E482" s="292"/>
    </row>
    <row r="483" spans="1:5" ht="42.75">
      <c r="A483" s="289">
        <v>41533</v>
      </c>
      <c r="B483" s="289" t="s">
        <v>1420</v>
      </c>
      <c r="C483" s="290" t="s">
        <v>2</v>
      </c>
      <c r="D483" s="291">
        <v>425.32</v>
      </c>
      <c r="E483" s="292"/>
    </row>
    <row r="484" spans="1:5" ht="42.75">
      <c r="A484" s="289">
        <v>41536</v>
      </c>
      <c r="B484" s="289" t="s">
        <v>1421</v>
      </c>
      <c r="C484" s="290" t="s">
        <v>2</v>
      </c>
      <c r="D484" s="291">
        <v>481.88</v>
      </c>
      <c r="E484" s="292"/>
    </row>
    <row r="485" spans="1:5" ht="28.5">
      <c r="A485" s="289">
        <v>41537</v>
      </c>
      <c r="B485" s="289" t="s">
        <v>1422</v>
      </c>
      <c r="C485" s="290" t="s">
        <v>2</v>
      </c>
      <c r="D485" s="291">
        <v>40.89</v>
      </c>
      <c r="E485" s="292"/>
    </row>
    <row r="486" spans="1:5" ht="28.5">
      <c r="A486" s="289">
        <v>41542</v>
      </c>
      <c r="B486" s="289" t="s">
        <v>1423</v>
      </c>
      <c r="C486" s="290" t="s">
        <v>2</v>
      </c>
      <c r="D486" s="291">
        <v>526.88</v>
      </c>
      <c r="E486" s="292"/>
    </row>
    <row r="487" spans="1:5" ht="28.5">
      <c r="A487" s="289">
        <v>41543</v>
      </c>
      <c r="B487" s="289" t="s">
        <v>1424</v>
      </c>
      <c r="C487" s="290" t="s">
        <v>2</v>
      </c>
      <c r="D487" s="294">
        <v>2334.73</v>
      </c>
      <c r="E487" s="292"/>
    </row>
    <row r="488" spans="1:5" ht="28.5">
      <c r="A488" s="289">
        <v>41569</v>
      </c>
      <c r="B488" s="289" t="s">
        <v>1425</v>
      </c>
      <c r="C488" s="290" t="s">
        <v>2</v>
      </c>
      <c r="D488" s="291">
        <v>100.18</v>
      </c>
      <c r="E488" s="292"/>
    </row>
    <row r="489" spans="1:5" ht="28.5">
      <c r="A489" s="289">
        <v>41579</v>
      </c>
      <c r="B489" s="289" t="s">
        <v>1426</v>
      </c>
      <c r="C489" s="290" t="s">
        <v>2</v>
      </c>
      <c r="D489" s="291">
        <v>950.58</v>
      </c>
      <c r="E489" s="292"/>
    </row>
    <row r="490" spans="1:5" ht="14.25">
      <c r="A490" s="289">
        <v>41588</v>
      </c>
      <c r="B490" s="289" t="s">
        <v>1427</v>
      </c>
      <c r="C490" s="290" t="s">
        <v>2</v>
      </c>
      <c r="D490" s="291">
        <v>3.78</v>
      </c>
      <c r="E490" s="292"/>
    </row>
    <row r="491" spans="1:5" ht="15">
      <c r="A491" s="288">
        <v>416</v>
      </c>
      <c r="B491" s="366" t="s">
        <v>26796</v>
      </c>
      <c r="C491" s="367"/>
      <c r="D491" s="367"/>
      <c r="E491" s="368"/>
    </row>
    <row r="492" spans="1:5" ht="14.25">
      <c r="A492" s="289">
        <v>41667</v>
      </c>
      <c r="B492" s="289" t="s">
        <v>1428</v>
      </c>
      <c r="C492" s="290" t="s">
        <v>2</v>
      </c>
      <c r="D492" s="291">
        <v>4.0599999999999996</v>
      </c>
      <c r="E492" s="292"/>
    </row>
    <row r="493" spans="1:5" ht="28.5">
      <c r="A493" s="289">
        <v>41670</v>
      </c>
      <c r="B493" s="289" t="s">
        <v>1429</v>
      </c>
      <c r="C493" s="290" t="s">
        <v>2</v>
      </c>
      <c r="D493" s="291">
        <v>60.83</v>
      </c>
      <c r="E493" s="292"/>
    </row>
    <row r="494" spans="1:5" ht="15">
      <c r="A494" s="288">
        <v>417</v>
      </c>
      <c r="B494" s="366" t="s">
        <v>26796</v>
      </c>
      <c r="C494" s="367"/>
      <c r="D494" s="367"/>
      <c r="E494" s="368"/>
    </row>
    <row r="495" spans="1:5" ht="42.75">
      <c r="A495" s="289">
        <v>41724</v>
      </c>
      <c r="B495" s="289" t="s">
        <v>1430</v>
      </c>
      <c r="C495" s="290" t="s">
        <v>2</v>
      </c>
      <c r="D495" s="291">
        <v>329.25</v>
      </c>
      <c r="E495" s="292"/>
    </row>
    <row r="496" spans="1:5" ht="42.75">
      <c r="A496" s="289">
        <v>41726</v>
      </c>
      <c r="B496" s="289" t="s">
        <v>1431</v>
      </c>
      <c r="C496" s="290" t="s">
        <v>2</v>
      </c>
      <c r="D496" s="291">
        <v>451.73</v>
      </c>
      <c r="E496" s="292"/>
    </row>
    <row r="497" spans="1:5" ht="15">
      <c r="A497" s="288">
        <v>418</v>
      </c>
      <c r="B497" s="366" t="s">
        <v>26796</v>
      </c>
      <c r="C497" s="367"/>
      <c r="D497" s="367"/>
      <c r="E497" s="368"/>
    </row>
    <row r="498" spans="1:5" ht="42.75">
      <c r="A498" s="289">
        <v>41815</v>
      </c>
      <c r="B498" s="289" t="s">
        <v>1432</v>
      </c>
      <c r="C498" s="290" t="s">
        <v>2</v>
      </c>
      <c r="D498" s="291">
        <v>825.65</v>
      </c>
      <c r="E498" s="292"/>
    </row>
    <row r="499" spans="1:5" ht="42.75">
      <c r="A499" s="289">
        <v>41817</v>
      </c>
      <c r="B499" s="289" t="s">
        <v>1433</v>
      </c>
      <c r="C499" s="290" t="s">
        <v>2</v>
      </c>
      <c r="D499" s="294">
        <v>1178.46</v>
      </c>
      <c r="E499" s="292"/>
    </row>
    <row r="500" spans="1:5" ht="42.75">
      <c r="A500" s="289">
        <v>41821</v>
      </c>
      <c r="B500" s="289" t="s">
        <v>1434</v>
      </c>
      <c r="C500" s="290" t="s">
        <v>2</v>
      </c>
      <c r="D500" s="291">
        <v>583.1</v>
      </c>
      <c r="E500" s="292"/>
    </row>
    <row r="501" spans="1:5" ht="28.5">
      <c r="A501" s="289">
        <v>41860</v>
      </c>
      <c r="B501" s="289" t="s">
        <v>1435</v>
      </c>
      <c r="C501" s="290" t="s">
        <v>2</v>
      </c>
      <c r="D501" s="294">
        <v>1319.77</v>
      </c>
      <c r="E501" s="292"/>
    </row>
    <row r="502" spans="1:5" ht="28.5">
      <c r="A502" s="289">
        <v>41861</v>
      </c>
      <c r="B502" s="289" t="s">
        <v>1436</v>
      </c>
      <c r="C502" s="290" t="s">
        <v>2</v>
      </c>
      <c r="D502" s="291">
        <v>66.42</v>
      </c>
      <c r="E502" s="292"/>
    </row>
    <row r="503" spans="1:5" ht="15">
      <c r="A503" s="288">
        <v>419</v>
      </c>
      <c r="B503" s="366" t="s">
        <v>26796</v>
      </c>
      <c r="C503" s="367"/>
      <c r="D503" s="367"/>
      <c r="E503" s="368"/>
    </row>
    <row r="504" spans="1:5" ht="42.75">
      <c r="A504" s="289">
        <v>41962</v>
      </c>
      <c r="B504" s="289" t="s">
        <v>1437</v>
      </c>
      <c r="C504" s="290" t="s">
        <v>2</v>
      </c>
      <c r="D504" s="291">
        <v>481.88</v>
      </c>
      <c r="E504" s="292"/>
    </row>
    <row r="505" spans="1:5" ht="15">
      <c r="A505" s="288">
        <v>420</v>
      </c>
      <c r="B505" s="366" t="s">
        <v>26797</v>
      </c>
      <c r="C505" s="367"/>
      <c r="D505" s="367"/>
      <c r="E505" s="368"/>
    </row>
    <row r="506" spans="1:5" ht="14.25">
      <c r="A506" s="289">
        <v>42047</v>
      </c>
      <c r="B506" s="289" t="s">
        <v>1438</v>
      </c>
      <c r="C506" s="290" t="s">
        <v>1</v>
      </c>
      <c r="D506" s="291">
        <v>333.75</v>
      </c>
      <c r="E506" s="292"/>
    </row>
    <row r="507" spans="1:5" ht="14.25">
      <c r="A507" s="289">
        <v>42051</v>
      </c>
      <c r="B507" s="289" t="s">
        <v>1439</v>
      </c>
      <c r="C507" s="290" t="s">
        <v>1</v>
      </c>
      <c r="D507" s="291">
        <v>33.75</v>
      </c>
      <c r="E507" s="292"/>
    </row>
    <row r="508" spans="1:5" ht="14.25">
      <c r="A508" s="289">
        <v>42052</v>
      </c>
      <c r="B508" s="289" t="s">
        <v>1440</v>
      </c>
      <c r="C508" s="290" t="s">
        <v>1</v>
      </c>
      <c r="D508" s="291">
        <v>75.16</v>
      </c>
      <c r="E508" s="292"/>
    </row>
    <row r="509" spans="1:5" ht="14.25">
      <c r="A509" s="289">
        <v>42087</v>
      </c>
      <c r="B509" s="289" t="s">
        <v>1441</v>
      </c>
      <c r="C509" s="290" t="s">
        <v>2</v>
      </c>
      <c r="D509" s="291">
        <v>65.91</v>
      </c>
      <c r="E509" s="292"/>
    </row>
    <row r="510" spans="1:5" ht="14.25">
      <c r="A510" s="289">
        <v>42090</v>
      </c>
      <c r="B510" s="289" t="s">
        <v>1442</v>
      </c>
      <c r="C510" s="290" t="s">
        <v>1</v>
      </c>
      <c r="D510" s="291">
        <v>48.76</v>
      </c>
      <c r="E510" s="292"/>
    </row>
    <row r="511" spans="1:5" ht="28.5">
      <c r="A511" s="289">
        <v>42091</v>
      </c>
      <c r="B511" s="289" t="s">
        <v>1443</v>
      </c>
      <c r="C511" s="290" t="s">
        <v>2</v>
      </c>
      <c r="D511" s="291">
        <v>13.91</v>
      </c>
      <c r="E511" s="292"/>
    </row>
    <row r="512" spans="1:5" ht="15" customHeight="1">
      <c r="A512" s="288">
        <v>423</v>
      </c>
      <c r="B512" s="366" t="s">
        <v>26798</v>
      </c>
      <c r="C512" s="367"/>
      <c r="D512" s="367"/>
      <c r="E512" s="368"/>
    </row>
    <row r="513" spans="1:5" ht="28.5">
      <c r="A513" s="289">
        <v>42301</v>
      </c>
      <c r="B513" s="289" t="s">
        <v>26971</v>
      </c>
      <c r="C513" s="290" t="s">
        <v>2</v>
      </c>
      <c r="D513" s="291">
        <v>13.03</v>
      </c>
      <c r="E513" s="292"/>
    </row>
    <row r="514" spans="1:5" ht="28.5">
      <c r="A514" s="289">
        <v>42302</v>
      </c>
      <c r="B514" s="289" t="s">
        <v>26972</v>
      </c>
      <c r="C514" s="290" t="s">
        <v>2</v>
      </c>
      <c r="D514" s="291">
        <v>12.53</v>
      </c>
      <c r="E514" s="292"/>
    </row>
    <row r="515" spans="1:5" ht="28.5">
      <c r="A515" s="289">
        <v>42303</v>
      </c>
      <c r="B515" s="289" t="s">
        <v>26973</v>
      </c>
      <c r="C515" s="290" t="s">
        <v>2</v>
      </c>
      <c r="D515" s="291">
        <v>14.29</v>
      </c>
      <c r="E515" s="292"/>
    </row>
    <row r="516" spans="1:5" ht="15">
      <c r="A516" s="288">
        <v>425</v>
      </c>
      <c r="B516" s="366" t="s">
        <v>26799</v>
      </c>
      <c r="C516" s="367"/>
      <c r="D516" s="367"/>
      <c r="E516" s="368"/>
    </row>
    <row r="517" spans="1:5" ht="28.5">
      <c r="A517" s="289">
        <v>42501</v>
      </c>
      <c r="B517" s="289" t="s">
        <v>1444</v>
      </c>
      <c r="C517" s="290" t="s">
        <v>1</v>
      </c>
      <c r="D517" s="291">
        <v>2.23</v>
      </c>
      <c r="E517" s="292"/>
    </row>
    <row r="518" spans="1:5" ht="28.5">
      <c r="A518" s="289">
        <v>42502</v>
      </c>
      <c r="B518" s="289" t="s">
        <v>1445</v>
      </c>
      <c r="C518" s="290" t="s">
        <v>1</v>
      </c>
      <c r="D518" s="291">
        <v>2.96</v>
      </c>
      <c r="E518" s="292"/>
    </row>
    <row r="519" spans="1:5" ht="28.5">
      <c r="A519" s="289">
        <v>42503</v>
      </c>
      <c r="B519" s="289" t="s">
        <v>1446</v>
      </c>
      <c r="C519" s="290" t="s">
        <v>1</v>
      </c>
      <c r="D519" s="291">
        <v>4.26</v>
      </c>
      <c r="E519" s="292"/>
    </row>
    <row r="520" spans="1:5" ht="28.5">
      <c r="A520" s="289">
        <v>42504</v>
      </c>
      <c r="B520" s="289" t="s">
        <v>1447</v>
      </c>
      <c r="C520" s="290" t="s">
        <v>1</v>
      </c>
      <c r="D520" s="291">
        <v>6.49</v>
      </c>
      <c r="E520" s="292"/>
    </row>
    <row r="521" spans="1:5" ht="28.5">
      <c r="A521" s="289">
        <v>42505</v>
      </c>
      <c r="B521" s="289" t="s">
        <v>1448</v>
      </c>
      <c r="C521" s="290" t="s">
        <v>1</v>
      </c>
      <c r="D521" s="291">
        <v>7.96</v>
      </c>
      <c r="E521" s="292"/>
    </row>
    <row r="522" spans="1:5" ht="28.5">
      <c r="A522" s="289">
        <v>42506</v>
      </c>
      <c r="B522" s="289" t="s">
        <v>1449</v>
      </c>
      <c r="C522" s="290" t="s">
        <v>1</v>
      </c>
      <c r="D522" s="291">
        <v>11.21</v>
      </c>
      <c r="E522" s="292"/>
    </row>
    <row r="523" spans="1:5" ht="28.5">
      <c r="A523" s="289">
        <v>42508</v>
      </c>
      <c r="B523" s="289" t="s">
        <v>1450</v>
      </c>
      <c r="C523" s="290" t="s">
        <v>1</v>
      </c>
      <c r="D523" s="291">
        <v>27.25</v>
      </c>
      <c r="E523" s="292"/>
    </row>
    <row r="524" spans="1:5" ht="28.5">
      <c r="A524" s="289">
        <v>42509</v>
      </c>
      <c r="B524" s="289" t="s">
        <v>1451</v>
      </c>
      <c r="C524" s="290" t="s">
        <v>1</v>
      </c>
      <c r="D524" s="291">
        <v>41.92</v>
      </c>
      <c r="E524" s="292"/>
    </row>
    <row r="525" spans="1:5" ht="28.5">
      <c r="A525" s="289">
        <v>42511</v>
      </c>
      <c r="B525" s="289" t="s">
        <v>1452</v>
      </c>
      <c r="C525" s="290" t="s">
        <v>2</v>
      </c>
      <c r="D525" s="291">
        <v>3.22</v>
      </c>
      <c r="E525" s="292"/>
    </row>
    <row r="526" spans="1:5" ht="28.5">
      <c r="A526" s="289">
        <v>42521</v>
      </c>
      <c r="B526" s="289" t="s">
        <v>1453</v>
      </c>
      <c r="C526" s="290" t="s">
        <v>2</v>
      </c>
      <c r="D526" s="291">
        <v>1.08</v>
      </c>
      <c r="E526" s="292"/>
    </row>
    <row r="527" spans="1:5" ht="28.5">
      <c r="A527" s="289">
        <v>42529</v>
      </c>
      <c r="B527" s="289" t="s">
        <v>1454</v>
      </c>
      <c r="C527" s="290" t="s">
        <v>1</v>
      </c>
      <c r="D527" s="291">
        <v>4.49</v>
      </c>
      <c r="E527" s="292"/>
    </row>
    <row r="528" spans="1:5" ht="14.25">
      <c r="A528" s="289">
        <v>42530</v>
      </c>
      <c r="B528" s="289" t="s">
        <v>1455</v>
      </c>
      <c r="C528" s="290" t="s">
        <v>2</v>
      </c>
      <c r="D528" s="291">
        <v>41.66</v>
      </c>
      <c r="E528" s="292"/>
    </row>
    <row r="529" spans="1:5" ht="28.5">
      <c r="A529" s="289">
        <v>42535</v>
      </c>
      <c r="B529" s="289" t="s">
        <v>1456</v>
      </c>
      <c r="C529" s="290" t="s">
        <v>1</v>
      </c>
      <c r="D529" s="291">
        <v>3.3</v>
      </c>
      <c r="E529" s="292"/>
    </row>
    <row r="530" spans="1:5" ht="28.5">
      <c r="A530" s="289">
        <v>42546</v>
      </c>
      <c r="B530" s="289" t="s">
        <v>1457</v>
      </c>
      <c r="C530" s="290" t="s">
        <v>1</v>
      </c>
      <c r="D530" s="291">
        <v>6.03</v>
      </c>
      <c r="E530" s="292"/>
    </row>
    <row r="531" spans="1:5" ht="14.25">
      <c r="A531" s="289">
        <v>42548</v>
      </c>
      <c r="B531" s="289" t="s">
        <v>1458</v>
      </c>
      <c r="C531" s="290" t="s">
        <v>1</v>
      </c>
      <c r="D531" s="291">
        <v>109.29</v>
      </c>
      <c r="E531" s="292"/>
    </row>
    <row r="532" spans="1:5" ht="28.5">
      <c r="A532" s="289">
        <v>42552</v>
      </c>
      <c r="B532" s="289" t="s">
        <v>1459</v>
      </c>
      <c r="C532" s="290" t="s">
        <v>2</v>
      </c>
      <c r="D532" s="291">
        <v>3.09</v>
      </c>
      <c r="E532" s="292"/>
    </row>
    <row r="533" spans="1:5" ht="57">
      <c r="A533" s="289">
        <v>42558</v>
      </c>
      <c r="B533" s="289" t="s">
        <v>24815</v>
      </c>
      <c r="C533" s="290" t="s">
        <v>2</v>
      </c>
      <c r="D533" s="291">
        <v>6.67</v>
      </c>
      <c r="E533" s="292"/>
    </row>
    <row r="534" spans="1:5" ht="28.5">
      <c r="A534" s="289">
        <v>42565</v>
      </c>
      <c r="B534" s="289" t="s">
        <v>1460</v>
      </c>
      <c r="C534" s="290" t="s">
        <v>1</v>
      </c>
      <c r="D534" s="291">
        <v>1.78</v>
      </c>
      <c r="E534" s="292"/>
    </row>
    <row r="535" spans="1:5" ht="28.5">
      <c r="A535" s="289">
        <v>42588</v>
      </c>
      <c r="B535" s="289" t="s">
        <v>1461</v>
      </c>
      <c r="C535" s="290" t="s">
        <v>1</v>
      </c>
      <c r="D535" s="291">
        <v>2.99</v>
      </c>
      <c r="E535" s="292"/>
    </row>
    <row r="536" spans="1:5" ht="15" customHeight="1">
      <c r="A536" s="288">
        <v>426</v>
      </c>
      <c r="B536" s="366" t="s">
        <v>26800</v>
      </c>
      <c r="C536" s="367"/>
      <c r="D536" s="367"/>
      <c r="E536" s="368"/>
    </row>
    <row r="537" spans="1:5" ht="28.5">
      <c r="A537" s="289">
        <v>42636</v>
      </c>
      <c r="B537" s="289" t="s">
        <v>1462</v>
      </c>
      <c r="C537" s="290" t="s">
        <v>1</v>
      </c>
      <c r="D537" s="291">
        <v>19.64</v>
      </c>
      <c r="E537" s="292"/>
    </row>
    <row r="538" spans="1:5" ht="28.5">
      <c r="A538" s="289">
        <v>42673</v>
      </c>
      <c r="B538" s="289" t="s">
        <v>1463</v>
      </c>
      <c r="C538" s="290" t="s">
        <v>1</v>
      </c>
      <c r="D538" s="291">
        <v>3.12</v>
      </c>
      <c r="E538" s="292"/>
    </row>
    <row r="539" spans="1:5" ht="28.5">
      <c r="A539" s="289">
        <v>42674</v>
      </c>
      <c r="B539" s="289" t="s">
        <v>1464</v>
      </c>
      <c r="C539" s="290" t="s">
        <v>1</v>
      </c>
      <c r="D539" s="291">
        <v>4.32</v>
      </c>
      <c r="E539" s="292"/>
    </row>
    <row r="540" spans="1:5" ht="28.5">
      <c r="A540" s="289">
        <v>42690</v>
      </c>
      <c r="B540" s="289" t="s">
        <v>1465</v>
      </c>
      <c r="C540" s="290" t="s">
        <v>1</v>
      </c>
      <c r="D540" s="291">
        <v>8.33</v>
      </c>
      <c r="E540" s="292"/>
    </row>
    <row r="541" spans="1:5" ht="15">
      <c r="A541" s="288">
        <v>427</v>
      </c>
      <c r="B541" s="366" t="s">
        <v>26801</v>
      </c>
      <c r="C541" s="367"/>
      <c r="D541" s="367"/>
      <c r="E541" s="368"/>
    </row>
    <row r="542" spans="1:5" ht="28.5">
      <c r="A542" s="289">
        <v>42701</v>
      </c>
      <c r="B542" s="289" t="s">
        <v>1466</v>
      </c>
      <c r="C542" s="290" t="s">
        <v>1</v>
      </c>
      <c r="D542" s="291">
        <v>6.59</v>
      </c>
      <c r="E542" s="292"/>
    </row>
    <row r="543" spans="1:5" ht="28.5">
      <c r="A543" s="289">
        <v>42717</v>
      </c>
      <c r="B543" s="289" t="s">
        <v>1467</v>
      </c>
      <c r="C543" s="290" t="s">
        <v>1</v>
      </c>
      <c r="D543" s="291">
        <v>2.4900000000000002</v>
      </c>
      <c r="E543" s="292"/>
    </row>
    <row r="544" spans="1:5" ht="15">
      <c r="A544" s="288">
        <v>430</v>
      </c>
      <c r="B544" s="366" t="s">
        <v>1468</v>
      </c>
      <c r="C544" s="367"/>
      <c r="D544" s="367"/>
      <c r="E544" s="368"/>
    </row>
    <row r="545" spans="1:5" ht="28.5">
      <c r="A545" s="289">
        <v>43004</v>
      </c>
      <c r="B545" s="289" t="s">
        <v>1469</v>
      </c>
      <c r="C545" s="290" t="s">
        <v>1</v>
      </c>
      <c r="D545" s="291">
        <v>1.39</v>
      </c>
      <c r="E545" s="292"/>
    </row>
    <row r="546" spans="1:5" ht="28.5">
      <c r="A546" s="289">
        <v>43005</v>
      </c>
      <c r="B546" s="289" t="s">
        <v>1470</v>
      </c>
      <c r="C546" s="290" t="s">
        <v>1</v>
      </c>
      <c r="D546" s="291">
        <v>2.16</v>
      </c>
      <c r="E546" s="292"/>
    </row>
    <row r="547" spans="1:5" ht="28.5">
      <c r="A547" s="289">
        <v>43006</v>
      </c>
      <c r="B547" s="289" t="s">
        <v>1471</v>
      </c>
      <c r="C547" s="290" t="s">
        <v>1</v>
      </c>
      <c r="D547" s="291">
        <v>3.57</v>
      </c>
      <c r="E547" s="292"/>
    </row>
    <row r="548" spans="1:5" ht="28.5">
      <c r="A548" s="289">
        <v>43007</v>
      </c>
      <c r="B548" s="289" t="s">
        <v>1472</v>
      </c>
      <c r="C548" s="290" t="s">
        <v>1</v>
      </c>
      <c r="D548" s="291">
        <v>5.45</v>
      </c>
      <c r="E548" s="292"/>
    </row>
    <row r="549" spans="1:5" ht="28.5">
      <c r="A549" s="289">
        <v>43009</v>
      </c>
      <c r="B549" s="289" t="s">
        <v>1473</v>
      </c>
      <c r="C549" s="290" t="s">
        <v>1</v>
      </c>
      <c r="D549" s="291">
        <v>90.52</v>
      </c>
      <c r="E549" s="292"/>
    </row>
    <row r="550" spans="1:5" ht="28.5">
      <c r="A550" s="289">
        <v>43015</v>
      </c>
      <c r="B550" s="289" t="s">
        <v>1474</v>
      </c>
      <c r="C550" s="290" t="s">
        <v>1</v>
      </c>
      <c r="D550" s="291">
        <v>14.28</v>
      </c>
      <c r="E550" s="292"/>
    </row>
    <row r="551" spans="1:5" ht="28.5">
      <c r="A551" s="289">
        <v>43016</v>
      </c>
      <c r="B551" s="289" t="s">
        <v>1475</v>
      </c>
      <c r="C551" s="290" t="s">
        <v>1</v>
      </c>
      <c r="D551" s="291">
        <v>23.69</v>
      </c>
      <c r="E551" s="292"/>
    </row>
    <row r="552" spans="1:5" ht="28.5">
      <c r="A552" s="289">
        <v>43023</v>
      </c>
      <c r="B552" s="289" t="s">
        <v>1476</v>
      </c>
      <c r="C552" s="290" t="s">
        <v>1</v>
      </c>
      <c r="D552" s="291">
        <v>172.6</v>
      </c>
      <c r="E552" s="292"/>
    </row>
    <row r="553" spans="1:5" ht="28.5">
      <c r="A553" s="289">
        <v>43030</v>
      </c>
      <c r="B553" s="289" t="s">
        <v>1477</v>
      </c>
      <c r="C553" s="290" t="s">
        <v>1</v>
      </c>
      <c r="D553" s="291">
        <v>6.36</v>
      </c>
      <c r="E553" s="292"/>
    </row>
    <row r="554" spans="1:5" ht="28.5">
      <c r="A554" s="289">
        <v>43036</v>
      </c>
      <c r="B554" s="289" t="s">
        <v>1478</v>
      </c>
      <c r="C554" s="290" t="s">
        <v>1</v>
      </c>
      <c r="D554" s="291">
        <v>6</v>
      </c>
      <c r="E554" s="292"/>
    </row>
    <row r="555" spans="1:5" ht="28.5">
      <c r="A555" s="289">
        <v>43038</v>
      </c>
      <c r="B555" s="289" t="s">
        <v>1479</v>
      </c>
      <c r="C555" s="290" t="s">
        <v>1</v>
      </c>
      <c r="D555" s="291">
        <v>15.03</v>
      </c>
      <c r="E555" s="292"/>
    </row>
    <row r="556" spans="1:5" ht="28.5">
      <c r="A556" s="289">
        <v>43039</v>
      </c>
      <c r="B556" s="289" t="s">
        <v>1480</v>
      </c>
      <c r="C556" s="290" t="s">
        <v>1</v>
      </c>
      <c r="D556" s="291">
        <v>10</v>
      </c>
      <c r="E556" s="292"/>
    </row>
    <row r="557" spans="1:5" ht="28.5">
      <c r="A557" s="289">
        <v>43040</v>
      </c>
      <c r="B557" s="289" t="s">
        <v>1481</v>
      </c>
      <c r="C557" s="290" t="s">
        <v>1</v>
      </c>
      <c r="D557" s="291">
        <v>23.15</v>
      </c>
      <c r="E557" s="292"/>
    </row>
    <row r="558" spans="1:5" ht="28.5">
      <c r="A558" s="289">
        <v>43041</v>
      </c>
      <c r="B558" s="289" t="s">
        <v>1482</v>
      </c>
      <c r="C558" s="290" t="s">
        <v>1</v>
      </c>
      <c r="D558" s="291">
        <v>33.69</v>
      </c>
      <c r="E558" s="292"/>
    </row>
    <row r="559" spans="1:5" ht="28.5">
      <c r="A559" s="289">
        <v>43044</v>
      </c>
      <c r="B559" s="289" t="s">
        <v>1483</v>
      </c>
      <c r="C559" s="290" t="s">
        <v>1</v>
      </c>
      <c r="D559" s="291">
        <v>47.44</v>
      </c>
      <c r="E559" s="292"/>
    </row>
    <row r="560" spans="1:5" ht="28.5">
      <c r="A560" s="289">
        <v>43055</v>
      </c>
      <c r="B560" s="289" t="s">
        <v>1484</v>
      </c>
      <c r="C560" s="290" t="s">
        <v>1</v>
      </c>
      <c r="D560" s="291">
        <v>19.09</v>
      </c>
      <c r="E560" s="292"/>
    </row>
    <row r="561" spans="1:5" ht="28.5">
      <c r="A561" s="289">
        <v>43059</v>
      </c>
      <c r="B561" s="289" t="s">
        <v>1485</v>
      </c>
      <c r="C561" s="290" t="s">
        <v>1</v>
      </c>
      <c r="D561" s="291">
        <v>15.57</v>
      </c>
      <c r="E561" s="292"/>
    </row>
    <row r="562" spans="1:5" ht="15">
      <c r="A562" s="288">
        <v>431</v>
      </c>
      <c r="B562" s="366" t="s">
        <v>26802</v>
      </c>
      <c r="C562" s="367"/>
      <c r="D562" s="367"/>
      <c r="E562" s="368"/>
    </row>
    <row r="563" spans="1:5" ht="28.5">
      <c r="A563" s="289">
        <v>43113</v>
      </c>
      <c r="B563" s="289" t="s">
        <v>1486</v>
      </c>
      <c r="C563" s="290" t="s">
        <v>1</v>
      </c>
      <c r="D563" s="291">
        <v>60.26</v>
      </c>
      <c r="E563" s="292"/>
    </row>
    <row r="564" spans="1:5" ht="14.25">
      <c r="A564" s="289">
        <v>43127</v>
      </c>
      <c r="B564" s="289" t="s">
        <v>1487</v>
      </c>
      <c r="C564" s="290" t="s">
        <v>1</v>
      </c>
      <c r="D564" s="291">
        <v>1.91</v>
      </c>
      <c r="E564" s="292"/>
    </row>
    <row r="565" spans="1:5" ht="28.5">
      <c r="A565" s="289">
        <v>43137</v>
      </c>
      <c r="B565" s="289" t="s">
        <v>1488</v>
      </c>
      <c r="C565" s="290" t="s">
        <v>1</v>
      </c>
      <c r="D565" s="291">
        <v>66.48</v>
      </c>
      <c r="E565" s="292"/>
    </row>
    <row r="566" spans="1:5" ht="14.25">
      <c r="A566" s="289">
        <v>43149</v>
      </c>
      <c r="B566" s="289" t="s">
        <v>1489</v>
      </c>
      <c r="C566" s="290" t="s">
        <v>1</v>
      </c>
      <c r="D566" s="291">
        <v>18.72</v>
      </c>
      <c r="E566" s="292"/>
    </row>
    <row r="567" spans="1:5" ht="14.25">
      <c r="A567" s="289">
        <v>43150</v>
      </c>
      <c r="B567" s="289" t="s">
        <v>1490</v>
      </c>
      <c r="C567" s="290" t="s">
        <v>1</v>
      </c>
      <c r="D567" s="291">
        <v>69.34</v>
      </c>
      <c r="E567" s="292"/>
    </row>
    <row r="568" spans="1:5" ht="28.5">
      <c r="A568" s="289">
        <v>43160</v>
      </c>
      <c r="B568" s="289" t="s">
        <v>1491</v>
      </c>
      <c r="C568" s="290" t="s">
        <v>1</v>
      </c>
      <c r="D568" s="291">
        <v>24.14</v>
      </c>
      <c r="E568" s="292"/>
    </row>
    <row r="569" spans="1:5" ht="28.5">
      <c r="A569" s="289">
        <v>43174</v>
      </c>
      <c r="B569" s="289" t="s">
        <v>1492</v>
      </c>
      <c r="C569" s="290" t="s">
        <v>1</v>
      </c>
      <c r="D569" s="291">
        <v>33.69</v>
      </c>
      <c r="E569" s="292"/>
    </row>
    <row r="570" spans="1:5" ht="28.5">
      <c r="A570" s="289">
        <v>43175</v>
      </c>
      <c r="B570" s="289" t="s">
        <v>1493</v>
      </c>
      <c r="C570" s="290" t="s">
        <v>1</v>
      </c>
      <c r="D570" s="291">
        <v>6.19</v>
      </c>
      <c r="E570" s="292"/>
    </row>
    <row r="571" spans="1:5" ht="28.5">
      <c r="A571" s="289">
        <v>43180</v>
      </c>
      <c r="B571" s="289" t="s">
        <v>1494</v>
      </c>
      <c r="C571" s="290" t="s">
        <v>1</v>
      </c>
      <c r="D571" s="291">
        <v>10</v>
      </c>
      <c r="E571" s="292"/>
    </row>
    <row r="572" spans="1:5" ht="28.5">
      <c r="A572" s="289">
        <v>43190</v>
      </c>
      <c r="B572" s="289" t="s">
        <v>1495</v>
      </c>
      <c r="C572" s="290" t="s">
        <v>1</v>
      </c>
      <c r="D572" s="291">
        <v>47.23</v>
      </c>
      <c r="E572" s="292"/>
    </row>
    <row r="573" spans="1:5" ht="28.5">
      <c r="A573" s="289">
        <v>43193</v>
      </c>
      <c r="B573" s="289" t="s">
        <v>1496</v>
      </c>
      <c r="C573" s="290" t="s">
        <v>1</v>
      </c>
      <c r="D573" s="291">
        <v>9.39</v>
      </c>
      <c r="E573" s="292"/>
    </row>
    <row r="574" spans="1:5" ht="28.5">
      <c r="A574" s="289">
        <v>43194</v>
      </c>
      <c r="B574" s="289" t="s">
        <v>1497</v>
      </c>
      <c r="C574" s="290" t="s">
        <v>1</v>
      </c>
      <c r="D574" s="291">
        <v>229.77</v>
      </c>
      <c r="E574" s="292"/>
    </row>
    <row r="575" spans="1:5" ht="28.5">
      <c r="A575" s="289">
        <v>43199</v>
      </c>
      <c r="B575" s="289" t="s">
        <v>1498</v>
      </c>
      <c r="C575" s="290" t="s">
        <v>1</v>
      </c>
      <c r="D575" s="291">
        <v>143.71</v>
      </c>
      <c r="E575" s="292"/>
    </row>
    <row r="576" spans="1:5" ht="15">
      <c r="A576" s="288">
        <v>432</v>
      </c>
      <c r="B576" s="366" t="s">
        <v>26802</v>
      </c>
      <c r="C576" s="367"/>
      <c r="D576" s="367"/>
      <c r="E576" s="368"/>
    </row>
    <row r="577" spans="1:5" ht="28.5">
      <c r="A577" s="289">
        <v>43204</v>
      </c>
      <c r="B577" s="289" t="s">
        <v>1499</v>
      </c>
      <c r="C577" s="290" t="s">
        <v>1</v>
      </c>
      <c r="D577" s="291">
        <v>78.09</v>
      </c>
      <c r="E577" s="292"/>
    </row>
    <row r="578" spans="1:5" ht="28.5">
      <c r="A578" s="289">
        <v>43205</v>
      </c>
      <c r="B578" s="289" t="s">
        <v>1500</v>
      </c>
      <c r="C578" s="290" t="s">
        <v>1</v>
      </c>
      <c r="D578" s="291">
        <v>2.82</v>
      </c>
      <c r="E578" s="292"/>
    </row>
    <row r="579" spans="1:5" ht="28.5">
      <c r="A579" s="289">
        <v>43206</v>
      </c>
      <c r="B579" s="289" t="s">
        <v>1501</v>
      </c>
      <c r="C579" s="290" t="s">
        <v>1</v>
      </c>
      <c r="D579" s="291">
        <v>4.62</v>
      </c>
      <c r="E579" s="292"/>
    </row>
    <row r="580" spans="1:5" ht="28.5">
      <c r="A580" s="289">
        <v>43236</v>
      </c>
      <c r="B580" s="289" t="s">
        <v>1502</v>
      </c>
      <c r="C580" s="290" t="s">
        <v>1</v>
      </c>
      <c r="D580" s="291">
        <v>114.81</v>
      </c>
      <c r="E580" s="292"/>
    </row>
    <row r="581" spans="1:5" ht="28.5">
      <c r="A581" s="289">
        <v>43243</v>
      </c>
      <c r="B581" s="289" t="s">
        <v>1503</v>
      </c>
      <c r="C581" s="290" t="s">
        <v>3</v>
      </c>
      <c r="D581" s="291">
        <v>58.96</v>
      </c>
      <c r="E581" s="292"/>
    </row>
    <row r="582" spans="1:5" ht="28.5">
      <c r="A582" s="289">
        <v>43253</v>
      </c>
      <c r="B582" s="289" t="s">
        <v>1504</v>
      </c>
      <c r="C582" s="290" t="s">
        <v>1</v>
      </c>
      <c r="D582" s="291">
        <v>296.01</v>
      </c>
      <c r="E582" s="292"/>
    </row>
    <row r="583" spans="1:5" ht="28.5">
      <c r="A583" s="289">
        <v>43262</v>
      </c>
      <c r="B583" s="289" t="s">
        <v>1505</v>
      </c>
      <c r="C583" s="290" t="s">
        <v>1</v>
      </c>
      <c r="D583" s="291">
        <v>9.1999999999999993</v>
      </c>
      <c r="E583" s="292"/>
    </row>
    <row r="584" spans="1:5" ht="15">
      <c r="A584" s="288">
        <v>433</v>
      </c>
      <c r="B584" s="366" t="s">
        <v>26803</v>
      </c>
      <c r="C584" s="367"/>
      <c r="D584" s="367"/>
      <c r="E584" s="368"/>
    </row>
    <row r="585" spans="1:5" ht="28.5">
      <c r="A585" s="289">
        <v>43337</v>
      </c>
      <c r="B585" s="289" t="s">
        <v>1506</v>
      </c>
      <c r="C585" s="290" t="s">
        <v>1</v>
      </c>
      <c r="D585" s="291">
        <v>14.7</v>
      </c>
      <c r="E585" s="292"/>
    </row>
    <row r="586" spans="1:5" ht="15">
      <c r="A586" s="288">
        <v>434</v>
      </c>
      <c r="B586" s="366" t="s">
        <v>26804</v>
      </c>
      <c r="C586" s="367"/>
      <c r="D586" s="367"/>
      <c r="E586" s="368"/>
    </row>
    <row r="587" spans="1:5" ht="14.25">
      <c r="A587" s="289">
        <v>43441</v>
      </c>
      <c r="B587" s="289" t="s">
        <v>1507</v>
      </c>
      <c r="C587" s="290" t="s">
        <v>1</v>
      </c>
      <c r="D587" s="291">
        <v>1.1200000000000001</v>
      </c>
      <c r="E587" s="292"/>
    </row>
    <row r="588" spans="1:5" ht="15">
      <c r="A588" s="288">
        <v>435</v>
      </c>
      <c r="B588" s="366" t="s">
        <v>26805</v>
      </c>
      <c r="C588" s="367"/>
      <c r="D588" s="367"/>
      <c r="E588" s="368"/>
    </row>
    <row r="589" spans="1:5" ht="28.5">
      <c r="A589" s="289">
        <v>43540</v>
      </c>
      <c r="B589" s="289" t="s">
        <v>1508</v>
      </c>
      <c r="C589" s="290" t="s">
        <v>2</v>
      </c>
      <c r="D589" s="294">
        <v>2154.81</v>
      </c>
      <c r="E589" s="292"/>
    </row>
    <row r="590" spans="1:5" ht="14.25">
      <c r="A590" s="289">
        <v>43585</v>
      </c>
      <c r="B590" s="289" t="s">
        <v>1509</v>
      </c>
      <c r="C590" s="290" t="s">
        <v>2</v>
      </c>
      <c r="D590" s="294">
        <v>2213.65</v>
      </c>
      <c r="E590" s="292"/>
    </row>
    <row r="591" spans="1:5" ht="14.25">
      <c r="A591" s="289">
        <v>43587</v>
      </c>
      <c r="B591" s="289" t="s">
        <v>1510</v>
      </c>
      <c r="C591" s="290" t="s">
        <v>2</v>
      </c>
      <c r="D591" s="294">
        <v>2946.76</v>
      </c>
      <c r="E591" s="292"/>
    </row>
    <row r="592" spans="1:5" ht="28.5">
      <c r="A592" s="289">
        <v>43591</v>
      </c>
      <c r="B592" s="289" t="s">
        <v>1511</v>
      </c>
      <c r="C592" s="290" t="s">
        <v>2</v>
      </c>
      <c r="D592" s="294">
        <v>3086.02</v>
      </c>
      <c r="E592" s="292"/>
    </row>
    <row r="593" spans="1:5" ht="28.5">
      <c r="A593" s="289">
        <v>43593</v>
      </c>
      <c r="B593" s="289" t="s">
        <v>1512</v>
      </c>
      <c r="C593" s="290" t="s">
        <v>2</v>
      </c>
      <c r="D593" s="294">
        <v>3061.32</v>
      </c>
      <c r="E593" s="292"/>
    </row>
    <row r="594" spans="1:5" ht="15">
      <c r="A594" s="288">
        <v>436</v>
      </c>
      <c r="B594" s="366" t="s">
        <v>26806</v>
      </c>
      <c r="C594" s="367"/>
      <c r="D594" s="367"/>
      <c r="E594" s="368"/>
    </row>
    <row r="595" spans="1:5" ht="14.25">
      <c r="A595" s="289">
        <v>43620</v>
      </c>
      <c r="B595" s="289" t="s">
        <v>1513</v>
      </c>
      <c r="C595" s="290" t="s">
        <v>2</v>
      </c>
      <c r="D595" s="291">
        <v>247.07</v>
      </c>
      <c r="E595" s="292"/>
    </row>
    <row r="596" spans="1:5" ht="14.25">
      <c r="A596" s="289">
        <v>43627</v>
      </c>
      <c r="B596" s="289" t="s">
        <v>1514</v>
      </c>
      <c r="C596" s="290" t="s">
        <v>2</v>
      </c>
      <c r="D596" s="291">
        <v>944.81</v>
      </c>
      <c r="E596" s="292"/>
    </row>
    <row r="597" spans="1:5" ht="28.5">
      <c r="A597" s="289">
        <v>43648</v>
      </c>
      <c r="B597" s="289" t="s">
        <v>1515</v>
      </c>
      <c r="C597" s="290" t="s">
        <v>2</v>
      </c>
      <c r="D597" s="294">
        <v>7263.93</v>
      </c>
      <c r="E597" s="292"/>
    </row>
    <row r="598" spans="1:5" ht="14.25">
      <c r="A598" s="289">
        <v>43657</v>
      </c>
      <c r="B598" s="289" t="s">
        <v>1516</v>
      </c>
      <c r="C598" s="290" t="s">
        <v>2</v>
      </c>
      <c r="D598" s="294">
        <v>7072.53</v>
      </c>
      <c r="E598" s="292"/>
    </row>
    <row r="599" spans="1:5" ht="15">
      <c r="A599" s="288">
        <v>437</v>
      </c>
      <c r="B599" s="366" t="s">
        <v>26755</v>
      </c>
      <c r="C599" s="367"/>
      <c r="D599" s="367"/>
      <c r="E599" s="368"/>
    </row>
    <row r="600" spans="1:5" ht="14.25">
      <c r="A600" s="289">
        <v>43702</v>
      </c>
      <c r="B600" s="289" t="s">
        <v>1517</v>
      </c>
      <c r="C600" s="290" t="s">
        <v>2</v>
      </c>
      <c r="D600" s="291">
        <v>5.75</v>
      </c>
      <c r="E600" s="292"/>
    </row>
    <row r="601" spans="1:5" ht="28.5">
      <c r="A601" s="289">
        <v>43792</v>
      </c>
      <c r="B601" s="289" t="s">
        <v>1518</v>
      </c>
      <c r="C601" s="290" t="s">
        <v>2</v>
      </c>
      <c r="D601" s="291">
        <v>4.59</v>
      </c>
      <c r="E601" s="292"/>
    </row>
    <row r="602" spans="1:5" ht="28.5">
      <c r="A602" s="289">
        <v>43795</v>
      </c>
      <c r="B602" s="289" t="s">
        <v>1519</v>
      </c>
      <c r="C602" s="290" t="s">
        <v>2</v>
      </c>
      <c r="D602" s="291">
        <v>3</v>
      </c>
      <c r="E602" s="292"/>
    </row>
    <row r="603" spans="1:5" ht="15">
      <c r="A603" s="288">
        <v>438</v>
      </c>
      <c r="B603" s="366" t="s">
        <v>26796</v>
      </c>
      <c r="C603" s="367"/>
      <c r="D603" s="367"/>
      <c r="E603" s="368"/>
    </row>
    <row r="604" spans="1:5" ht="28.5">
      <c r="A604" s="289">
        <v>43807</v>
      </c>
      <c r="B604" s="289" t="s">
        <v>1520</v>
      </c>
      <c r="C604" s="290" t="s">
        <v>2</v>
      </c>
      <c r="D604" s="291">
        <v>720.91</v>
      </c>
      <c r="E604" s="292"/>
    </row>
    <row r="605" spans="1:5" ht="28.5">
      <c r="A605" s="289">
        <v>43835</v>
      </c>
      <c r="B605" s="289" t="s">
        <v>1521</v>
      </c>
      <c r="C605" s="290" t="s">
        <v>2</v>
      </c>
      <c r="D605" s="291">
        <v>62.2</v>
      </c>
      <c r="E605" s="292"/>
    </row>
    <row r="606" spans="1:5" ht="28.5">
      <c r="A606" s="289">
        <v>43836</v>
      </c>
      <c r="B606" s="289" t="s">
        <v>1522</v>
      </c>
      <c r="C606" s="290" t="s">
        <v>2</v>
      </c>
      <c r="D606" s="291">
        <v>112.13</v>
      </c>
      <c r="E606" s="292"/>
    </row>
    <row r="607" spans="1:5" ht="28.5">
      <c r="A607" s="289">
        <v>43837</v>
      </c>
      <c r="B607" s="289" t="s">
        <v>1523</v>
      </c>
      <c r="C607" s="290" t="s">
        <v>2</v>
      </c>
      <c r="D607" s="291">
        <v>547.09</v>
      </c>
      <c r="E607" s="292"/>
    </row>
    <row r="608" spans="1:5" ht="28.5">
      <c r="A608" s="289">
        <v>43838</v>
      </c>
      <c r="B608" s="289" t="s">
        <v>1524</v>
      </c>
      <c r="C608" s="290" t="s">
        <v>2</v>
      </c>
      <c r="D608" s="291">
        <v>615.67999999999995</v>
      </c>
      <c r="E608" s="292"/>
    </row>
    <row r="609" spans="1:5" ht="15">
      <c r="A609" s="288">
        <v>440</v>
      </c>
      <c r="B609" s="366" t="s">
        <v>26807</v>
      </c>
      <c r="C609" s="367"/>
      <c r="D609" s="367"/>
      <c r="E609" s="368"/>
    </row>
    <row r="610" spans="1:5" ht="14.25">
      <c r="A610" s="289">
        <v>44014</v>
      </c>
      <c r="B610" s="289" t="s">
        <v>1525</v>
      </c>
      <c r="C610" s="290" t="s">
        <v>2</v>
      </c>
      <c r="D610" s="291">
        <v>38.46</v>
      </c>
      <c r="E610" s="292"/>
    </row>
    <row r="611" spans="1:5" ht="14.25">
      <c r="A611" s="289">
        <v>44034</v>
      </c>
      <c r="B611" s="289" t="s">
        <v>1526</v>
      </c>
      <c r="C611" s="290" t="s">
        <v>2</v>
      </c>
      <c r="D611" s="291">
        <v>38.46</v>
      </c>
      <c r="E611" s="292"/>
    </row>
    <row r="612" spans="1:5" ht="14.25">
      <c r="A612" s="289">
        <v>44059</v>
      </c>
      <c r="B612" s="289" t="s">
        <v>1527</v>
      </c>
      <c r="C612" s="290" t="s">
        <v>2</v>
      </c>
      <c r="D612" s="291">
        <v>38.46</v>
      </c>
      <c r="E612" s="292"/>
    </row>
    <row r="613" spans="1:5" ht="14.25">
      <c r="A613" s="289">
        <v>44097</v>
      </c>
      <c r="B613" s="289" t="s">
        <v>1528</v>
      </c>
      <c r="C613" s="290" t="s">
        <v>2</v>
      </c>
      <c r="D613" s="291">
        <v>67.66</v>
      </c>
      <c r="E613" s="292"/>
    </row>
    <row r="614" spans="1:5" ht="15">
      <c r="A614" s="288">
        <v>441</v>
      </c>
      <c r="B614" s="366" t="s">
        <v>26808</v>
      </c>
      <c r="C614" s="367"/>
      <c r="D614" s="367"/>
      <c r="E614" s="368"/>
    </row>
    <row r="615" spans="1:5" ht="14.25">
      <c r="A615" s="289">
        <v>44112</v>
      </c>
      <c r="B615" s="289" t="s">
        <v>1529</v>
      </c>
      <c r="C615" s="290" t="s">
        <v>2</v>
      </c>
      <c r="D615" s="291">
        <v>67.66</v>
      </c>
      <c r="E615" s="292"/>
    </row>
    <row r="616" spans="1:5" ht="14.25">
      <c r="A616" s="289">
        <v>44128</v>
      </c>
      <c r="B616" s="289" t="s">
        <v>1530</v>
      </c>
      <c r="C616" s="290" t="s">
        <v>2</v>
      </c>
      <c r="D616" s="291">
        <v>67.66</v>
      </c>
      <c r="E616" s="292"/>
    </row>
    <row r="617" spans="1:5" ht="15">
      <c r="A617" s="288">
        <v>444</v>
      </c>
      <c r="B617" s="366" t="s">
        <v>26809</v>
      </c>
      <c r="C617" s="367"/>
      <c r="D617" s="367"/>
      <c r="E617" s="368"/>
    </row>
    <row r="618" spans="1:5" ht="28.5">
      <c r="A618" s="289">
        <v>44481</v>
      </c>
      <c r="B618" s="289" t="s">
        <v>1531</v>
      </c>
      <c r="C618" s="290" t="s">
        <v>2</v>
      </c>
      <c r="D618" s="294">
        <v>1975.96</v>
      </c>
      <c r="E618" s="292"/>
    </row>
    <row r="619" spans="1:5" ht="15">
      <c r="A619" s="288">
        <v>445</v>
      </c>
      <c r="B619" s="366" t="s">
        <v>26810</v>
      </c>
      <c r="C619" s="367"/>
      <c r="D619" s="367"/>
      <c r="E619" s="368"/>
    </row>
    <row r="620" spans="1:5" ht="28.5">
      <c r="A620" s="289">
        <v>44505</v>
      </c>
      <c r="B620" s="289" t="s">
        <v>1532</v>
      </c>
      <c r="C620" s="290" t="s">
        <v>2</v>
      </c>
      <c r="D620" s="291">
        <v>18.600000000000001</v>
      </c>
      <c r="E620" s="292"/>
    </row>
    <row r="621" spans="1:5" ht="28.5">
      <c r="A621" s="289">
        <v>44508</v>
      </c>
      <c r="B621" s="289" t="s">
        <v>1533</v>
      </c>
      <c r="C621" s="290" t="s">
        <v>2</v>
      </c>
      <c r="D621" s="291">
        <v>18.600000000000001</v>
      </c>
      <c r="E621" s="292"/>
    </row>
    <row r="622" spans="1:5" ht="14.25">
      <c r="A622" s="289">
        <v>44530</v>
      </c>
      <c r="B622" s="289" t="s">
        <v>1534</v>
      </c>
      <c r="C622" s="290" t="s">
        <v>2</v>
      </c>
      <c r="D622" s="291">
        <v>122.53</v>
      </c>
      <c r="E622" s="292"/>
    </row>
    <row r="623" spans="1:5" ht="28.5">
      <c r="A623" s="289">
        <v>44552</v>
      </c>
      <c r="B623" s="289" t="s">
        <v>1535</v>
      </c>
      <c r="C623" s="290" t="s">
        <v>2</v>
      </c>
      <c r="D623" s="291">
        <v>18.600000000000001</v>
      </c>
      <c r="E623" s="292"/>
    </row>
    <row r="624" spans="1:5" ht="28.5">
      <c r="A624" s="289">
        <v>44561</v>
      </c>
      <c r="B624" s="289" t="s">
        <v>1536</v>
      </c>
      <c r="C624" s="290" t="s">
        <v>2</v>
      </c>
      <c r="D624" s="291">
        <v>335.47</v>
      </c>
      <c r="E624" s="292"/>
    </row>
    <row r="625" spans="1:5" ht="28.5">
      <c r="A625" s="289">
        <v>44562</v>
      </c>
      <c r="B625" s="289" t="s">
        <v>1537</v>
      </c>
      <c r="C625" s="290" t="s">
        <v>2</v>
      </c>
      <c r="D625" s="291">
        <v>124.35</v>
      </c>
      <c r="E625" s="292"/>
    </row>
    <row r="626" spans="1:5" ht="14.25">
      <c r="A626" s="289">
        <v>44575</v>
      </c>
      <c r="B626" s="289" t="s">
        <v>1538</v>
      </c>
      <c r="C626" s="290" t="s">
        <v>2</v>
      </c>
      <c r="D626" s="291">
        <v>122.53</v>
      </c>
      <c r="E626" s="292"/>
    </row>
    <row r="627" spans="1:5" ht="28.5">
      <c r="A627" s="289">
        <v>44582</v>
      </c>
      <c r="B627" s="289" t="s">
        <v>1539</v>
      </c>
      <c r="C627" s="290" t="s">
        <v>2</v>
      </c>
      <c r="D627" s="291">
        <v>331.26</v>
      </c>
      <c r="E627" s="292"/>
    </row>
    <row r="628" spans="1:5" ht="15">
      <c r="A628" s="288">
        <v>446</v>
      </c>
      <c r="B628" s="366" t="s">
        <v>26809</v>
      </c>
      <c r="C628" s="367"/>
      <c r="D628" s="367"/>
      <c r="E628" s="368"/>
    </row>
    <row r="629" spans="1:5" ht="14.25">
      <c r="A629" s="289">
        <v>44618</v>
      </c>
      <c r="B629" s="289" t="s">
        <v>1540</v>
      </c>
      <c r="C629" s="290" t="s">
        <v>2</v>
      </c>
      <c r="D629" s="291">
        <v>122.53</v>
      </c>
      <c r="E629" s="292"/>
    </row>
    <row r="630" spans="1:5" ht="28.5">
      <c r="A630" s="289">
        <v>44659</v>
      </c>
      <c r="B630" s="289" t="s">
        <v>1541</v>
      </c>
      <c r="C630" s="290" t="s">
        <v>2</v>
      </c>
      <c r="D630" s="291">
        <v>8.3800000000000008</v>
      </c>
      <c r="E630" s="292"/>
    </row>
    <row r="631" spans="1:5" ht="28.5">
      <c r="A631" s="289">
        <v>44660</v>
      </c>
      <c r="B631" s="289" t="s">
        <v>1542</v>
      </c>
      <c r="C631" s="290" t="s">
        <v>2</v>
      </c>
      <c r="D631" s="291">
        <v>8.3800000000000008</v>
      </c>
      <c r="E631" s="292"/>
    </row>
    <row r="632" spans="1:5" ht="28.5">
      <c r="A632" s="289">
        <v>44661</v>
      </c>
      <c r="B632" s="289" t="s">
        <v>1543</v>
      </c>
      <c r="C632" s="290" t="s">
        <v>2</v>
      </c>
      <c r="D632" s="291">
        <v>8.3800000000000008</v>
      </c>
      <c r="E632" s="292"/>
    </row>
    <row r="633" spans="1:5" ht="28.5">
      <c r="A633" s="289">
        <v>44662</v>
      </c>
      <c r="B633" s="289" t="s">
        <v>1544</v>
      </c>
      <c r="C633" s="290" t="s">
        <v>2</v>
      </c>
      <c r="D633" s="291">
        <v>8.3800000000000008</v>
      </c>
      <c r="E633" s="292"/>
    </row>
    <row r="634" spans="1:5" ht="28.5">
      <c r="A634" s="289">
        <v>44663</v>
      </c>
      <c r="B634" s="289" t="s">
        <v>1545</v>
      </c>
      <c r="C634" s="290" t="s">
        <v>2</v>
      </c>
      <c r="D634" s="291">
        <v>11.67</v>
      </c>
      <c r="E634" s="292"/>
    </row>
    <row r="635" spans="1:5" ht="28.5">
      <c r="A635" s="289">
        <v>44664</v>
      </c>
      <c r="B635" s="289" t="s">
        <v>1546</v>
      </c>
      <c r="C635" s="290" t="s">
        <v>2</v>
      </c>
      <c r="D635" s="291">
        <v>24.46</v>
      </c>
      <c r="E635" s="292"/>
    </row>
    <row r="636" spans="1:5" ht="28.5">
      <c r="A636" s="289">
        <v>44665</v>
      </c>
      <c r="B636" s="289" t="s">
        <v>1547</v>
      </c>
      <c r="C636" s="290" t="s">
        <v>2</v>
      </c>
      <c r="D636" s="291">
        <v>24.46</v>
      </c>
      <c r="E636" s="292"/>
    </row>
    <row r="637" spans="1:5" ht="28.5">
      <c r="A637" s="289">
        <v>44666</v>
      </c>
      <c r="B637" s="289" t="s">
        <v>1548</v>
      </c>
      <c r="C637" s="290" t="s">
        <v>2</v>
      </c>
      <c r="D637" s="291">
        <v>24.46</v>
      </c>
      <c r="E637" s="292"/>
    </row>
    <row r="638" spans="1:5" ht="28.5">
      <c r="A638" s="289">
        <v>44667</v>
      </c>
      <c r="B638" s="289" t="s">
        <v>1549</v>
      </c>
      <c r="C638" s="290" t="s">
        <v>2</v>
      </c>
      <c r="D638" s="291">
        <v>24.46</v>
      </c>
      <c r="E638" s="292"/>
    </row>
    <row r="639" spans="1:5" ht="28.5">
      <c r="A639" s="289">
        <v>44668</v>
      </c>
      <c r="B639" s="289" t="s">
        <v>1550</v>
      </c>
      <c r="C639" s="290" t="s">
        <v>2</v>
      </c>
      <c r="D639" s="291">
        <v>30.68</v>
      </c>
      <c r="E639" s="292"/>
    </row>
    <row r="640" spans="1:5" ht="28.5">
      <c r="A640" s="289">
        <v>44669</v>
      </c>
      <c r="B640" s="289" t="s">
        <v>1551</v>
      </c>
      <c r="C640" s="290" t="s">
        <v>2</v>
      </c>
      <c r="D640" s="291">
        <v>30.68</v>
      </c>
      <c r="E640" s="292"/>
    </row>
    <row r="641" spans="1:5" ht="28.5">
      <c r="A641" s="289">
        <v>44670</v>
      </c>
      <c r="B641" s="289" t="s">
        <v>1552</v>
      </c>
      <c r="C641" s="290" t="s">
        <v>2</v>
      </c>
      <c r="D641" s="291">
        <v>31.55</v>
      </c>
      <c r="E641" s="292"/>
    </row>
    <row r="642" spans="1:5" ht="28.5">
      <c r="A642" s="289">
        <v>44671</v>
      </c>
      <c r="B642" s="289" t="s">
        <v>1553</v>
      </c>
      <c r="C642" s="290" t="s">
        <v>2</v>
      </c>
      <c r="D642" s="291">
        <v>31.55</v>
      </c>
      <c r="E642" s="292"/>
    </row>
    <row r="643" spans="1:5" ht="28.5">
      <c r="A643" s="289">
        <v>44672</v>
      </c>
      <c r="B643" s="289" t="s">
        <v>1554</v>
      </c>
      <c r="C643" s="290" t="s">
        <v>2</v>
      </c>
      <c r="D643" s="291">
        <v>31.55</v>
      </c>
      <c r="E643" s="292"/>
    </row>
    <row r="644" spans="1:5" ht="28.5">
      <c r="A644" s="289">
        <v>44673</v>
      </c>
      <c r="B644" s="289" t="s">
        <v>1555</v>
      </c>
      <c r="C644" s="290" t="s">
        <v>2</v>
      </c>
      <c r="D644" s="291">
        <v>31.55</v>
      </c>
      <c r="E644" s="292"/>
    </row>
    <row r="645" spans="1:5" ht="28.5">
      <c r="A645" s="289">
        <v>44674</v>
      </c>
      <c r="B645" s="289" t="s">
        <v>1556</v>
      </c>
      <c r="C645" s="290" t="s">
        <v>2</v>
      </c>
      <c r="D645" s="291">
        <v>48.21</v>
      </c>
      <c r="E645" s="292"/>
    </row>
    <row r="646" spans="1:5" ht="28.5">
      <c r="A646" s="289">
        <v>44675</v>
      </c>
      <c r="B646" s="289" t="s">
        <v>1557</v>
      </c>
      <c r="C646" s="290" t="s">
        <v>2</v>
      </c>
      <c r="D646" s="291">
        <v>51.83</v>
      </c>
      <c r="E646" s="292"/>
    </row>
    <row r="647" spans="1:5" ht="28.5">
      <c r="A647" s="289">
        <v>44676</v>
      </c>
      <c r="B647" s="289" t="s">
        <v>1558</v>
      </c>
      <c r="C647" s="290" t="s">
        <v>2</v>
      </c>
      <c r="D647" s="291">
        <v>113.66</v>
      </c>
      <c r="E647" s="292"/>
    </row>
    <row r="648" spans="1:5" ht="15">
      <c r="A648" s="288">
        <v>447</v>
      </c>
      <c r="B648" s="366" t="s">
        <v>26809</v>
      </c>
      <c r="C648" s="367"/>
      <c r="D648" s="367"/>
      <c r="E648" s="368"/>
    </row>
    <row r="649" spans="1:5" ht="28.5">
      <c r="A649" s="289">
        <v>44711</v>
      </c>
      <c r="B649" s="289" t="s">
        <v>1559</v>
      </c>
      <c r="C649" s="290" t="s">
        <v>2</v>
      </c>
      <c r="D649" s="291">
        <v>122.43</v>
      </c>
      <c r="E649" s="292"/>
    </row>
    <row r="650" spans="1:5" ht="28.5">
      <c r="A650" s="289">
        <v>44712</v>
      </c>
      <c r="B650" s="289" t="s">
        <v>1560</v>
      </c>
      <c r="C650" s="290" t="s">
        <v>2</v>
      </c>
      <c r="D650" s="291">
        <v>67.09</v>
      </c>
      <c r="E650" s="292"/>
    </row>
    <row r="651" spans="1:5" ht="28.5">
      <c r="A651" s="289">
        <v>44715</v>
      </c>
      <c r="B651" s="289" t="s">
        <v>1561</v>
      </c>
      <c r="C651" s="290" t="s">
        <v>2</v>
      </c>
      <c r="D651" s="291">
        <v>8.3800000000000008</v>
      </c>
      <c r="E651" s="292"/>
    </row>
    <row r="652" spans="1:5" ht="28.5">
      <c r="A652" s="289">
        <v>44735</v>
      </c>
      <c r="B652" s="289" t="s">
        <v>1562</v>
      </c>
      <c r="C652" s="290" t="s">
        <v>2</v>
      </c>
      <c r="D652" s="291">
        <v>101.17</v>
      </c>
      <c r="E652" s="292"/>
    </row>
    <row r="653" spans="1:5" ht="28.5">
      <c r="A653" s="289">
        <v>44736</v>
      </c>
      <c r="B653" s="289" t="s">
        <v>1563</v>
      </c>
      <c r="C653" s="290" t="s">
        <v>2</v>
      </c>
      <c r="D653" s="291">
        <v>101.17</v>
      </c>
      <c r="E653" s="292"/>
    </row>
    <row r="654" spans="1:5" ht="28.5">
      <c r="A654" s="289">
        <v>44740</v>
      </c>
      <c r="B654" s="289" t="s">
        <v>1564</v>
      </c>
      <c r="C654" s="290" t="s">
        <v>2</v>
      </c>
      <c r="D654" s="291">
        <v>13.97</v>
      </c>
      <c r="E654" s="292"/>
    </row>
    <row r="655" spans="1:5" ht="28.5">
      <c r="A655" s="289">
        <v>44760</v>
      </c>
      <c r="B655" s="289" t="s">
        <v>1565</v>
      </c>
      <c r="C655" s="290" t="s">
        <v>2</v>
      </c>
      <c r="D655" s="291">
        <v>25.16</v>
      </c>
      <c r="E655" s="292"/>
    </row>
    <row r="656" spans="1:5" ht="28.5">
      <c r="A656" s="289">
        <v>44781</v>
      </c>
      <c r="B656" s="289" t="s">
        <v>1566</v>
      </c>
      <c r="C656" s="290" t="s">
        <v>2</v>
      </c>
      <c r="D656" s="291">
        <v>11.87</v>
      </c>
      <c r="E656" s="292"/>
    </row>
    <row r="657" spans="1:5" ht="28.5">
      <c r="A657" s="289">
        <v>44783</v>
      </c>
      <c r="B657" s="289" t="s">
        <v>1567</v>
      </c>
      <c r="C657" s="290" t="s">
        <v>2</v>
      </c>
      <c r="D657" s="291">
        <v>335.47</v>
      </c>
      <c r="E657" s="292"/>
    </row>
    <row r="658" spans="1:5" ht="28.5">
      <c r="A658" s="289">
        <v>44793</v>
      </c>
      <c r="B658" s="289" t="s">
        <v>1568</v>
      </c>
      <c r="C658" s="290" t="s">
        <v>2</v>
      </c>
      <c r="D658" s="294">
        <v>1038.42</v>
      </c>
      <c r="E658" s="292"/>
    </row>
    <row r="659" spans="1:5" ht="15">
      <c r="A659" s="288">
        <v>448</v>
      </c>
      <c r="B659" s="366" t="s">
        <v>26809</v>
      </c>
      <c r="C659" s="367"/>
      <c r="D659" s="367"/>
      <c r="E659" s="368"/>
    </row>
    <row r="660" spans="1:5" ht="28.5">
      <c r="A660" s="289">
        <v>44805</v>
      </c>
      <c r="B660" s="289" t="s">
        <v>1569</v>
      </c>
      <c r="C660" s="290" t="s">
        <v>2</v>
      </c>
      <c r="D660" s="291">
        <v>352.27</v>
      </c>
      <c r="E660" s="292"/>
    </row>
    <row r="661" spans="1:5" ht="28.5">
      <c r="A661" s="289">
        <v>44808</v>
      </c>
      <c r="B661" s="289" t="s">
        <v>1570</v>
      </c>
      <c r="C661" s="290" t="s">
        <v>2</v>
      </c>
      <c r="D661" s="291">
        <v>37.340000000000003</v>
      </c>
      <c r="E661" s="292"/>
    </row>
    <row r="662" spans="1:5" ht="28.5">
      <c r="A662" s="289">
        <v>44833</v>
      </c>
      <c r="B662" s="289" t="s">
        <v>1571</v>
      </c>
      <c r="C662" s="290" t="s">
        <v>2</v>
      </c>
      <c r="D662" s="291">
        <v>15.89</v>
      </c>
      <c r="E662" s="292"/>
    </row>
    <row r="663" spans="1:5" ht="28.5">
      <c r="A663" s="289">
        <v>44851</v>
      </c>
      <c r="B663" s="289" t="s">
        <v>1572</v>
      </c>
      <c r="C663" s="290" t="s">
        <v>2</v>
      </c>
      <c r="D663" s="291">
        <v>18.170000000000002</v>
      </c>
      <c r="E663" s="292"/>
    </row>
    <row r="664" spans="1:5" ht="28.5">
      <c r="A664" s="289">
        <v>44852</v>
      </c>
      <c r="B664" s="289" t="s">
        <v>1573</v>
      </c>
      <c r="C664" s="290" t="s">
        <v>2</v>
      </c>
      <c r="D664" s="291">
        <v>53.24</v>
      </c>
      <c r="E664" s="292"/>
    </row>
    <row r="665" spans="1:5" ht="28.5">
      <c r="A665" s="289">
        <v>44871</v>
      </c>
      <c r="B665" s="289" t="s">
        <v>1574</v>
      </c>
      <c r="C665" s="290" t="s">
        <v>2</v>
      </c>
      <c r="D665" s="291">
        <v>75.510000000000005</v>
      </c>
      <c r="E665" s="292"/>
    </row>
    <row r="666" spans="1:5" ht="15">
      <c r="A666" s="288">
        <v>449</v>
      </c>
      <c r="B666" s="366" t="s">
        <v>26811</v>
      </c>
      <c r="C666" s="367"/>
      <c r="D666" s="367"/>
      <c r="E666" s="368"/>
    </row>
    <row r="667" spans="1:5" ht="28.5">
      <c r="A667" s="289">
        <v>44905</v>
      </c>
      <c r="B667" s="289" t="s">
        <v>1575</v>
      </c>
      <c r="C667" s="290" t="s">
        <v>2</v>
      </c>
      <c r="D667" s="291">
        <v>103.6</v>
      </c>
      <c r="E667" s="292"/>
    </row>
    <row r="668" spans="1:5" ht="28.5">
      <c r="A668" s="289">
        <v>44951</v>
      </c>
      <c r="B668" s="289" t="s">
        <v>1576</v>
      </c>
      <c r="C668" s="290" t="s">
        <v>2</v>
      </c>
      <c r="D668" s="291">
        <v>37.340000000000003</v>
      </c>
      <c r="E668" s="292"/>
    </row>
    <row r="669" spans="1:5" ht="15">
      <c r="A669" s="288">
        <v>450</v>
      </c>
      <c r="B669" s="366" t="s">
        <v>26812</v>
      </c>
      <c r="C669" s="367"/>
      <c r="D669" s="367"/>
      <c r="E669" s="368"/>
    </row>
    <row r="670" spans="1:5" ht="28.5">
      <c r="A670" s="289">
        <v>45001</v>
      </c>
      <c r="B670" s="289" t="s">
        <v>1577</v>
      </c>
      <c r="C670" s="290" t="s">
        <v>2</v>
      </c>
      <c r="D670" s="291">
        <v>17.760000000000002</v>
      </c>
      <c r="E670" s="292"/>
    </row>
    <row r="671" spans="1:5" ht="28.5">
      <c r="A671" s="289">
        <v>45002</v>
      </c>
      <c r="B671" s="289" t="s">
        <v>1578</v>
      </c>
      <c r="C671" s="290" t="s">
        <v>2</v>
      </c>
      <c r="D671" s="291">
        <v>28.64</v>
      </c>
      <c r="E671" s="292"/>
    </row>
    <row r="672" spans="1:5" ht="28.5">
      <c r="A672" s="289">
        <v>45003</v>
      </c>
      <c r="B672" s="289" t="s">
        <v>1579</v>
      </c>
      <c r="C672" s="290" t="s">
        <v>2</v>
      </c>
      <c r="D672" s="291">
        <v>37.04</v>
      </c>
      <c r="E672" s="292"/>
    </row>
    <row r="673" spans="1:5" ht="28.5">
      <c r="A673" s="289">
        <v>45005</v>
      </c>
      <c r="B673" s="289" t="s">
        <v>1580</v>
      </c>
      <c r="C673" s="290" t="s">
        <v>2</v>
      </c>
      <c r="D673" s="291">
        <v>53.79</v>
      </c>
      <c r="E673" s="292"/>
    </row>
    <row r="674" spans="1:5" ht="14.25">
      <c r="A674" s="289">
        <v>45017</v>
      </c>
      <c r="B674" s="289" t="s">
        <v>1581</v>
      </c>
      <c r="C674" s="290" t="s">
        <v>2</v>
      </c>
      <c r="D674" s="291">
        <v>1.93</v>
      </c>
      <c r="E674" s="292"/>
    </row>
    <row r="675" spans="1:5" ht="28.5">
      <c r="A675" s="289">
        <v>45020</v>
      </c>
      <c r="B675" s="289" t="s">
        <v>1582</v>
      </c>
      <c r="C675" s="290" t="s">
        <v>2</v>
      </c>
      <c r="D675" s="291">
        <v>3.1</v>
      </c>
      <c r="E675" s="292"/>
    </row>
    <row r="676" spans="1:5" ht="14.25">
      <c r="A676" s="289">
        <v>45021</v>
      </c>
      <c r="B676" s="289" t="s">
        <v>1583</v>
      </c>
      <c r="C676" s="290" t="s">
        <v>2</v>
      </c>
      <c r="D676" s="291">
        <v>3.1</v>
      </c>
      <c r="E676" s="292"/>
    </row>
    <row r="677" spans="1:5" ht="28.5">
      <c r="A677" s="289">
        <v>45035</v>
      </c>
      <c r="B677" s="289" t="s">
        <v>1584</v>
      </c>
      <c r="C677" s="290" t="s">
        <v>2</v>
      </c>
      <c r="D677" s="291">
        <v>64.31</v>
      </c>
      <c r="E677" s="292"/>
    </row>
    <row r="678" spans="1:5" ht="28.5">
      <c r="A678" s="289">
        <v>45037</v>
      </c>
      <c r="B678" s="289" t="s">
        <v>1585</v>
      </c>
      <c r="C678" s="290" t="s">
        <v>2</v>
      </c>
      <c r="D678" s="291">
        <v>245.45</v>
      </c>
      <c r="E678" s="292"/>
    </row>
    <row r="679" spans="1:5" ht="28.5">
      <c r="A679" s="289">
        <v>45044</v>
      </c>
      <c r="B679" s="289" t="s">
        <v>1586</v>
      </c>
      <c r="C679" s="290" t="s">
        <v>2</v>
      </c>
      <c r="D679" s="291">
        <v>32.5</v>
      </c>
      <c r="E679" s="292"/>
    </row>
    <row r="680" spans="1:5" ht="14.25">
      <c r="A680" s="289">
        <v>45067</v>
      </c>
      <c r="B680" s="289" t="s">
        <v>1587</v>
      </c>
      <c r="C680" s="290" t="s">
        <v>2</v>
      </c>
      <c r="D680" s="291">
        <v>16.93</v>
      </c>
      <c r="E680" s="292"/>
    </row>
    <row r="681" spans="1:5" ht="15" customHeight="1">
      <c r="A681" s="288">
        <v>451</v>
      </c>
      <c r="B681" s="366" t="s">
        <v>26813</v>
      </c>
      <c r="C681" s="367"/>
      <c r="D681" s="367"/>
      <c r="E681" s="368"/>
    </row>
    <row r="682" spans="1:5" ht="14.25">
      <c r="A682" s="289">
        <v>45104</v>
      </c>
      <c r="B682" s="289" t="s">
        <v>1588</v>
      </c>
      <c r="C682" s="290" t="s">
        <v>2</v>
      </c>
      <c r="D682" s="291">
        <v>1.58</v>
      </c>
      <c r="E682" s="292"/>
    </row>
    <row r="683" spans="1:5" ht="15" customHeight="1">
      <c r="A683" s="288">
        <v>452</v>
      </c>
      <c r="B683" s="366" t="s">
        <v>26813</v>
      </c>
      <c r="C683" s="367"/>
      <c r="D683" s="367"/>
      <c r="E683" s="368"/>
    </row>
    <row r="684" spans="1:5" ht="28.5">
      <c r="A684" s="289">
        <v>45270</v>
      </c>
      <c r="B684" s="289" t="s">
        <v>1589</v>
      </c>
      <c r="C684" s="290" t="s">
        <v>2</v>
      </c>
      <c r="D684" s="291">
        <v>12.5</v>
      </c>
      <c r="E684" s="292"/>
    </row>
    <row r="685" spans="1:5" ht="15">
      <c r="A685" s="288">
        <v>454</v>
      </c>
      <c r="B685" s="366" t="s">
        <v>1590</v>
      </c>
      <c r="C685" s="367"/>
      <c r="D685" s="367"/>
      <c r="E685" s="368"/>
    </row>
    <row r="686" spans="1:5" ht="14.25">
      <c r="A686" s="289">
        <v>45442</v>
      </c>
      <c r="B686" s="289" t="s">
        <v>1591</v>
      </c>
      <c r="C686" s="290" t="s">
        <v>2</v>
      </c>
      <c r="D686" s="294">
        <v>2291.9699999999998</v>
      </c>
      <c r="E686" s="292"/>
    </row>
    <row r="687" spans="1:5" ht="15">
      <c r="A687" s="288">
        <v>455</v>
      </c>
      <c r="B687" s="366" t="s">
        <v>26814</v>
      </c>
      <c r="C687" s="367"/>
      <c r="D687" s="367"/>
      <c r="E687" s="368"/>
    </row>
    <row r="688" spans="1:5" ht="28.5">
      <c r="A688" s="289">
        <v>45501</v>
      </c>
      <c r="B688" s="289" t="s">
        <v>1592</v>
      </c>
      <c r="C688" s="290" t="s">
        <v>2</v>
      </c>
      <c r="D688" s="291">
        <v>10.16</v>
      </c>
      <c r="E688" s="292"/>
    </row>
    <row r="689" spans="1:5" ht="28.5">
      <c r="A689" s="289">
        <v>45502</v>
      </c>
      <c r="B689" s="289" t="s">
        <v>1593</v>
      </c>
      <c r="C689" s="290" t="s">
        <v>2</v>
      </c>
      <c r="D689" s="291">
        <v>12.06</v>
      </c>
      <c r="E689" s="292"/>
    </row>
    <row r="690" spans="1:5" ht="28.5">
      <c r="A690" s="289">
        <v>45505</v>
      </c>
      <c r="B690" s="289" t="s">
        <v>1594</v>
      </c>
      <c r="C690" s="290" t="s">
        <v>2</v>
      </c>
      <c r="D690" s="291">
        <v>9.73</v>
      </c>
      <c r="E690" s="292"/>
    </row>
    <row r="691" spans="1:5" ht="28.5">
      <c r="A691" s="289">
        <v>45519</v>
      </c>
      <c r="B691" s="289" t="s">
        <v>1595</v>
      </c>
      <c r="C691" s="290" t="s">
        <v>2</v>
      </c>
      <c r="D691" s="291">
        <v>15.22</v>
      </c>
      <c r="E691" s="292"/>
    </row>
    <row r="692" spans="1:5" ht="28.5">
      <c r="A692" s="289">
        <v>45520</v>
      </c>
      <c r="B692" s="289" t="s">
        <v>1596</v>
      </c>
      <c r="C692" s="290" t="s">
        <v>2</v>
      </c>
      <c r="D692" s="291">
        <v>12.7</v>
      </c>
      <c r="E692" s="292"/>
    </row>
    <row r="693" spans="1:5" ht="28.5">
      <c r="A693" s="289">
        <v>45523</v>
      </c>
      <c r="B693" s="289" t="s">
        <v>1597</v>
      </c>
      <c r="C693" s="290" t="s">
        <v>2</v>
      </c>
      <c r="D693" s="291">
        <v>12.41</v>
      </c>
      <c r="E693" s="292"/>
    </row>
    <row r="694" spans="1:5" ht="14.25">
      <c r="A694" s="289">
        <v>45525</v>
      </c>
      <c r="B694" s="289" t="s">
        <v>1598</v>
      </c>
      <c r="C694" s="290" t="s">
        <v>2</v>
      </c>
      <c r="D694" s="291">
        <v>5.87</v>
      </c>
      <c r="E694" s="292"/>
    </row>
    <row r="695" spans="1:5" ht="14.25">
      <c r="A695" s="289">
        <v>45526</v>
      </c>
      <c r="B695" s="289" t="s">
        <v>1599</v>
      </c>
      <c r="C695" s="290" t="s">
        <v>2</v>
      </c>
      <c r="D695" s="291">
        <v>9.17</v>
      </c>
      <c r="E695" s="292"/>
    </row>
    <row r="696" spans="1:5" ht="15">
      <c r="A696" s="288">
        <v>460</v>
      </c>
      <c r="B696" s="366" t="s">
        <v>26815</v>
      </c>
      <c r="C696" s="367"/>
      <c r="D696" s="367"/>
      <c r="E696" s="368"/>
    </row>
    <row r="697" spans="1:5" ht="42.75">
      <c r="A697" s="289">
        <v>46001</v>
      </c>
      <c r="B697" s="289" t="s">
        <v>1600</v>
      </c>
      <c r="C697" s="290" t="s">
        <v>2</v>
      </c>
      <c r="D697" s="291">
        <v>64.349999999999994</v>
      </c>
      <c r="E697" s="292"/>
    </row>
    <row r="698" spans="1:5" ht="42.75">
      <c r="A698" s="289">
        <v>46002</v>
      </c>
      <c r="B698" s="289" t="s">
        <v>1601</v>
      </c>
      <c r="C698" s="290" t="s">
        <v>2</v>
      </c>
      <c r="D698" s="291">
        <v>77.03</v>
      </c>
      <c r="E698" s="292"/>
    </row>
    <row r="699" spans="1:5" ht="42.75">
      <c r="A699" s="289">
        <v>46003</v>
      </c>
      <c r="B699" s="289" t="s">
        <v>1602</v>
      </c>
      <c r="C699" s="290" t="s">
        <v>2</v>
      </c>
      <c r="D699" s="291">
        <v>156.41999999999999</v>
      </c>
      <c r="E699" s="292"/>
    </row>
    <row r="700" spans="1:5" ht="42.75">
      <c r="A700" s="289">
        <v>46004</v>
      </c>
      <c r="B700" s="289" t="s">
        <v>1603</v>
      </c>
      <c r="C700" s="290" t="s">
        <v>2</v>
      </c>
      <c r="D700" s="291">
        <v>172.14</v>
      </c>
      <c r="E700" s="292"/>
    </row>
    <row r="701" spans="1:5" ht="42.75">
      <c r="A701" s="289">
        <v>46009</v>
      </c>
      <c r="B701" s="289" t="s">
        <v>1604</v>
      </c>
      <c r="C701" s="290" t="s">
        <v>2</v>
      </c>
      <c r="D701" s="291">
        <v>41.52</v>
      </c>
      <c r="E701" s="292"/>
    </row>
    <row r="702" spans="1:5" ht="28.5">
      <c r="A702" s="289">
        <v>46027</v>
      </c>
      <c r="B702" s="289" t="s">
        <v>1605</v>
      </c>
      <c r="C702" s="290" t="s">
        <v>2</v>
      </c>
      <c r="D702" s="291">
        <v>27.13</v>
      </c>
      <c r="E702" s="292"/>
    </row>
    <row r="703" spans="1:5" ht="14.25">
      <c r="A703" s="289">
        <v>46028</v>
      </c>
      <c r="B703" s="289" t="s">
        <v>1606</v>
      </c>
      <c r="C703" s="290" t="s">
        <v>2</v>
      </c>
      <c r="D703" s="291">
        <v>57.06</v>
      </c>
      <c r="E703" s="292"/>
    </row>
    <row r="704" spans="1:5" ht="42.75">
      <c r="A704" s="289">
        <v>46036</v>
      </c>
      <c r="B704" s="289" t="s">
        <v>1607</v>
      </c>
      <c r="C704" s="290" t="s">
        <v>2</v>
      </c>
      <c r="D704" s="291">
        <v>50.07</v>
      </c>
      <c r="E704" s="292"/>
    </row>
    <row r="705" spans="1:5" ht="57">
      <c r="A705" s="289">
        <v>46038</v>
      </c>
      <c r="B705" s="289" t="s">
        <v>1608</v>
      </c>
      <c r="C705" s="290" t="s">
        <v>2</v>
      </c>
      <c r="D705" s="291">
        <v>176.54</v>
      </c>
      <c r="E705" s="292"/>
    </row>
    <row r="706" spans="1:5" ht="28.5">
      <c r="A706" s="289">
        <v>46058</v>
      </c>
      <c r="B706" s="289" t="s">
        <v>1609</v>
      </c>
      <c r="C706" s="290" t="s">
        <v>2</v>
      </c>
      <c r="D706" s="291">
        <v>191.02</v>
      </c>
      <c r="E706" s="292"/>
    </row>
    <row r="707" spans="1:5" ht="42.75">
      <c r="A707" s="289">
        <v>46078</v>
      </c>
      <c r="B707" s="289" t="s">
        <v>1610</v>
      </c>
      <c r="C707" s="290" t="s">
        <v>2</v>
      </c>
      <c r="D707" s="291">
        <v>129.99</v>
      </c>
      <c r="E707" s="292"/>
    </row>
    <row r="708" spans="1:5" ht="15">
      <c r="A708" s="288">
        <v>465</v>
      </c>
      <c r="B708" s="366" t="s">
        <v>26816</v>
      </c>
      <c r="C708" s="367"/>
      <c r="D708" s="367"/>
      <c r="E708" s="368"/>
    </row>
    <row r="709" spans="1:5" ht="28.5">
      <c r="A709" s="289">
        <v>46501</v>
      </c>
      <c r="B709" s="289" t="s">
        <v>1611</v>
      </c>
      <c r="C709" s="290" t="s">
        <v>2</v>
      </c>
      <c r="D709" s="291">
        <v>57.7</v>
      </c>
      <c r="E709" s="292"/>
    </row>
    <row r="710" spans="1:5" ht="14.25">
      <c r="A710" s="289">
        <v>46504</v>
      </c>
      <c r="B710" s="289" t="s">
        <v>1612</v>
      </c>
      <c r="C710" s="290" t="s">
        <v>2</v>
      </c>
      <c r="D710" s="291">
        <v>5.95</v>
      </c>
      <c r="E710" s="292"/>
    </row>
    <row r="711" spans="1:5" ht="14.25">
      <c r="A711" s="289">
        <v>46506</v>
      </c>
      <c r="B711" s="289" t="s">
        <v>1613</v>
      </c>
      <c r="C711" s="290" t="s">
        <v>2</v>
      </c>
      <c r="D711" s="291">
        <v>32.409999999999997</v>
      </c>
      <c r="E711" s="292"/>
    </row>
    <row r="712" spans="1:5" ht="14.25">
      <c r="A712" s="289">
        <v>46509</v>
      </c>
      <c r="B712" s="289" t="s">
        <v>1614</v>
      </c>
      <c r="C712" s="290" t="s">
        <v>2</v>
      </c>
      <c r="D712" s="291">
        <v>6.37</v>
      </c>
      <c r="E712" s="292"/>
    </row>
    <row r="713" spans="1:5" ht="28.5">
      <c r="A713" s="289">
        <v>46513</v>
      </c>
      <c r="B713" s="289" t="s">
        <v>1615</v>
      </c>
      <c r="C713" s="290" t="s">
        <v>2</v>
      </c>
      <c r="D713" s="291">
        <v>64.2</v>
      </c>
      <c r="E713" s="292"/>
    </row>
    <row r="714" spans="1:5" ht="14.25">
      <c r="A714" s="289">
        <v>46524</v>
      </c>
      <c r="B714" s="289" t="s">
        <v>1616</v>
      </c>
      <c r="C714" s="290" t="s">
        <v>2</v>
      </c>
      <c r="D714" s="291">
        <v>11.46</v>
      </c>
      <c r="E714" s="292"/>
    </row>
    <row r="715" spans="1:5" ht="14.25">
      <c r="A715" s="289">
        <v>46525</v>
      </c>
      <c r="B715" s="289" t="s">
        <v>1617</v>
      </c>
      <c r="C715" s="290" t="s">
        <v>2</v>
      </c>
      <c r="D715" s="291">
        <v>11.46</v>
      </c>
      <c r="E715" s="292"/>
    </row>
    <row r="716" spans="1:5" ht="15">
      <c r="A716" s="288">
        <v>466</v>
      </c>
      <c r="B716" s="366" t="s">
        <v>26817</v>
      </c>
      <c r="C716" s="367"/>
      <c r="D716" s="367"/>
      <c r="E716" s="368"/>
    </row>
    <row r="717" spans="1:5" ht="42.75">
      <c r="A717" s="289">
        <v>46636</v>
      </c>
      <c r="B717" s="289" t="s">
        <v>1618</v>
      </c>
      <c r="C717" s="290" t="s">
        <v>2</v>
      </c>
      <c r="D717" s="291">
        <v>31.61</v>
      </c>
      <c r="E717" s="292"/>
    </row>
    <row r="718" spans="1:5" ht="14.25">
      <c r="A718" s="289">
        <v>46656</v>
      </c>
      <c r="B718" s="289" t="s">
        <v>1619</v>
      </c>
      <c r="C718" s="290" t="s">
        <v>2</v>
      </c>
      <c r="D718" s="291">
        <v>28.93</v>
      </c>
      <c r="E718" s="292"/>
    </row>
    <row r="719" spans="1:5" ht="28.5">
      <c r="A719" s="289">
        <v>46689</v>
      </c>
      <c r="B719" s="289" t="s">
        <v>1620</v>
      </c>
      <c r="C719" s="290" t="s">
        <v>2</v>
      </c>
      <c r="D719" s="291">
        <v>157.05000000000001</v>
      </c>
      <c r="E719" s="292"/>
    </row>
    <row r="720" spans="1:5" ht="15">
      <c r="A720" s="288">
        <v>469</v>
      </c>
      <c r="B720" s="366" t="s">
        <v>26818</v>
      </c>
      <c r="C720" s="367"/>
      <c r="D720" s="367"/>
      <c r="E720" s="368"/>
    </row>
    <row r="721" spans="1:5" ht="57">
      <c r="A721" s="289">
        <v>46947</v>
      </c>
      <c r="B721" s="289" t="s">
        <v>25535</v>
      </c>
      <c r="C721" s="290" t="s">
        <v>2</v>
      </c>
      <c r="D721" s="291">
        <v>57.67</v>
      </c>
      <c r="E721" s="292"/>
    </row>
    <row r="722" spans="1:5" ht="57">
      <c r="A722" s="289">
        <v>46986</v>
      </c>
      <c r="B722" s="289" t="s">
        <v>25536</v>
      </c>
      <c r="C722" s="290" t="s">
        <v>2</v>
      </c>
      <c r="D722" s="291">
        <v>95.06</v>
      </c>
      <c r="E722" s="292"/>
    </row>
    <row r="723" spans="1:5" ht="15">
      <c r="A723" s="288">
        <v>471</v>
      </c>
      <c r="B723" s="366" t="s">
        <v>26818</v>
      </c>
      <c r="C723" s="367"/>
      <c r="D723" s="367"/>
      <c r="E723" s="368"/>
    </row>
    <row r="724" spans="1:5" ht="71.25">
      <c r="A724" s="289">
        <v>47160</v>
      </c>
      <c r="B724" s="289" t="s">
        <v>25537</v>
      </c>
      <c r="C724" s="290" t="s">
        <v>2</v>
      </c>
      <c r="D724" s="291">
        <v>100.26</v>
      </c>
      <c r="E724" s="292"/>
    </row>
    <row r="725" spans="1:5" ht="15">
      <c r="A725" s="288">
        <v>472</v>
      </c>
      <c r="B725" s="366" t="s">
        <v>26819</v>
      </c>
      <c r="C725" s="367"/>
      <c r="D725" s="367"/>
      <c r="E725" s="368"/>
    </row>
    <row r="726" spans="1:5" ht="42.75">
      <c r="A726" s="289">
        <v>47239</v>
      </c>
      <c r="B726" s="289" t="s">
        <v>1621</v>
      </c>
      <c r="C726" s="290" t="s">
        <v>2</v>
      </c>
      <c r="D726" s="291">
        <v>322.20999999999998</v>
      </c>
      <c r="E726" s="292"/>
    </row>
    <row r="727" spans="1:5" ht="57">
      <c r="A727" s="289">
        <v>47270</v>
      </c>
      <c r="B727" s="289" t="s">
        <v>25538</v>
      </c>
      <c r="C727" s="290" t="s">
        <v>2</v>
      </c>
      <c r="D727" s="291">
        <v>126.36</v>
      </c>
      <c r="E727" s="292"/>
    </row>
    <row r="728" spans="1:5" ht="57">
      <c r="A728" s="289">
        <v>47271</v>
      </c>
      <c r="B728" s="289" t="s">
        <v>25539</v>
      </c>
      <c r="C728" s="290" t="s">
        <v>2</v>
      </c>
      <c r="D728" s="291">
        <v>59.17</v>
      </c>
      <c r="E728" s="292"/>
    </row>
    <row r="729" spans="1:5" ht="15">
      <c r="A729" s="288">
        <v>475</v>
      </c>
      <c r="B729" s="366" t="s">
        <v>26820</v>
      </c>
      <c r="C729" s="367"/>
      <c r="D729" s="367"/>
      <c r="E729" s="368"/>
    </row>
    <row r="730" spans="1:5" ht="28.5">
      <c r="A730" s="289">
        <v>47526</v>
      </c>
      <c r="B730" s="289" t="s">
        <v>1622</v>
      </c>
      <c r="C730" s="290" t="s">
        <v>2</v>
      </c>
      <c r="D730" s="291">
        <v>121.35</v>
      </c>
      <c r="E730" s="292"/>
    </row>
    <row r="731" spans="1:5" ht="14.25">
      <c r="A731" s="289">
        <v>47527</v>
      </c>
      <c r="B731" s="289" t="s">
        <v>1623</v>
      </c>
      <c r="C731" s="290" t="s">
        <v>2</v>
      </c>
      <c r="D731" s="291">
        <v>672.99</v>
      </c>
      <c r="E731" s="292"/>
    </row>
    <row r="732" spans="1:5" ht="28.5">
      <c r="A732" s="289">
        <v>47530</v>
      </c>
      <c r="B732" s="289" t="s">
        <v>1624</v>
      </c>
      <c r="C732" s="290" t="s">
        <v>2</v>
      </c>
      <c r="D732" s="291">
        <v>755.45</v>
      </c>
      <c r="E732" s="292"/>
    </row>
    <row r="733" spans="1:5" ht="28.5">
      <c r="A733" s="289">
        <v>47561</v>
      </c>
      <c r="B733" s="289" t="s">
        <v>1625</v>
      </c>
      <c r="C733" s="290" t="s">
        <v>2</v>
      </c>
      <c r="D733" s="291">
        <v>103.57</v>
      </c>
      <c r="E733" s="292"/>
    </row>
    <row r="734" spans="1:5" ht="28.5">
      <c r="A734" s="289">
        <v>47566</v>
      </c>
      <c r="B734" s="289" t="s">
        <v>1626</v>
      </c>
      <c r="C734" s="290" t="s">
        <v>2</v>
      </c>
      <c r="D734" s="294">
        <v>1366.79</v>
      </c>
      <c r="E734" s="292"/>
    </row>
    <row r="735" spans="1:5" ht="28.5">
      <c r="A735" s="289">
        <v>47574</v>
      </c>
      <c r="B735" s="289" t="s">
        <v>1627</v>
      </c>
      <c r="C735" s="290" t="s">
        <v>2</v>
      </c>
      <c r="D735" s="294">
        <v>3098.37</v>
      </c>
      <c r="E735" s="292"/>
    </row>
    <row r="736" spans="1:5" ht="15">
      <c r="A736" s="288">
        <v>476</v>
      </c>
      <c r="B736" s="366" t="s">
        <v>26821</v>
      </c>
      <c r="C736" s="367"/>
      <c r="D736" s="367"/>
      <c r="E736" s="368"/>
    </row>
    <row r="737" spans="1:5" ht="28.5">
      <c r="A737" s="289">
        <v>47633</v>
      </c>
      <c r="B737" s="289" t="s">
        <v>1628</v>
      </c>
      <c r="C737" s="290" t="s">
        <v>2</v>
      </c>
      <c r="D737" s="294">
        <v>1287.23</v>
      </c>
      <c r="E737" s="292"/>
    </row>
    <row r="738" spans="1:5" ht="28.5">
      <c r="A738" s="289">
        <v>47634</v>
      </c>
      <c r="B738" s="289" t="s">
        <v>1629</v>
      </c>
      <c r="C738" s="290" t="s">
        <v>2</v>
      </c>
      <c r="D738" s="294">
        <v>1272.49</v>
      </c>
      <c r="E738" s="292"/>
    </row>
    <row r="739" spans="1:5" ht="15">
      <c r="A739" s="288">
        <v>477</v>
      </c>
      <c r="B739" s="366" t="s">
        <v>26821</v>
      </c>
      <c r="C739" s="367"/>
      <c r="D739" s="367"/>
      <c r="E739" s="368"/>
    </row>
    <row r="740" spans="1:5" ht="28.5">
      <c r="A740" s="289">
        <v>47795</v>
      </c>
      <c r="B740" s="289" t="s">
        <v>1630</v>
      </c>
      <c r="C740" s="290" t="s">
        <v>2</v>
      </c>
      <c r="D740" s="291">
        <v>871.35</v>
      </c>
      <c r="E740" s="292"/>
    </row>
    <row r="741" spans="1:5" ht="15">
      <c r="A741" s="288">
        <v>478</v>
      </c>
      <c r="B741" s="366" t="s">
        <v>26822</v>
      </c>
      <c r="C741" s="367"/>
      <c r="D741" s="367"/>
      <c r="E741" s="368"/>
    </row>
    <row r="742" spans="1:5" ht="28.5">
      <c r="A742" s="289">
        <v>47855</v>
      </c>
      <c r="B742" s="289" t="s">
        <v>1631</v>
      </c>
      <c r="C742" s="290" t="s">
        <v>2</v>
      </c>
      <c r="D742" s="291">
        <v>86.25</v>
      </c>
      <c r="E742" s="292"/>
    </row>
    <row r="743" spans="1:5" ht="28.5">
      <c r="A743" s="289">
        <v>47862</v>
      </c>
      <c r="B743" s="289" t="s">
        <v>1632</v>
      </c>
      <c r="C743" s="290" t="s">
        <v>2</v>
      </c>
      <c r="D743" s="291">
        <v>155.88999999999999</v>
      </c>
      <c r="E743" s="292"/>
    </row>
    <row r="744" spans="1:5" ht="15">
      <c r="A744" s="288">
        <v>480</v>
      </c>
      <c r="B744" s="366" t="s">
        <v>26823</v>
      </c>
      <c r="C744" s="367"/>
      <c r="D744" s="367"/>
      <c r="E744" s="368"/>
    </row>
    <row r="745" spans="1:5" ht="28.5">
      <c r="A745" s="289">
        <v>48002</v>
      </c>
      <c r="B745" s="289" t="s">
        <v>1633</v>
      </c>
      <c r="C745" s="290" t="s">
        <v>2</v>
      </c>
      <c r="D745" s="291">
        <v>69.239999999999995</v>
      </c>
      <c r="E745" s="292"/>
    </row>
    <row r="746" spans="1:5" ht="28.5">
      <c r="A746" s="289">
        <v>48004</v>
      </c>
      <c r="B746" s="289" t="s">
        <v>1634</v>
      </c>
      <c r="C746" s="290" t="s">
        <v>2</v>
      </c>
      <c r="D746" s="291">
        <v>114.89</v>
      </c>
      <c r="E746" s="292"/>
    </row>
    <row r="747" spans="1:5" ht="28.5">
      <c r="A747" s="289">
        <v>48015</v>
      </c>
      <c r="B747" s="289" t="s">
        <v>1635</v>
      </c>
      <c r="C747" s="290" t="s">
        <v>2</v>
      </c>
      <c r="D747" s="291">
        <v>96.03</v>
      </c>
      <c r="E747" s="292"/>
    </row>
    <row r="748" spans="1:5" ht="28.5">
      <c r="A748" s="289">
        <v>48020</v>
      </c>
      <c r="B748" s="289" t="s">
        <v>1636</v>
      </c>
      <c r="C748" s="290" t="s">
        <v>2</v>
      </c>
      <c r="D748" s="291">
        <v>9.5</v>
      </c>
      <c r="E748" s="292"/>
    </row>
    <row r="749" spans="1:5" ht="14.25">
      <c r="A749" s="289">
        <v>48035</v>
      </c>
      <c r="B749" s="289" t="s">
        <v>1637</v>
      </c>
      <c r="C749" s="290" t="s">
        <v>2</v>
      </c>
      <c r="D749" s="291">
        <v>27.95</v>
      </c>
      <c r="E749" s="292"/>
    </row>
    <row r="750" spans="1:5" ht="28.5">
      <c r="A750" s="289">
        <v>48036</v>
      </c>
      <c r="B750" s="289" t="s">
        <v>1638</v>
      </c>
      <c r="C750" s="290" t="s">
        <v>2</v>
      </c>
      <c r="D750" s="291">
        <v>105.73</v>
      </c>
      <c r="E750" s="292"/>
    </row>
    <row r="751" spans="1:5" ht="28.5">
      <c r="A751" s="289">
        <v>48038</v>
      </c>
      <c r="B751" s="289" t="s">
        <v>1639</v>
      </c>
      <c r="C751" s="290" t="s">
        <v>2</v>
      </c>
      <c r="D751" s="291">
        <v>14.05</v>
      </c>
      <c r="E751" s="292"/>
    </row>
    <row r="752" spans="1:5" ht="28.5">
      <c r="A752" s="289">
        <v>48041</v>
      </c>
      <c r="B752" s="289" t="s">
        <v>1640</v>
      </c>
      <c r="C752" s="290" t="s">
        <v>2</v>
      </c>
      <c r="D752" s="291">
        <v>160.71</v>
      </c>
      <c r="E752" s="292"/>
    </row>
    <row r="753" spans="1:5" ht="28.5">
      <c r="A753" s="289">
        <v>48050</v>
      </c>
      <c r="B753" s="289" t="s">
        <v>1641</v>
      </c>
      <c r="C753" s="290" t="s">
        <v>2</v>
      </c>
      <c r="D753" s="291">
        <v>14.78</v>
      </c>
      <c r="E753" s="292"/>
    </row>
    <row r="754" spans="1:5" ht="28.5">
      <c r="A754" s="289">
        <v>48051</v>
      </c>
      <c r="B754" s="289" t="s">
        <v>1642</v>
      </c>
      <c r="C754" s="290" t="s">
        <v>2</v>
      </c>
      <c r="D754" s="291">
        <v>11.03</v>
      </c>
      <c r="E754" s="292"/>
    </row>
    <row r="755" spans="1:5" ht="28.5">
      <c r="A755" s="289">
        <v>48052</v>
      </c>
      <c r="B755" s="289" t="s">
        <v>1643</v>
      </c>
      <c r="C755" s="290" t="s">
        <v>2</v>
      </c>
      <c r="D755" s="291">
        <v>6.64</v>
      </c>
      <c r="E755" s="292"/>
    </row>
    <row r="756" spans="1:5" ht="28.5">
      <c r="A756" s="289">
        <v>48053</v>
      </c>
      <c r="B756" s="289" t="s">
        <v>1644</v>
      </c>
      <c r="C756" s="290" t="s">
        <v>2</v>
      </c>
      <c r="D756" s="291">
        <v>26.83</v>
      </c>
      <c r="E756" s="292"/>
    </row>
    <row r="757" spans="1:5" ht="28.5">
      <c r="A757" s="289">
        <v>48054</v>
      </c>
      <c r="B757" s="289" t="s">
        <v>1645</v>
      </c>
      <c r="C757" s="290" t="s">
        <v>2</v>
      </c>
      <c r="D757" s="291">
        <v>5.67</v>
      </c>
      <c r="E757" s="292"/>
    </row>
    <row r="758" spans="1:5" ht="28.5">
      <c r="A758" s="289">
        <v>48055</v>
      </c>
      <c r="B758" s="289" t="s">
        <v>1646</v>
      </c>
      <c r="C758" s="290" t="s">
        <v>2</v>
      </c>
      <c r="D758" s="291">
        <v>18.32</v>
      </c>
      <c r="E758" s="292"/>
    </row>
    <row r="759" spans="1:5" ht="28.5">
      <c r="A759" s="289">
        <v>48056</v>
      </c>
      <c r="B759" s="289" t="s">
        <v>1647</v>
      </c>
      <c r="C759" s="290" t="s">
        <v>2</v>
      </c>
      <c r="D759" s="291">
        <v>8.3800000000000008</v>
      </c>
      <c r="E759" s="292"/>
    </row>
    <row r="760" spans="1:5" ht="28.5">
      <c r="A760" s="289">
        <v>48057</v>
      </c>
      <c r="B760" s="289" t="s">
        <v>1648</v>
      </c>
      <c r="C760" s="290" t="s">
        <v>2</v>
      </c>
      <c r="D760" s="291">
        <v>7.84</v>
      </c>
      <c r="E760" s="292"/>
    </row>
    <row r="761" spans="1:5" ht="28.5">
      <c r="A761" s="289">
        <v>48064</v>
      </c>
      <c r="B761" s="289" t="s">
        <v>1649</v>
      </c>
      <c r="C761" s="290" t="s">
        <v>2</v>
      </c>
      <c r="D761" s="291">
        <v>14.78</v>
      </c>
      <c r="E761" s="292"/>
    </row>
    <row r="762" spans="1:5" ht="28.5">
      <c r="A762" s="289">
        <v>48067</v>
      </c>
      <c r="B762" s="289" t="s">
        <v>1650</v>
      </c>
      <c r="C762" s="290" t="s">
        <v>2</v>
      </c>
      <c r="D762" s="291">
        <v>1.6</v>
      </c>
      <c r="E762" s="292"/>
    </row>
    <row r="763" spans="1:5" ht="28.5">
      <c r="A763" s="289">
        <v>48070</v>
      </c>
      <c r="B763" s="289" t="s">
        <v>1651</v>
      </c>
      <c r="C763" s="290" t="s">
        <v>2</v>
      </c>
      <c r="D763" s="291">
        <v>1.49</v>
      </c>
      <c r="E763" s="292"/>
    </row>
    <row r="764" spans="1:5" ht="28.5">
      <c r="A764" s="289">
        <v>48085</v>
      </c>
      <c r="B764" s="289" t="s">
        <v>1652</v>
      </c>
      <c r="C764" s="290" t="s">
        <v>2</v>
      </c>
      <c r="D764" s="291">
        <v>69.48</v>
      </c>
      <c r="E764" s="292"/>
    </row>
    <row r="765" spans="1:5" ht="15">
      <c r="A765" s="288">
        <v>481</v>
      </c>
      <c r="B765" s="366" t="s">
        <v>26824</v>
      </c>
      <c r="C765" s="367"/>
      <c r="D765" s="367"/>
      <c r="E765" s="368"/>
    </row>
    <row r="766" spans="1:5" ht="28.5">
      <c r="A766" s="289">
        <v>48120</v>
      </c>
      <c r="B766" s="289" t="s">
        <v>1653</v>
      </c>
      <c r="C766" s="290" t="s">
        <v>2</v>
      </c>
      <c r="D766" s="291">
        <v>11.03</v>
      </c>
      <c r="E766" s="292"/>
    </row>
    <row r="767" spans="1:5" ht="28.5">
      <c r="A767" s="289">
        <v>48145</v>
      </c>
      <c r="B767" s="289" t="s">
        <v>1654</v>
      </c>
      <c r="C767" s="290" t="s">
        <v>2</v>
      </c>
      <c r="D767" s="291">
        <v>5.86</v>
      </c>
      <c r="E767" s="292"/>
    </row>
    <row r="768" spans="1:5" ht="28.5">
      <c r="A768" s="289">
        <v>48146</v>
      </c>
      <c r="B768" s="289" t="s">
        <v>1655</v>
      </c>
      <c r="C768" s="290" t="s">
        <v>2</v>
      </c>
      <c r="D768" s="291">
        <v>4.09</v>
      </c>
      <c r="E768" s="292"/>
    </row>
    <row r="769" spans="1:5" ht="28.5">
      <c r="A769" s="289">
        <v>48149</v>
      </c>
      <c r="B769" s="289" t="s">
        <v>1656</v>
      </c>
      <c r="C769" s="290" t="s">
        <v>2</v>
      </c>
      <c r="D769" s="291">
        <v>38.75</v>
      </c>
      <c r="E769" s="292"/>
    </row>
    <row r="770" spans="1:5" ht="28.5">
      <c r="A770" s="289">
        <v>48150</v>
      </c>
      <c r="B770" s="289" t="s">
        <v>1657</v>
      </c>
      <c r="C770" s="290" t="s">
        <v>1</v>
      </c>
      <c r="D770" s="291">
        <v>50.3</v>
      </c>
      <c r="E770" s="292"/>
    </row>
    <row r="771" spans="1:5" ht="28.5">
      <c r="A771" s="289">
        <v>48151</v>
      </c>
      <c r="B771" s="289" t="s">
        <v>1658</v>
      </c>
      <c r="C771" s="290" t="s">
        <v>1</v>
      </c>
      <c r="D771" s="291">
        <v>40.1</v>
      </c>
      <c r="E771" s="292"/>
    </row>
    <row r="772" spans="1:5" ht="28.5">
      <c r="A772" s="289">
        <v>48152</v>
      </c>
      <c r="B772" s="289" t="s">
        <v>1659</v>
      </c>
      <c r="C772" s="290" t="s">
        <v>1</v>
      </c>
      <c r="D772" s="291">
        <v>22.27</v>
      </c>
      <c r="E772" s="292"/>
    </row>
    <row r="773" spans="1:5" ht="15">
      <c r="A773" s="288">
        <v>483</v>
      </c>
      <c r="B773" s="366" t="s">
        <v>26785</v>
      </c>
      <c r="C773" s="367"/>
      <c r="D773" s="367"/>
      <c r="E773" s="368"/>
    </row>
    <row r="774" spans="1:5" ht="14.25">
      <c r="A774" s="289">
        <v>48316</v>
      </c>
      <c r="B774" s="289" t="s">
        <v>1660</v>
      </c>
      <c r="C774" s="290" t="s">
        <v>2</v>
      </c>
      <c r="D774" s="291">
        <v>412.54</v>
      </c>
      <c r="E774" s="292"/>
    </row>
    <row r="775" spans="1:5" ht="28.5">
      <c r="A775" s="289">
        <v>48340</v>
      </c>
      <c r="B775" s="289" t="s">
        <v>1661</v>
      </c>
      <c r="C775" s="290" t="s">
        <v>2</v>
      </c>
      <c r="D775" s="291">
        <v>41.96</v>
      </c>
      <c r="E775" s="292"/>
    </row>
    <row r="776" spans="1:5" ht="28.5">
      <c r="A776" s="289">
        <v>48341</v>
      </c>
      <c r="B776" s="289" t="s">
        <v>1662</v>
      </c>
      <c r="C776" s="290" t="s">
        <v>2</v>
      </c>
      <c r="D776" s="291">
        <v>77.91</v>
      </c>
      <c r="E776" s="292"/>
    </row>
    <row r="777" spans="1:5" ht="28.5">
      <c r="A777" s="289">
        <v>48342</v>
      </c>
      <c r="B777" s="289" t="s">
        <v>1663</v>
      </c>
      <c r="C777" s="290" t="s">
        <v>2</v>
      </c>
      <c r="D777" s="291">
        <v>6.9</v>
      </c>
      <c r="E777" s="292"/>
    </row>
    <row r="778" spans="1:5" ht="28.5">
      <c r="A778" s="289">
        <v>48365</v>
      </c>
      <c r="B778" s="289" t="s">
        <v>1664</v>
      </c>
      <c r="C778" s="290" t="s">
        <v>2</v>
      </c>
      <c r="D778" s="291">
        <v>5.51</v>
      </c>
      <c r="E778" s="292"/>
    </row>
    <row r="779" spans="1:5" ht="28.5">
      <c r="A779" s="289">
        <v>48390</v>
      </c>
      <c r="B779" s="289" t="s">
        <v>1665</v>
      </c>
      <c r="C779" s="290" t="s">
        <v>1</v>
      </c>
      <c r="D779" s="291">
        <v>49.73</v>
      </c>
      <c r="E779" s="292"/>
    </row>
    <row r="780" spans="1:5" ht="15" customHeight="1">
      <c r="A780" s="288">
        <v>484</v>
      </c>
      <c r="B780" s="366" t="s">
        <v>26825</v>
      </c>
      <c r="C780" s="367"/>
      <c r="D780" s="367"/>
      <c r="E780" s="368"/>
    </row>
    <row r="781" spans="1:5" ht="28.5">
      <c r="A781" s="289">
        <v>48444</v>
      </c>
      <c r="B781" s="289" t="s">
        <v>1666</v>
      </c>
      <c r="C781" s="290" t="s">
        <v>2</v>
      </c>
      <c r="D781" s="291">
        <v>25.51</v>
      </c>
      <c r="E781" s="292"/>
    </row>
    <row r="782" spans="1:5" ht="28.5">
      <c r="A782" s="289">
        <v>48458</v>
      </c>
      <c r="B782" s="289" t="s">
        <v>1667</v>
      </c>
      <c r="C782" s="290" t="s">
        <v>2</v>
      </c>
      <c r="D782" s="291">
        <v>1.78</v>
      </c>
      <c r="E782" s="292"/>
    </row>
    <row r="783" spans="1:5" ht="28.5">
      <c r="A783" s="289">
        <v>48474</v>
      </c>
      <c r="B783" s="289" t="s">
        <v>1668</v>
      </c>
      <c r="C783" s="290" t="s">
        <v>2</v>
      </c>
      <c r="D783" s="291">
        <v>153.53</v>
      </c>
      <c r="E783" s="292"/>
    </row>
    <row r="784" spans="1:5" ht="15" customHeight="1">
      <c r="A784" s="288">
        <v>485</v>
      </c>
      <c r="B784" s="366" t="s">
        <v>26825</v>
      </c>
      <c r="C784" s="367"/>
      <c r="D784" s="367"/>
      <c r="E784" s="368"/>
    </row>
    <row r="785" spans="1:5" ht="14.25">
      <c r="A785" s="289">
        <v>48502</v>
      </c>
      <c r="B785" s="289" t="s">
        <v>1669</v>
      </c>
      <c r="C785" s="290" t="s">
        <v>2</v>
      </c>
      <c r="D785" s="291">
        <v>1.02</v>
      </c>
      <c r="E785" s="292"/>
    </row>
    <row r="786" spans="1:5" ht="14.25">
      <c r="A786" s="289">
        <v>48503</v>
      </c>
      <c r="B786" s="289" t="s">
        <v>1670</v>
      </c>
      <c r="C786" s="290" t="s">
        <v>2</v>
      </c>
      <c r="D786" s="291">
        <v>1.37</v>
      </c>
      <c r="E786" s="292"/>
    </row>
    <row r="787" spans="1:5" ht="14.25">
      <c r="A787" s="289">
        <v>48505</v>
      </c>
      <c r="B787" s="289" t="s">
        <v>1671</v>
      </c>
      <c r="C787" s="290" t="s">
        <v>2</v>
      </c>
      <c r="D787" s="291">
        <v>2.48</v>
      </c>
      <c r="E787" s="292"/>
    </row>
    <row r="788" spans="1:5" ht="14.25">
      <c r="A788" s="289">
        <v>48506</v>
      </c>
      <c r="B788" s="289" t="s">
        <v>1672</v>
      </c>
      <c r="C788" s="290" t="s">
        <v>2</v>
      </c>
      <c r="D788" s="291">
        <v>4.49</v>
      </c>
      <c r="E788" s="292"/>
    </row>
    <row r="789" spans="1:5" ht="14.25">
      <c r="A789" s="289">
        <v>48508</v>
      </c>
      <c r="B789" s="289" t="s">
        <v>1673</v>
      </c>
      <c r="C789" s="290" t="s">
        <v>2</v>
      </c>
      <c r="D789" s="291">
        <v>7.2</v>
      </c>
      <c r="E789" s="292"/>
    </row>
    <row r="790" spans="1:5" ht="14.25">
      <c r="A790" s="289">
        <v>48510</v>
      </c>
      <c r="B790" s="289" t="s">
        <v>1674</v>
      </c>
      <c r="C790" s="290" t="s">
        <v>2</v>
      </c>
      <c r="D790" s="291">
        <v>10.35</v>
      </c>
      <c r="E790" s="292"/>
    </row>
    <row r="791" spans="1:5" ht="14.25">
      <c r="A791" s="289">
        <v>48512</v>
      </c>
      <c r="B791" s="289" t="s">
        <v>1675</v>
      </c>
      <c r="C791" s="290" t="s">
        <v>2</v>
      </c>
      <c r="D791" s="291">
        <v>42.31</v>
      </c>
      <c r="E791" s="292"/>
    </row>
    <row r="792" spans="1:5" ht="14.25">
      <c r="A792" s="289">
        <v>48516</v>
      </c>
      <c r="B792" s="289" t="s">
        <v>1676</v>
      </c>
      <c r="C792" s="290" t="s">
        <v>2</v>
      </c>
      <c r="D792" s="291">
        <v>0.57999999999999996</v>
      </c>
      <c r="E792" s="292"/>
    </row>
    <row r="793" spans="1:5" ht="14.25">
      <c r="A793" s="289">
        <v>48517</v>
      </c>
      <c r="B793" s="289" t="s">
        <v>1677</v>
      </c>
      <c r="C793" s="290" t="s">
        <v>2</v>
      </c>
      <c r="D793" s="291">
        <v>1.06</v>
      </c>
      <c r="E793" s="292"/>
    </row>
    <row r="794" spans="1:5" ht="14.25">
      <c r="A794" s="289">
        <v>48519</v>
      </c>
      <c r="B794" s="289" t="s">
        <v>1678</v>
      </c>
      <c r="C794" s="290" t="s">
        <v>2</v>
      </c>
      <c r="D794" s="291">
        <v>1.79</v>
      </c>
      <c r="E794" s="292"/>
    </row>
    <row r="795" spans="1:5" ht="14.25">
      <c r="A795" s="289">
        <v>48520</v>
      </c>
      <c r="B795" s="289" t="s">
        <v>1679</v>
      </c>
      <c r="C795" s="290" t="s">
        <v>2</v>
      </c>
      <c r="D795" s="291">
        <v>2.61</v>
      </c>
      <c r="E795" s="292"/>
    </row>
    <row r="796" spans="1:5" ht="14.25">
      <c r="A796" s="289">
        <v>48522</v>
      </c>
      <c r="B796" s="289" t="s">
        <v>1680</v>
      </c>
      <c r="C796" s="290" t="s">
        <v>2</v>
      </c>
      <c r="D796" s="291">
        <v>6.38</v>
      </c>
      <c r="E796" s="292"/>
    </row>
    <row r="797" spans="1:5" ht="14.25">
      <c r="A797" s="289">
        <v>48524</v>
      </c>
      <c r="B797" s="289" t="s">
        <v>1681</v>
      </c>
      <c r="C797" s="290" t="s">
        <v>2</v>
      </c>
      <c r="D797" s="291">
        <v>8.0500000000000007</v>
      </c>
      <c r="E797" s="292"/>
    </row>
    <row r="798" spans="1:5" ht="14.25">
      <c r="A798" s="289">
        <v>48525</v>
      </c>
      <c r="B798" s="289" t="s">
        <v>1682</v>
      </c>
      <c r="C798" s="290" t="s">
        <v>2</v>
      </c>
      <c r="D798" s="291">
        <v>20.91</v>
      </c>
      <c r="E798" s="292"/>
    </row>
    <row r="799" spans="1:5" ht="28.5">
      <c r="A799" s="289">
        <v>48534</v>
      </c>
      <c r="B799" s="289" t="s">
        <v>1683</v>
      </c>
      <c r="C799" s="290" t="s">
        <v>2</v>
      </c>
      <c r="D799" s="291">
        <v>0.28999999999999998</v>
      </c>
      <c r="E799" s="292"/>
    </row>
    <row r="800" spans="1:5" ht="28.5">
      <c r="A800" s="289">
        <v>48538</v>
      </c>
      <c r="B800" s="289" t="s">
        <v>1684</v>
      </c>
      <c r="C800" s="290" t="s">
        <v>2</v>
      </c>
      <c r="D800" s="291">
        <v>0.98</v>
      </c>
      <c r="E800" s="292"/>
    </row>
    <row r="801" spans="1:5" ht="28.5">
      <c r="A801" s="289">
        <v>48546</v>
      </c>
      <c r="B801" s="289" t="s">
        <v>1685</v>
      </c>
      <c r="C801" s="290" t="s">
        <v>2</v>
      </c>
      <c r="D801" s="291">
        <v>18.02</v>
      </c>
      <c r="E801" s="292"/>
    </row>
    <row r="802" spans="1:5" ht="28.5">
      <c r="A802" s="289">
        <v>48553</v>
      </c>
      <c r="B802" s="289" t="s">
        <v>1686</v>
      </c>
      <c r="C802" s="290" t="s">
        <v>2</v>
      </c>
      <c r="D802" s="291">
        <v>4.3499999999999996</v>
      </c>
      <c r="E802" s="292"/>
    </row>
    <row r="803" spans="1:5" ht="28.5">
      <c r="A803" s="289">
        <v>48556</v>
      </c>
      <c r="B803" s="289" t="s">
        <v>1687</v>
      </c>
      <c r="C803" s="290" t="s">
        <v>2</v>
      </c>
      <c r="D803" s="291">
        <v>1.72</v>
      </c>
      <c r="E803" s="292"/>
    </row>
    <row r="804" spans="1:5" ht="14.25">
      <c r="A804" s="289">
        <v>48589</v>
      </c>
      <c r="B804" s="289" t="s">
        <v>1688</v>
      </c>
      <c r="C804" s="290" t="s">
        <v>2</v>
      </c>
      <c r="D804" s="291">
        <v>26.81</v>
      </c>
      <c r="E804" s="292"/>
    </row>
    <row r="805" spans="1:5" ht="15" customHeight="1">
      <c r="A805" s="288">
        <v>486</v>
      </c>
      <c r="B805" s="366" t="s">
        <v>26825</v>
      </c>
      <c r="C805" s="367"/>
      <c r="D805" s="367"/>
      <c r="E805" s="368"/>
    </row>
    <row r="806" spans="1:5" ht="28.5">
      <c r="A806" s="289">
        <v>48604</v>
      </c>
      <c r="B806" s="289" t="s">
        <v>1689</v>
      </c>
      <c r="C806" s="290" t="s">
        <v>2</v>
      </c>
      <c r="D806" s="291">
        <v>1.77</v>
      </c>
      <c r="E806" s="292"/>
    </row>
    <row r="807" spans="1:5" ht="28.5">
      <c r="A807" s="289">
        <v>48605</v>
      </c>
      <c r="B807" s="289" t="s">
        <v>1690</v>
      </c>
      <c r="C807" s="290" t="s">
        <v>2</v>
      </c>
      <c r="D807" s="291">
        <v>2.89</v>
      </c>
      <c r="E807" s="292"/>
    </row>
    <row r="808" spans="1:5" ht="28.5">
      <c r="A808" s="289">
        <v>48606</v>
      </c>
      <c r="B808" s="289" t="s">
        <v>1691</v>
      </c>
      <c r="C808" s="290" t="s">
        <v>2</v>
      </c>
      <c r="D808" s="291">
        <v>5.74</v>
      </c>
      <c r="E808" s="292"/>
    </row>
    <row r="809" spans="1:5" ht="28.5">
      <c r="A809" s="289">
        <v>48607</v>
      </c>
      <c r="B809" s="289" t="s">
        <v>1692</v>
      </c>
      <c r="C809" s="290" t="s">
        <v>2</v>
      </c>
      <c r="D809" s="291">
        <v>8.27</v>
      </c>
      <c r="E809" s="292"/>
    </row>
    <row r="810" spans="1:5" ht="28.5">
      <c r="A810" s="289">
        <v>48634</v>
      </c>
      <c r="B810" s="289" t="s">
        <v>1693</v>
      </c>
      <c r="C810" s="290" t="s">
        <v>1</v>
      </c>
      <c r="D810" s="291">
        <v>25.2</v>
      </c>
      <c r="E810" s="292"/>
    </row>
    <row r="811" spans="1:5" ht="15">
      <c r="A811" s="288">
        <v>487</v>
      </c>
      <c r="B811" s="366" t="s">
        <v>26826</v>
      </c>
      <c r="C811" s="367"/>
      <c r="D811" s="367"/>
      <c r="E811" s="368"/>
    </row>
    <row r="812" spans="1:5" ht="28.5">
      <c r="A812" s="289">
        <v>48701</v>
      </c>
      <c r="B812" s="289" t="s">
        <v>1694</v>
      </c>
      <c r="C812" s="290" t="s">
        <v>1</v>
      </c>
      <c r="D812" s="291">
        <v>8.2100000000000009</v>
      </c>
      <c r="E812" s="292"/>
    </row>
    <row r="813" spans="1:5" ht="28.5">
      <c r="A813" s="289">
        <v>48730</v>
      </c>
      <c r="B813" s="289" t="s">
        <v>1695</v>
      </c>
      <c r="C813" s="290" t="s">
        <v>2</v>
      </c>
      <c r="D813" s="291">
        <v>95.9</v>
      </c>
      <c r="E813" s="292"/>
    </row>
    <row r="814" spans="1:5" ht="28.5">
      <c r="A814" s="289">
        <v>48744</v>
      </c>
      <c r="B814" s="289" t="s">
        <v>1696</v>
      </c>
      <c r="C814" s="290" t="s">
        <v>2</v>
      </c>
      <c r="D814" s="291">
        <v>56.28</v>
      </c>
      <c r="E814" s="292"/>
    </row>
    <row r="815" spans="1:5" ht="14.25">
      <c r="A815" s="289">
        <v>48747</v>
      </c>
      <c r="B815" s="289" t="s">
        <v>1697</v>
      </c>
      <c r="C815" s="290" t="s">
        <v>2</v>
      </c>
      <c r="D815" s="291">
        <v>1.53</v>
      </c>
      <c r="E815" s="292"/>
    </row>
    <row r="816" spans="1:5" ht="28.5">
      <c r="A816" s="289">
        <v>48763</v>
      </c>
      <c r="B816" s="289" t="s">
        <v>1698</v>
      </c>
      <c r="C816" s="290" t="s">
        <v>2</v>
      </c>
      <c r="D816" s="291">
        <v>25.05</v>
      </c>
      <c r="E816" s="292"/>
    </row>
    <row r="817" spans="1:5" ht="14.25">
      <c r="A817" s="289">
        <v>48772</v>
      </c>
      <c r="B817" s="289" t="s">
        <v>1699</v>
      </c>
      <c r="C817" s="290" t="s">
        <v>2</v>
      </c>
      <c r="D817" s="291">
        <v>117.32</v>
      </c>
      <c r="E817" s="292"/>
    </row>
    <row r="818" spans="1:5" ht="28.5">
      <c r="A818" s="289">
        <v>48782</v>
      </c>
      <c r="B818" s="289" t="s">
        <v>1700</v>
      </c>
      <c r="C818" s="290" t="s">
        <v>2</v>
      </c>
      <c r="D818" s="291">
        <v>20.47</v>
      </c>
      <c r="E818" s="292"/>
    </row>
    <row r="819" spans="1:5" ht="28.5">
      <c r="A819" s="289">
        <v>48784</v>
      </c>
      <c r="B819" s="289" t="s">
        <v>1701</v>
      </c>
      <c r="C819" s="290" t="s">
        <v>2</v>
      </c>
      <c r="D819" s="291">
        <v>119.8</v>
      </c>
      <c r="E819" s="292"/>
    </row>
    <row r="820" spans="1:5" ht="28.5">
      <c r="A820" s="289">
        <v>48790</v>
      </c>
      <c r="B820" s="289" t="s">
        <v>1702</v>
      </c>
      <c r="C820" s="290" t="s">
        <v>2</v>
      </c>
      <c r="D820" s="291">
        <v>394.6</v>
      </c>
      <c r="E820" s="292"/>
    </row>
    <row r="821" spans="1:5" ht="28.5">
      <c r="A821" s="289">
        <v>48794</v>
      </c>
      <c r="B821" s="289" t="s">
        <v>1703</v>
      </c>
      <c r="C821" s="290" t="s">
        <v>2</v>
      </c>
      <c r="D821" s="291">
        <v>30.12</v>
      </c>
      <c r="E821" s="292"/>
    </row>
    <row r="822" spans="1:5" ht="15">
      <c r="A822" s="288">
        <v>488</v>
      </c>
      <c r="B822" s="366" t="s">
        <v>26755</v>
      </c>
      <c r="C822" s="367"/>
      <c r="D822" s="367"/>
      <c r="E822" s="368"/>
    </row>
    <row r="823" spans="1:5" ht="28.5">
      <c r="A823" s="289">
        <v>48860</v>
      </c>
      <c r="B823" s="289" t="s">
        <v>1704</v>
      </c>
      <c r="C823" s="290" t="s">
        <v>2</v>
      </c>
      <c r="D823" s="291">
        <v>19.89</v>
      </c>
      <c r="E823" s="292"/>
    </row>
    <row r="824" spans="1:5" ht="15">
      <c r="A824" s="288">
        <v>489</v>
      </c>
      <c r="B824" s="366" t="s">
        <v>26785</v>
      </c>
      <c r="C824" s="367"/>
      <c r="D824" s="367"/>
      <c r="E824" s="368"/>
    </row>
    <row r="825" spans="1:5" ht="28.5">
      <c r="A825" s="289">
        <v>48917</v>
      </c>
      <c r="B825" s="289" t="s">
        <v>1705</v>
      </c>
      <c r="C825" s="290" t="s">
        <v>1</v>
      </c>
      <c r="D825" s="291">
        <v>3.11</v>
      </c>
      <c r="E825" s="292"/>
    </row>
    <row r="826" spans="1:5" ht="28.5">
      <c r="A826" s="289">
        <v>48986</v>
      </c>
      <c r="B826" s="289" t="s">
        <v>1706</v>
      </c>
      <c r="C826" s="290" t="s">
        <v>1</v>
      </c>
      <c r="D826" s="291">
        <v>70.14</v>
      </c>
      <c r="E826" s="292"/>
    </row>
    <row r="827" spans="1:5" ht="28.5">
      <c r="A827" s="289">
        <v>48987</v>
      </c>
      <c r="B827" s="289" t="s">
        <v>1707</v>
      </c>
      <c r="C827" s="290" t="s">
        <v>2</v>
      </c>
      <c r="D827" s="291">
        <v>32.67</v>
      </c>
      <c r="E827" s="292"/>
    </row>
    <row r="828" spans="1:5" ht="28.5">
      <c r="A828" s="289">
        <v>48988</v>
      </c>
      <c r="B828" s="289" t="s">
        <v>1708</v>
      </c>
      <c r="C828" s="290" t="s">
        <v>1</v>
      </c>
      <c r="D828" s="291">
        <v>103.96</v>
      </c>
      <c r="E828" s="292"/>
    </row>
    <row r="829" spans="1:5" ht="15">
      <c r="A829" s="288">
        <v>490</v>
      </c>
      <c r="B829" s="366" t="s">
        <v>26827</v>
      </c>
      <c r="C829" s="367"/>
      <c r="D829" s="367"/>
      <c r="E829" s="368"/>
    </row>
    <row r="830" spans="1:5" ht="28.5">
      <c r="A830" s="289">
        <v>49002</v>
      </c>
      <c r="B830" s="289" t="s">
        <v>1709</v>
      </c>
      <c r="C830" s="290" t="s">
        <v>2</v>
      </c>
      <c r="D830" s="291">
        <v>13.64</v>
      </c>
      <c r="E830" s="292"/>
    </row>
    <row r="831" spans="1:5" ht="14.25">
      <c r="A831" s="289">
        <v>49064</v>
      </c>
      <c r="B831" s="289" t="s">
        <v>1710</v>
      </c>
      <c r="C831" s="290" t="s">
        <v>2</v>
      </c>
      <c r="D831" s="291">
        <v>2.2799999999999998</v>
      </c>
      <c r="E831" s="292"/>
    </row>
    <row r="832" spans="1:5" ht="28.5">
      <c r="A832" s="289">
        <v>49072</v>
      </c>
      <c r="B832" s="289" t="s">
        <v>1711</v>
      </c>
      <c r="C832" s="290" t="s">
        <v>2</v>
      </c>
      <c r="D832" s="291">
        <v>30.45</v>
      </c>
      <c r="E832" s="292"/>
    </row>
    <row r="833" spans="1:5" ht="15">
      <c r="A833" s="288">
        <v>491</v>
      </c>
      <c r="B833" s="366" t="s">
        <v>26827</v>
      </c>
      <c r="C833" s="367"/>
      <c r="D833" s="367"/>
      <c r="E833" s="368"/>
    </row>
    <row r="834" spans="1:5" ht="28.5">
      <c r="A834" s="289">
        <v>49101</v>
      </c>
      <c r="B834" s="289" t="s">
        <v>1712</v>
      </c>
      <c r="C834" s="290" t="s">
        <v>2</v>
      </c>
      <c r="D834" s="291">
        <v>332.64</v>
      </c>
      <c r="E834" s="292"/>
    </row>
    <row r="835" spans="1:5" ht="14.25">
      <c r="A835" s="289">
        <v>49104</v>
      </c>
      <c r="B835" s="289" t="s">
        <v>1713</v>
      </c>
      <c r="C835" s="290" t="s">
        <v>2</v>
      </c>
      <c r="D835" s="291">
        <v>1.8</v>
      </c>
      <c r="E835" s="292"/>
    </row>
    <row r="836" spans="1:5" ht="28.5">
      <c r="A836" s="289">
        <v>49112</v>
      </c>
      <c r="B836" s="289" t="s">
        <v>1714</v>
      </c>
      <c r="C836" s="290" t="s">
        <v>2</v>
      </c>
      <c r="D836" s="291">
        <v>34.28</v>
      </c>
      <c r="E836" s="292"/>
    </row>
    <row r="837" spans="1:5" ht="28.5">
      <c r="A837" s="289">
        <v>49123</v>
      </c>
      <c r="B837" s="289" t="s">
        <v>1715</v>
      </c>
      <c r="C837" s="290" t="s">
        <v>2</v>
      </c>
      <c r="D837" s="291">
        <v>1.88</v>
      </c>
      <c r="E837" s="292"/>
    </row>
    <row r="838" spans="1:5" ht="28.5">
      <c r="A838" s="289">
        <v>49143</v>
      </c>
      <c r="B838" s="289" t="s">
        <v>1716</v>
      </c>
      <c r="C838" s="290" t="s">
        <v>2</v>
      </c>
      <c r="D838" s="291">
        <v>111.82</v>
      </c>
      <c r="E838" s="292"/>
    </row>
    <row r="839" spans="1:5" ht="42.75">
      <c r="A839" s="289">
        <v>49165</v>
      </c>
      <c r="B839" s="289" t="s">
        <v>1717</v>
      </c>
      <c r="C839" s="290" t="s">
        <v>2</v>
      </c>
      <c r="D839" s="291">
        <v>185.49</v>
      </c>
      <c r="E839" s="292"/>
    </row>
    <row r="840" spans="1:5" ht="28.5">
      <c r="A840" s="289">
        <v>49170</v>
      </c>
      <c r="B840" s="289" t="s">
        <v>1718</v>
      </c>
      <c r="C840" s="290" t="s">
        <v>2</v>
      </c>
      <c r="D840" s="294">
        <v>1906.03</v>
      </c>
      <c r="E840" s="292"/>
    </row>
    <row r="841" spans="1:5" ht="15">
      <c r="A841" s="288">
        <v>492</v>
      </c>
      <c r="B841" s="366" t="s">
        <v>26828</v>
      </c>
      <c r="C841" s="367"/>
      <c r="D841" s="367"/>
      <c r="E841" s="368"/>
    </row>
    <row r="842" spans="1:5" ht="28.5">
      <c r="A842" s="289">
        <v>49227</v>
      </c>
      <c r="B842" s="289" t="s">
        <v>1719</v>
      </c>
      <c r="C842" s="290" t="s">
        <v>2</v>
      </c>
      <c r="D842" s="291">
        <v>3.45</v>
      </c>
      <c r="E842" s="292"/>
    </row>
    <row r="843" spans="1:5" ht="28.5">
      <c r="A843" s="289">
        <v>49228</v>
      </c>
      <c r="B843" s="289" t="s">
        <v>1720</v>
      </c>
      <c r="C843" s="290" t="s">
        <v>2</v>
      </c>
      <c r="D843" s="291">
        <v>4.13</v>
      </c>
      <c r="E843" s="292"/>
    </row>
    <row r="844" spans="1:5" ht="28.5">
      <c r="A844" s="289">
        <v>49241</v>
      </c>
      <c r="B844" s="289" t="s">
        <v>1721</v>
      </c>
      <c r="C844" s="290" t="s">
        <v>2</v>
      </c>
      <c r="D844" s="291">
        <v>4.91</v>
      </c>
      <c r="E844" s="292"/>
    </row>
    <row r="845" spans="1:5" ht="28.5">
      <c r="A845" s="289">
        <v>49242</v>
      </c>
      <c r="B845" s="289" t="s">
        <v>1722</v>
      </c>
      <c r="C845" s="290" t="s">
        <v>2</v>
      </c>
      <c r="D845" s="291">
        <v>2.57</v>
      </c>
      <c r="E845" s="292"/>
    </row>
    <row r="846" spans="1:5" ht="14.25">
      <c r="A846" s="289">
        <v>49243</v>
      </c>
      <c r="B846" s="289" t="s">
        <v>1723</v>
      </c>
      <c r="C846" s="290" t="s">
        <v>2</v>
      </c>
      <c r="D846" s="291">
        <v>3.33</v>
      </c>
      <c r="E846" s="292"/>
    </row>
    <row r="847" spans="1:5" ht="28.5">
      <c r="A847" s="289">
        <v>49249</v>
      </c>
      <c r="B847" s="289" t="s">
        <v>1724</v>
      </c>
      <c r="C847" s="290" t="s">
        <v>2</v>
      </c>
      <c r="D847" s="291">
        <v>8.02</v>
      </c>
      <c r="E847" s="292"/>
    </row>
    <row r="848" spans="1:5" ht="28.5">
      <c r="A848" s="289">
        <v>49274</v>
      </c>
      <c r="B848" s="289" t="s">
        <v>1725</v>
      </c>
      <c r="C848" s="290" t="s">
        <v>2</v>
      </c>
      <c r="D848" s="291">
        <v>80.77</v>
      </c>
      <c r="E848" s="292"/>
    </row>
    <row r="849" spans="1:5" ht="28.5">
      <c r="A849" s="289">
        <v>49275</v>
      </c>
      <c r="B849" s="289" t="s">
        <v>1726</v>
      </c>
      <c r="C849" s="290" t="s">
        <v>2</v>
      </c>
      <c r="D849" s="291">
        <v>102.6</v>
      </c>
      <c r="E849" s="292"/>
    </row>
    <row r="850" spans="1:5" ht="28.5">
      <c r="A850" s="289">
        <v>49289</v>
      </c>
      <c r="B850" s="289" t="s">
        <v>1727</v>
      </c>
      <c r="C850" s="290" t="s">
        <v>2</v>
      </c>
      <c r="D850" s="291">
        <v>8.6</v>
      </c>
      <c r="E850" s="292"/>
    </row>
    <row r="851" spans="1:5" ht="15">
      <c r="A851" s="288">
        <v>494</v>
      </c>
      <c r="B851" s="366" t="s">
        <v>26829</v>
      </c>
      <c r="C851" s="367"/>
      <c r="D851" s="367"/>
      <c r="E851" s="368"/>
    </row>
    <row r="852" spans="1:5" ht="28.5">
      <c r="A852" s="289">
        <v>49424</v>
      </c>
      <c r="B852" s="289" t="s">
        <v>1728</v>
      </c>
      <c r="C852" s="290" t="s">
        <v>2</v>
      </c>
      <c r="D852" s="291">
        <v>6.05</v>
      </c>
      <c r="E852" s="292"/>
    </row>
    <row r="853" spans="1:5" ht="14.25">
      <c r="A853" s="289">
        <v>49428</v>
      </c>
      <c r="B853" s="289" t="s">
        <v>1729</v>
      </c>
      <c r="C853" s="290" t="s">
        <v>2</v>
      </c>
      <c r="D853" s="291">
        <v>2.2799999999999998</v>
      </c>
      <c r="E853" s="292"/>
    </row>
    <row r="854" spans="1:5" ht="28.5">
      <c r="A854" s="289">
        <v>49459</v>
      </c>
      <c r="B854" s="289" t="s">
        <v>1730</v>
      </c>
      <c r="C854" s="290" t="s">
        <v>2</v>
      </c>
      <c r="D854" s="291">
        <v>388.11</v>
      </c>
      <c r="E854" s="292"/>
    </row>
    <row r="855" spans="1:5" ht="28.5">
      <c r="A855" s="289">
        <v>49463</v>
      </c>
      <c r="B855" s="289" t="s">
        <v>1731</v>
      </c>
      <c r="C855" s="290" t="s">
        <v>2</v>
      </c>
      <c r="D855" s="291">
        <v>84.94</v>
      </c>
      <c r="E855" s="292"/>
    </row>
    <row r="856" spans="1:5" ht="28.5">
      <c r="A856" s="289">
        <v>49464</v>
      </c>
      <c r="B856" s="289" t="s">
        <v>1732</v>
      </c>
      <c r="C856" s="290" t="s">
        <v>2</v>
      </c>
      <c r="D856" s="291">
        <v>119.76</v>
      </c>
      <c r="E856" s="292"/>
    </row>
    <row r="857" spans="1:5" ht="14.25">
      <c r="A857" s="289">
        <v>49488</v>
      </c>
      <c r="B857" s="289" t="s">
        <v>1733</v>
      </c>
      <c r="C857" s="290" t="s">
        <v>2</v>
      </c>
      <c r="D857" s="291">
        <v>1.17</v>
      </c>
      <c r="E857" s="292"/>
    </row>
    <row r="858" spans="1:5" ht="28.5">
      <c r="A858" s="289">
        <v>49492</v>
      </c>
      <c r="B858" s="289" t="s">
        <v>1734</v>
      </c>
      <c r="C858" s="290" t="s">
        <v>2</v>
      </c>
      <c r="D858" s="291">
        <v>4.12</v>
      </c>
      <c r="E858" s="292"/>
    </row>
    <row r="859" spans="1:5" ht="28.5">
      <c r="A859" s="289">
        <v>49493</v>
      </c>
      <c r="B859" s="289" t="s">
        <v>1735</v>
      </c>
      <c r="C859" s="290" t="s">
        <v>2</v>
      </c>
      <c r="D859" s="291">
        <v>7.48</v>
      </c>
      <c r="E859" s="292"/>
    </row>
    <row r="860" spans="1:5" ht="15">
      <c r="A860" s="288">
        <v>495</v>
      </c>
      <c r="B860" s="366" t="s">
        <v>1236</v>
      </c>
      <c r="C860" s="367"/>
      <c r="D860" s="367"/>
      <c r="E860" s="368"/>
    </row>
    <row r="861" spans="1:5" ht="14.25">
      <c r="A861" s="289">
        <v>49502</v>
      </c>
      <c r="B861" s="289" t="s">
        <v>1736</v>
      </c>
      <c r="C861" s="290" t="s">
        <v>2</v>
      </c>
      <c r="D861" s="291">
        <v>1.8</v>
      </c>
      <c r="E861" s="292"/>
    </row>
    <row r="862" spans="1:5" ht="14.25">
      <c r="A862" s="289">
        <v>49503</v>
      </c>
      <c r="B862" s="289" t="s">
        <v>1737</v>
      </c>
      <c r="C862" s="290" t="s">
        <v>2</v>
      </c>
      <c r="D862" s="291">
        <v>21.41</v>
      </c>
      <c r="E862" s="292"/>
    </row>
    <row r="863" spans="1:5" ht="28.5">
      <c r="A863" s="289">
        <v>49505</v>
      </c>
      <c r="B863" s="289" t="s">
        <v>1738</v>
      </c>
      <c r="C863" s="290" t="s">
        <v>2</v>
      </c>
      <c r="D863" s="291">
        <v>4.03</v>
      </c>
      <c r="E863" s="292"/>
    </row>
    <row r="864" spans="1:5" ht="14.25">
      <c r="A864" s="289">
        <v>49507</v>
      </c>
      <c r="B864" s="289" t="s">
        <v>1739</v>
      </c>
      <c r="C864" s="290" t="s">
        <v>2</v>
      </c>
      <c r="D864" s="291">
        <v>3.05</v>
      </c>
      <c r="E864" s="292"/>
    </row>
    <row r="865" spans="1:5" ht="28.5">
      <c r="A865" s="289">
        <v>49510</v>
      </c>
      <c r="B865" s="289" t="s">
        <v>1740</v>
      </c>
      <c r="C865" s="290" t="s">
        <v>2</v>
      </c>
      <c r="D865" s="291">
        <v>747.61</v>
      </c>
      <c r="E865" s="292"/>
    </row>
    <row r="866" spans="1:5" ht="28.5">
      <c r="A866" s="289">
        <v>49512</v>
      </c>
      <c r="B866" s="289" t="s">
        <v>1741</v>
      </c>
      <c r="C866" s="290" t="s">
        <v>2</v>
      </c>
      <c r="D866" s="291">
        <v>18.23</v>
      </c>
      <c r="E866" s="292"/>
    </row>
    <row r="867" spans="1:5" ht="14.25">
      <c r="A867" s="289">
        <v>49514</v>
      </c>
      <c r="B867" s="289" t="s">
        <v>1742</v>
      </c>
      <c r="C867" s="290" t="s">
        <v>2</v>
      </c>
      <c r="D867" s="291">
        <v>15.31</v>
      </c>
      <c r="E867" s="292"/>
    </row>
    <row r="868" spans="1:5" ht="28.5">
      <c r="A868" s="289">
        <v>49521</v>
      </c>
      <c r="B868" s="289" t="s">
        <v>1743</v>
      </c>
      <c r="C868" s="290" t="s">
        <v>2</v>
      </c>
      <c r="D868" s="291">
        <v>6.04</v>
      </c>
      <c r="E868" s="292"/>
    </row>
    <row r="869" spans="1:5" ht="28.5">
      <c r="A869" s="289">
        <v>49524</v>
      </c>
      <c r="B869" s="289" t="s">
        <v>1744</v>
      </c>
      <c r="C869" s="290" t="s">
        <v>1</v>
      </c>
      <c r="D869" s="291">
        <v>19.66</v>
      </c>
      <c r="E869" s="292"/>
    </row>
    <row r="870" spans="1:5" ht="14.25">
      <c r="A870" s="289">
        <v>49537</v>
      </c>
      <c r="B870" s="289" t="s">
        <v>1745</v>
      </c>
      <c r="C870" s="290" t="s">
        <v>2</v>
      </c>
      <c r="D870" s="291">
        <v>6.05</v>
      </c>
      <c r="E870" s="292"/>
    </row>
    <row r="871" spans="1:5" ht="14.25">
      <c r="A871" s="289">
        <v>49566</v>
      </c>
      <c r="B871" s="289" t="s">
        <v>1746</v>
      </c>
      <c r="C871" s="290" t="s">
        <v>2</v>
      </c>
      <c r="D871" s="291">
        <v>3.25</v>
      </c>
      <c r="E871" s="292"/>
    </row>
    <row r="872" spans="1:5" ht="14.25">
      <c r="A872" s="289">
        <v>49567</v>
      </c>
      <c r="B872" s="289" t="s">
        <v>1747</v>
      </c>
      <c r="C872" s="290" t="s">
        <v>2</v>
      </c>
      <c r="D872" s="291">
        <v>42.64</v>
      </c>
      <c r="E872" s="292"/>
    </row>
    <row r="873" spans="1:5" ht="14.25">
      <c r="A873" s="289">
        <v>49568</v>
      </c>
      <c r="B873" s="289" t="s">
        <v>1748</v>
      </c>
      <c r="C873" s="290" t="s">
        <v>2</v>
      </c>
      <c r="D873" s="291">
        <v>6.68</v>
      </c>
      <c r="E873" s="292"/>
    </row>
    <row r="874" spans="1:5" ht="14.25">
      <c r="A874" s="289">
        <v>49570</v>
      </c>
      <c r="B874" s="289" t="s">
        <v>1749</v>
      </c>
      <c r="C874" s="290" t="s">
        <v>2</v>
      </c>
      <c r="D874" s="291">
        <v>6.14</v>
      </c>
      <c r="E874" s="292"/>
    </row>
    <row r="875" spans="1:5" ht="28.5">
      <c r="A875" s="289">
        <v>49582</v>
      </c>
      <c r="B875" s="289" t="s">
        <v>26830</v>
      </c>
      <c r="C875" s="290" t="s">
        <v>2</v>
      </c>
      <c r="D875" s="291">
        <v>99.31</v>
      </c>
      <c r="E875" s="292"/>
    </row>
    <row r="876" spans="1:5" ht="15">
      <c r="A876" s="288">
        <v>496</v>
      </c>
      <c r="B876" s="366" t="s">
        <v>26755</v>
      </c>
      <c r="C876" s="367"/>
      <c r="D876" s="367"/>
      <c r="E876" s="368"/>
    </row>
    <row r="877" spans="1:5" ht="28.5">
      <c r="A877" s="289">
        <v>49606</v>
      </c>
      <c r="B877" s="289" t="s">
        <v>1750</v>
      </c>
      <c r="C877" s="290" t="s">
        <v>1</v>
      </c>
      <c r="D877" s="291">
        <v>13.37</v>
      </c>
      <c r="E877" s="292"/>
    </row>
    <row r="878" spans="1:5" ht="28.5">
      <c r="A878" s="289">
        <v>49626</v>
      </c>
      <c r="B878" s="289" t="s">
        <v>1751</v>
      </c>
      <c r="C878" s="290" t="s">
        <v>2</v>
      </c>
      <c r="D878" s="291">
        <v>3.11</v>
      </c>
      <c r="E878" s="292"/>
    </row>
    <row r="879" spans="1:5" ht="14.25">
      <c r="A879" s="289">
        <v>49633</v>
      </c>
      <c r="B879" s="289" t="s">
        <v>1752</v>
      </c>
      <c r="C879" s="290" t="s">
        <v>2</v>
      </c>
      <c r="D879" s="291">
        <v>1.67</v>
      </c>
      <c r="E879" s="292"/>
    </row>
    <row r="880" spans="1:5" ht="28.5">
      <c r="A880" s="289">
        <v>49645</v>
      </c>
      <c r="B880" s="289" t="s">
        <v>1753</v>
      </c>
      <c r="C880" s="290" t="s">
        <v>2</v>
      </c>
      <c r="D880" s="291">
        <v>212.31</v>
      </c>
      <c r="E880" s="292"/>
    </row>
    <row r="881" spans="1:5" ht="28.5">
      <c r="A881" s="289">
        <v>49654</v>
      </c>
      <c r="B881" s="289" t="s">
        <v>1754</v>
      </c>
      <c r="C881" s="290" t="s">
        <v>2</v>
      </c>
      <c r="D881" s="291">
        <v>23.58</v>
      </c>
      <c r="E881" s="292"/>
    </row>
    <row r="882" spans="1:5" ht="28.5">
      <c r="A882" s="289">
        <v>49666</v>
      </c>
      <c r="B882" s="289" t="s">
        <v>1755</v>
      </c>
      <c r="C882" s="290" t="s">
        <v>1</v>
      </c>
      <c r="D882" s="291">
        <v>16.61</v>
      </c>
      <c r="E882" s="292"/>
    </row>
    <row r="883" spans="1:5" ht="14.25">
      <c r="A883" s="289">
        <v>49681</v>
      </c>
      <c r="B883" s="289" t="s">
        <v>1756</v>
      </c>
      <c r="C883" s="290" t="s">
        <v>2</v>
      </c>
      <c r="D883" s="291">
        <v>3.82</v>
      </c>
      <c r="E883" s="292"/>
    </row>
    <row r="884" spans="1:5" ht="14.25">
      <c r="A884" s="289">
        <v>49686</v>
      </c>
      <c r="B884" s="289" t="s">
        <v>1757</v>
      </c>
      <c r="C884" s="290" t="s">
        <v>2</v>
      </c>
      <c r="D884" s="291">
        <v>50.86</v>
      </c>
      <c r="E884" s="292"/>
    </row>
    <row r="885" spans="1:5" ht="28.5">
      <c r="A885" s="289">
        <v>49694</v>
      </c>
      <c r="B885" s="289" t="s">
        <v>1758</v>
      </c>
      <c r="C885" s="290" t="s">
        <v>2</v>
      </c>
      <c r="D885" s="291">
        <v>16.14</v>
      </c>
      <c r="E885" s="292"/>
    </row>
    <row r="886" spans="1:5" ht="14.25">
      <c r="A886" s="289">
        <v>49695</v>
      </c>
      <c r="B886" s="289" t="s">
        <v>1759</v>
      </c>
      <c r="C886" s="290" t="s">
        <v>2</v>
      </c>
      <c r="D886" s="291">
        <v>58.98</v>
      </c>
      <c r="E886" s="292"/>
    </row>
    <row r="887" spans="1:5" ht="14.25">
      <c r="A887" s="289">
        <v>49696</v>
      </c>
      <c r="B887" s="289" t="s">
        <v>1760</v>
      </c>
      <c r="C887" s="290" t="s">
        <v>2</v>
      </c>
      <c r="D887" s="291">
        <v>67.69</v>
      </c>
      <c r="E887" s="292"/>
    </row>
    <row r="888" spans="1:5" ht="15">
      <c r="A888" s="288">
        <v>497</v>
      </c>
      <c r="B888" s="366" t="s">
        <v>1236</v>
      </c>
      <c r="C888" s="367"/>
      <c r="D888" s="367"/>
      <c r="E888" s="368"/>
    </row>
    <row r="889" spans="1:5" ht="14.25">
      <c r="A889" s="289">
        <v>49709</v>
      </c>
      <c r="B889" s="289" t="s">
        <v>1761</v>
      </c>
      <c r="C889" s="290" t="s">
        <v>2</v>
      </c>
      <c r="D889" s="291">
        <v>3.91</v>
      </c>
      <c r="E889" s="292"/>
    </row>
    <row r="890" spans="1:5" ht="28.5">
      <c r="A890" s="289">
        <v>49729</v>
      </c>
      <c r="B890" s="289" t="s">
        <v>1762</v>
      </c>
      <c r="C890" s="290" t="s">
        <v>1</v>
      </c>
      <c r="D890" s="291">
        <v>90.97</v>
      </c>
      <c r="E890" s="292"/>
    </row>
    <row r="891" spans="1:5" ht="14.25">
      <c r="A891" s="289">
        <v>49772</v>
      </c>
      <c r="B891" s="289" t="s">
        <v>1763</v>
      </c>
      <c r="C891" s="290" t="s">
        <v>2</v>
      </c>
      <c r="D891" s="291">
        <v>21.42</v>
      </c>
      <c r="E891" s="292"/>
    </row>
    <row r="892" spans="1:5" ht="28.5">
      <c r="A892" s="289">
        <v>49774</v>
      </c>
      <c r="B892" s="289" t="s">
        <v>1764</v>
      </c>
      <c r="C892" s="290" t="s">
        <v>2</v>
      </c>
      <c r="D892" s="291">
        <v>18.16</v>
      </c>
      <c r="E892" s="292"/>
    </row>
    <row r="893" spans="1:5" ht="28.5">
      <c r="A893" s="289">
        <v>49791</v>
      </c>
      <c r="B893" s="289" t="s">
        <v>1765</v>
      </c>
      <c r="C893" s="290" t="s">
        <v>2</v>
      </c>
      <c r="D893" s="291">
        <v>10.97</v>
      </c>
      <c r="E893" s="292"/>
    </row>
    <row r="894" spans="1:5" ht="15">
      <c r="A894" s="288">
        <v>498</v>
      </c>
      <c r="B894" s="366" t="s">
        <v>26785</v>
      </c>
      <c r="C894" s="367"/>
      <c r="D894" s="367"/>
      <c r="E894" s="368"/>
    </row>
    <row r="895" spans="1:5" ht="14.25">
      <c r="A895" s="289">
        <v>49803</v>
      </c>
      <c r="B895" s="289" t="s">
        <v>1766</v>
      </c>
      <c r="C895" s="290" t="s">
        <v>2</v>
      </c>
      <c r="D895" s="291">
        <v>2.89</v>
      </c>
      <c r="E895" s="292"/>
    </row>
    <row r="896" spans="1:5" ht="28.5">
      <c r="A896" s="289">
        <v>49804</v>
      </c>
      <c r="B896" s="289" t="s">
        <v>1767</v>
      </c>
      <c r="C896" s="290" t="s">
        <v>2</v>
      </c>
      <c r="D896" s="291">
        <v>3.59</v>
      </c>
      <c r="E896" s="292"/>
    </row>
    <row r="897" spans="1:5" ht="28.5">
      <c r="A897" s="289">
        <v>49805</v>
      </c>
      <c r="B897" s="289" t="s">
        <v>1768</v>
      </c>
      <c r="C897" s="290" t="s">
        <v>2</v>
      </c>
      <c r="D897" s="291">
        <v>6.22</v>
      </c>
      <c r="E897" s="292"/>
    </row>
    <row r="898" spans="1:5" ht="28.5">
      <c r="A898" s="289">
        <v>49806</v>
      </c>
      <c r="B898" s="289" t="s">
        <v>1769</v>
      </c>
      <c r="C898" s="290" t="s">
        <v>2</v>
      </c>
      <c r="D898" s="291">
        <v>6.81</v>
      </c>
      <c r="E898" s="292"/>
    </row>
    <row r="899" spans="1:5" ht="28.5">
      <c r="A899" s="289">
        <v>49807</v>
      </c>
      <c r="B899" s="289" t="s">
        <v>1770</v>
      </c>
      <c r="C899" s="290" t="s">
        <v>2</v>
      </c>
      <c r="D899" s="291">
        <v>12.33</v>
      </c>
      <c r="E899" s="292"/>
    </row>
    <row r="900" spans="1:5" ht="28.5">
      <c r="A900" s="289">
        <v>49809</v>
      </c>
      <c r="B900" s="289" t="s">
        <v>1771</v>
      </c>
      <c r="C900" s="290" t="s">
        <v>2</v>
      </c>
      <c r="D900" s="291">
        <v>16.39</v>
      </c>
      <c r="E900" s="292"/>
    </row>
    <row r="901" spans="1:5" ht="28.5">
      <c r="A901" s="289">
        <v>49811</v>
      </c>
      <c r="B901" s="289" t="s">
        <v>1772</v>
      </c>
      <c r="C901" s="290" t="s">
        <v>2</v>
      </c>
      <c r="D901" s="291">
        <v>24.32</v>
      </c>
      <c r="E901" s="292"/>
    </row>
    <row r="902" spans="1:5" ht="28.5">
      <c r="A902" s="289">
        <v>49812</v>
      </c>
      <c r="B902" s="289" t="s">
        <v>1773</v>
      </c>
      <c r="C902" s="290" t="s">
        <v>2</v>
      </c>
      <c r="D902" s="291">
        <v>126.7</v>
      </c>
      <c r="E902" s="292"/>
    </row>
    <row r="903" spans="1:5" ht="14.25">
      <c r="A903" s="289">
        <v>49818</v>
      </c>
      <c r="B903" s="289" t="s">
        <v>1774</v>
      </c>
      <c r="C903" s="290" t="s">
        <v>2</v>
      </c>
      <c r="D903" s="291">
        <v>0.72</v>
      </c>
      <c r="E903" s="292"/>
    </row>
    <row r="904" spans="1:5" ht="28.5">
      <c r="A904" s="289">
        <v>49860</v>
      </c>
      <c r="B904" s="289" t="s">
        <v>1775</v>
      </c>
      <c r="C904" s="290" t="s">
        <v>2</v>
      </c>
      <c r="D904" s="291">
        <v>94.74</v>
      </c>
      <c r="E904" s="292"/>
    </row>
    <row r="905" spans="1:5" ht="14.25">
      <c r="A905" s="289">
        <v>49861</v>
      </c>
      <c r="B905" s="289" t="s">
        <v>1776</v>
      </c>
      <c r="C905" s="290" t="s">
        <v>2</v>
      </c>
      <c r="D905" s="291">
        <v>3.93</v>
      </c>
      <c r="E905" s="292"/>
    </row>
    <row r="906" spans="1:5" ht="14.25">
      <c r="A906" s="289">
        <v>49897</v>
      </c>
      <c r="B906" s="289" t="s">
        <v>1777</v>
      </c>
      <c r="C906" s="290" t="s">
        <v>2</v>
      </c>
      <c r="D906" s="291">
        <v>31.49</v>
      </c>
      <c r="E906" s="292"/>
    </row>
    <row r="907" spans="1:5" ht="15">
      <c r="A907" s="288">
        <v>499</v>
      </c>
      <c r="B907" s="366" t="s">
        <v>26831</v>
      </c>
      <c r="C907" s="367"/>
      <c r="D907" s="367"/>
      <c r="E907" s="368"/>
    </row>
    <row r="908" spans="1:5" ht="42.75">
      <c r="A908" s="289">
        <v>49905</v>
      </c>
      <c r="B908" s="289" t="s">
        <v>1778</v>
      </c>
      <c r="C908" s="290" t="s">
        <v>2</v>
      </c>
      <c r="D908" s="291">
        <v>162.79</v>
      </c>
      <c r="E908" s="292"/>
    </row>
    <row r="909" spans="1:5" ht="28.5">
      <c r="A909" s="289">
        <v>49959</v>
      </c>
      <c r="B909" s="289" t="s">
        <v>1779</v>
      </c>
      <c r="C909" s="290" t="s">
        <v>2</v>
      </c>
      <c r="D909" s="291">
        <v>183.15</v>
      </c>
      <c r="E909" s="292"/>
    </row>
    <row r="910" spans="1:5" ht="15" customHeight="1">
      <c r="A910" s="288">
        <v>5</v>
      </c>
      <c r="B910" s="366" t="s">
        <v>26832</v>
      </c>
      <c r="C910" s="367"/>
      <c r="D910" s="367"/>
      <c r="E910" s="368"/>
    </row>
    <row r="911" spans="1:5" ht="15">
      <c r="A911" s="288">
        <v>501</v>
      </c>
      <c r="B911" s="366" t="s">
        <v>26833</v>
      </c>
      <c r="C911" s="367"/>
      <c r="D911" s="367"/>
      <c r="E911" s="368"/>
    </row>
    <row r="912" spans="1:5" ht="28.5">
      <c r="A912" s="289">
        <v>50128</v>
      </c>
      <c r="B912" s="289" t="s">
        <v>1780</v>
      </c>
      <c r="C912" s="290" t="s">
        <v>2</v>
      </c>
      <c r="D912" s="291">
        <v>1.02</v>
      </c>
      <c r="E912" s="292"/>
    </row>
    <row r="913" spans="1:5" ht="14.25">
      <c r="A913" s="289">
        <v>50163</v>
      </c>
      <c r="B913" s="289" t="s">
        <v>1781</v>
      </c>
      <c r="C913" s="290" t="s">
        <v>2</v>
      </c>
      <c r="D913" s="291">
        <v>3.59</v>
      </c>
      <c r="E913" s="292"/>
    </row>
    <row r="914" spans="1:5" ht="14.25">
      <c r="A914" s="289">
        <v>50164</v>
      </c>
      <c r="B914" s="289" t="s">
        <v>1782</v>
      </c>
      <c r="C914" s="290" t="s">
        <v>2</v>
      </c>
      <c r="D914" s="291">
        <v>8.9700000000000006</v>
      </c>
      <c r="E914" s="292"/>
    </row>
    <row r="915" spans="1:5" ht="15">
      <c r="A915" s="288">
        <v>510</v>
      </c>
      <c r="B915" s="366" t="s">
        <v>26834</v>
      </c>
      <c r="C915" s="367"/>
      <c r="D915" s="367"/>
      <c r="E915" s="368"/>
    </row>
    <row r="916" spans="1:5" ht="28.5">
      <c r="A916" s="289">
        <v>51008</v>
      </c>
      <c r="B916" s="289" t="s">
        <v>1783</v>
      </c>
      <c r="C916" s="290" t="s">
        <v>2</v>
      </c>
      <c r="D916" s="291">
        <v>15.72</v>
      </c>
      <c r="E916" s="292"/>
    </row>
    <row r="917" spans="1:5" ht="14.25">
      <c r="A917" s="289">
        <v>51015</v>
      </c>
      <c r="B917" s="289" t="s">
        <v>1784</v>
      </c>
      <c r="C917" s="290" t="s">
        <v>2</v>
      </c>
      <c r="D917" s="291">
        <v>15.59</v>
      </c>
      <c r="E917" s="292"/>
    </row>
    <row r="918" spans="1:5" ht="28.5">
      <c r="A918" s="289">
        <v>51016</v>
      </c>
      <c r="B918" s="289" t="s">
        <v>1785</v>
      </c>
      <c r="C918" s="290" t="s">
        <v>2</v>
      </c>
      <c r="D918" s="291">
        <v>14.64</v>
      </c>
      <c r="E918" s="292"/>
    </row>
    <row r="919" spans="1:5" ht="15">
      <c r="A919" s="288">
        <v>540</v>
      </c>
      <c r="B919" s="366" t="s">
        <v>1236</v>
      </c>
      <c r="C919" s="367"/>
      <c r="D919" s="367"/>
      <c r="E919" s="368"/>
    </row>
    <row r="920" spans="1:5" ht="28.5">
      <c r="A920" s="289">
        <v>54003</v>
      </c>
      <c r="B920" s="289" t="s">
        <v>1786</v>
      </c>
      <c r="C920" s="290" t="s">
        <v>2</v>
      </c>
      <c r="D920" s="291">
        <v>3.48</v>
      </c>
      <c r="E920" s="292"/>
    </row>
    <row r="921" spans="1:5" ht="28.5">
      <c r="A921" s="289">
        <v>54010</v>
      </c>
      <c r="B921" s="289" t="s">
        <v>1787</v>
      </c>
      <c r="C921" s="290" t="s">
        <v>2</v>
      </c>
      <c r="D921" s="291">
        <v>21.54</v>
      </c>
      <c r="E921" s="292"/>
    </row>
    <row r="922" spans="1:5" ht="15">
      <c r="A922" s="288">
        <v>6</v>
      </c>
      <c r="B922" s="366" t="s">
        <v>26835</v>
      </c>
      <c r="C922" s="367"/>
      <c r="D922" s="367"/>
      <c r="E922" s="368"/>
    </row>
    <row r="923" spans="1:5" ht="15">
      <c r="A923" s="288">
        <v>601</v>
      </c>
      <c r="B923" s="366" t="s">
        <v>26836</v>
      </c>
      <c r="C923" s="367"/>
      <c r="D923" s="367"/>
      <c r="E923" s="368"/>
    </row>
    <row r="924" spans="1:5" ht="28.5">
      <c r="A924" s="289">
        <v>60101</v>
      </c>
      <c r="B924" s="289" t="s">
        <v>1788</v>
      </c>
      <c r="C924" s="290" t="s">
        <v>1</v>
      </c>
      <c r="D924" s="291">
        <v>47.33</v>
      </c>
      <c r="E924" s="292"/>
    </row>
    <row r="925" spans="1:5" ht="28.5">
      <c r="A925" s="289">
        <v>60104</v>
      </c>
      <c r="B925" s="289" t="s">
        <v>1789</v>
      </c>
      <c r="C925" s="290" t="s">
        <v>1</v>
      </c>
      <c r="D925" s="291">
        <v>36.450000000000003</v>
      </c>
      <c r="E925" s="292"/>
    </row>
    <row r="926" spans="1:5" ht="15">
      <c r="A926" s="288">
        <v>602</v>
      </c>
      <c r="B926" s="366" t="s">
        <v>26837</v>
      </c>
      <c r="C926" s="367"/>
      <c r="D926" s="367"/>
      <c r="E926" s="368"/>
    </row>
    <row r="927" spans="1:5" ht="14.25">
      <c r="A927" s="289">
        <v>60241</v>
      </c>
      <c r="B927" s="289" t="s">
        <v>1790</v>
      </c>
      <c r="C927" s="290" t="s">
        <v>2</v>
      </c>
      <c r="D927" s="291">
        <v>20.2</v>
      </c>
      <c r="E927" s="292"/>
    </row>
    <row r="928" spans="1:5" ht="14.25">
      <c r="A928" s="289">
        <v>60242</v>
      </c>
      <c r="B928" s="289" t="s">
        <v>1791</v>
      </c>
      <c r="C928" s="290" t="s">
        <v>2</v>
      </c>
      <c r="D928" s="291">
        <v>42.07</v>
      </c>
      <c r="E928" s="292"/>
    </row>
    <row r="929" spans="1:5" ht="14.25">
      <c r="A929" s="289">
        <v>60243</v>
      </c>
      <c r="B929" s="289" t="s">
        <v>1792</v>
      </c>
      <c r="C929" s="290" t="s">
        <v>2</v>
      </c>
      <c r="D929" s="291">
        <v>83.28</v>
      </c>
      <c r="E929" s="292"/>
    </row>
    <row r="930" spans="1:5" ht="15">
      <c r="A930" s="288">
        <v>604</v>
      </c>
      <c r="B930" s="366" t="s">
        <v>26838</v>
      </c>
      <c r="C930" s="367"/>
      <c r="D930" s="367"/>
      <c r="E930" s="368"/>
    </row>
    <row r="931" spans="1:5" ht="14.25">
      <c r="A931" s="289">
        <v>60406</v>
      </c>
      <c r="B931" s="289" t="s">
        <v>1793</v>
      </c>
      <c r="C931" s="290" t="s">
        <v>2</v>
      </c>
      <c r="D931" s="291">
        <v>116.73</v>
      </c>
      <c r="E931" s="292"/>
    </row>
    <row r="932" spans="1:5" ht="28.5">
      <c r="A932" s="289">
        <v>60443</v>
      </c>
      <c r="B932" s="289" t="s">
        <v>1794</v>
      </c>
      <c r="C932" s="290" t="s">
        <v>2</v>
      </c>
      <c r="D932" s="291">
        <v>26.73</v>
      </c>
      <c r="E932" s="292"/>
    </row>
    <row r="933" spans="1:5" ht="15">
      <c r="A933" s="288">
        <v>605</v>
      </c>
      <c r="B933" s="366" t="s">
        <v>26838</v>
      </c>
      <c r="C933" s="367"/>
      <c r="D933" s="367"/>
      <c r="E933" s="368"/>
    </row>
    <row r="934" spans="1:5" ht="28.5">
      <c r="A934" s="289">
        <v>60501</v>
      </c>
      <c r="B934" s="289" t="s">
        <v>1795</v>
      </c>
      <c r="C934" s="290" t="s">
        <v>1</v>
      </c>
      <c r="D934" s="291">
        <v>22.26</v>
      </c>
      <c r="E934" s="292"/>
    </row>
    <row r="935" spans="1:5" ht="28.5">
      <c r="A935" s="289">
        <v>60502</v>
      </c>
      <c r="B935" s="289" t="s">
        <v>1796</v>
      </c>
      <c r="C935" s="290" t="s">
        <v>1</v>
      </c>
      <c r="D935" s="291">
        <v>29.16</v>
      </c>
      <c r="E935" s="292"/>
    </row>
    <row r="936" spans="1:5" ht="28.5">
      <c r="A936" s="289">
        <v>60503</v>
      </c>
      <c r="B936" s="289" t="s">
        <v>1797</v>
      </c>
      <c r="C936" s="290" t="s">
        <v>1</v>
      </c>
      <c r="D936" s="291">
        <v>41.49</v>
      </c>
      <c r="E936" s="292"/>
    </row>
    <row r="937" spans="1:5" ht="28.5">
      <c r="A937" s="289">
        <v>60504</v>
      </c>
      <c r="B937" s="289" t="s">
        <v>1798</v>
      </c>
      <c r="C937" s="290" t="s">
        <v>1</v>
      </c>
      <c r="D937" s="291">
        <v>50.49</v>
      </c>
      <c r="E937" s="292"/>
    </row>
    <row r="938" spans="1:5" ht="28.5">
      <c r="A938" s="289">
        <v>60505</v>
      </c>
      <c r="B938" s="289" t="s">
        <v>1799</v>
      </c>
      <c r="C938" s="290" t="s">
        <v>1</v>
      </c>
      <c r="D938" s="291">
        <v>60.1</v>
      </c>
      <c r="E938" s="292"/>
    </row>
    <row r="939" spans="1:5" ht="28.5">
      <c r="A939" s="289">
        <v>60506</v>
      </c>
      <c r="B939" s="289" t="s">
        <v>1800</v>
      </c>
      <c r="C939" s="290" t="s">
        <v>1</v>
      </c>
      <c r="D939" s="291">
        <v>76.510000000000005</v>
      </c>
      <c r="E939" s="292"/>
    </row>
    <row r="940" spans="1:5" ht="28.5">
      <c r="A940" s="289">
        <v>60507</v>
      </c>
      <c r="B940" s="289" t="s">
        <v>1801</v>
      </c>
      <c r="C940" s="290" t="s">
        <v>1</v>
      </c>
      <c r="D940" s="291">
        <v>111.52</v>
      </c>
      <c r="E940" s="292"/>
    </row>
    <row r="941" spans="1:5" ht="28.5">
      <c r="A941" s="289">
        <v>60508</v>
      </c>
      <c r="B941" s="289" t="s">
        <v>1802</v>
      </c>
      <c r="C941" s="290" t="s">
        <v>1</v>
      </c>
      <c r="D941" s="291">
        <v>129.69999999999999</v>
      </c>
      <c r="E941" s="292"/>
    </row>
    <row r="942" spans="1:5" ht="28.5">
      <c r="A942" s="289">
        <v>60509</v>
      </c>
      <c r="B942" s="289" t="s">
        <v>1803</v>
      </c>
      <c r="C942" s="290" t="s">
        <v>1</v>
      </c>
      <c r="D942" s="291">
        <v>193.04</v>
      </c>
      <c r="E942" s="292"/>
    </row>
    <row r="943" spans="1:5" ht="15">
      <c r="A943" s="288">
        <v>610</v>
      </c>
      <c r="B943" s="366" t="s">
        <v>26839</v>
      </c>
      <c r="C943" s="367"/>
      <c r="D943" s="367"/>
      <c r="E943" s="368"/>
    </row>
    <row r="944" spans="1:5" ht="14.25">
      <c r="A944" s="289">
        <v>61004</v>
      </c>
      <c r="B944" s="289" t="s">
        <v>1804</v>
      </c>
      <c r="C944" s="290" t="s">
        <v>1</v>
      </c>
      <c r="D944" s="291">
        <v>395.27</v>
      </c>
      <c r="E944" s="292"/>
    </row>
    <row r="945" spans="1:5" ht="15">
      <c r="A945" s="288">
        <v>621</v>
      </c>
      <c r="B945" s="366" t="s">
        <v>26840</v>
      </c>
      <c r="C945" s="367"/>
      <c r="D945" s="367"/>
      <c r="E945" s="368"/>
    </row>
    <row r="946" spans="1:5" ht="28.5">
      <c r="A946" s="289">
        <v>62101</v>
      </c>
      <c r="B946" s="289" t="s">
        <v>1805</v>
      </c>
      <c r="C946" s="290" t="s">
        <v>2</v>
      </c>
      <c r="D946" s="291">
        <v>8.5500000000000007</v>
      </c>
      <c r="E946" s="292"/>
    </row>
    <row r="947" spans="1:5" ht="28.5">
      <c r="A947" s="289">
        <v>62102</v>
      </c>
      <c r="B947" s="289" t="s">
        <v>1806</v>
      </c>
      <c r="C947" s="290" t="s">
        <v>2</v>
      </c>
      <c r="D947" s="291">
        <v>8.89</v>
      </c>
      <c r="E947" s="292"/>
    </row>
    <row r="948" spans="1:5" ht="28.5">
      <c r="A948" s="289">
        <v>62103</v>
      </c>
      <c r="B948" s="289" t="s">
        <v>1807</v>
      </c>
      <c r="C948" s="290" t="s">
        <v>2</v>
      </c>
      <c r="D948" s="291">
        <v>13.75</v>
      </c>
      <c r="E948" s="292"/>
    </row>
    <row r="949" spans="1:5" ht="28.5">
      <c r="A949" s="289">
        <v>62104</v>
      </c>
      <c r="B949" s="289" t="s">
        <v>1808</v>
      </c>
      <c r="C949" s="290" t="s">
        <v>2</v>
      </c>
      <c r="D949" s="291">
        <v>19.39</v>
      </c>
      <c r="E949" s="292"/>
    </row>
    <row r="950" spans="1:5" ht="28.5">
      <c r="A950" s="289">
        <v>62105</v>
      </c>
      <c r="B950" s="289" t="s">
        <v>1809</v>
      </c>
      <c r="C950" s="290" t="s">
        <v>2</v>
      </c>
      <c r="D950" s="291">
        <v>22.84</v>
      </c>
      <c r="E950" s="292"/>
    </row>
    <row r="951" spans="1:5" ht="28.5">
      <c r="A951" s="289">
        <v>62106</v>
      </c>
      <c r="B951" s="289" t="s">
        <v>1810</v>
      </c>
      <c r="C951" s="290" t="s">
        <v>2</v>
      </c>
      <c r="D951" s="291">
        <v>33.869999999999997</v>
      </c>
      <c r="E951" s="292"/>
    </row>
    <row r="952" spans="1:5" ht="28.5">
      <c r="A952" s="289">
        <v>62107</v>
      </c>
      <c r="B952" s="289" t="s">
        <v>1811</v>
      </c>
      <c r="C952" s="290" t="s">
        <v>2</v>
      </c>
      <c r="D952" s="291">
        <v>148.99</v>
      </c>
      <c r="E952" s="292"/>
    </row>
    <row r="953" spans="1:5" ht="28.5">
      <c r="A953" s="289">
        <v>62111</v>
      </c>
      <c r="B953" s="289" t="s">
        <v>1812</v>
      </c>
      <c r="C953" s="290" t="s">
        <v>2</v>
      </c>
      <c r="D953" s="291">
        <v>0.7</v>
      </c>
      <c r="E953" s="292"/>
    </row>
    <row r="954" spans="1:5" ht="28.5">
      <c r="A954" s="289">
        <v>62112</v>
      </c>
      <c r="B954" s="289" t="s">
        <v>1813</v>
      </c>
      <c r="C954" s="290" t="s">
        <v>2</v>
      </c>
      <c r="D954" s="291">
        <v>1.22</v>
      </c>
      <c r="E954" s="292"/>
    </row>
    <row r="955" spans="1:5" ht="28.5">
      <c r="A955" s="289">
        <v>62116</v>
      </c>
      <c r="B955" s="289" t="s">
        <v>1814</v>
      </c>
      <c r="C955" s="290" t="s">
        <v>2</v>
      </c>
      <c r="D955" s="291">
        <v>3.14</v>
      </c>
      <c r="E955" s="292"/>
    </row>
    <row r="956" spans="1:5" ht="28.5">
      <c r="A956" s="289">
        <v>62122</v>
      </c>
      <c r="B956" s="289" t="s">
        <v>1815</v>
      </c>
      <c r="C956" s="290" t="s">
        <v>2</v>
      </c>
      <c r="D956" s="291">
        <v>0.66</v>
      </c>
      <c r="E956" s="292"/>
    </row>
    <row r="957" spans="1:5" ht="28.5">
      <c r="A957" s="289">
        <v>62129</v>
      </c>
      <c r="B957" s="289" t="s">
        <v>1816</v>
      </c>
      <c r="C957" s="290" t="s">
        <v>2</v>
      </c>
      <c r="D957" s="291">
        <v>3.92</v>
      </c>
      <c r="E957" s="292"/>
    </row>
    <row r="958" spans="1:5" ht="28.5">
      <c r="A958" s="289">
        <v>62187</v>
      </c>
      <c r="B958" s="289" t="s">
        <v>1817</v>
      </c>
      <c r="C958" s="290" t="s">
        <v>2</v>
      </c>
      <c r="D958" s="291">
        <v>3.15</v>
      </c>
      <c r="E958" s="292"/>
    </row>
    <row r="959" spans="1:5" ht="15">
      <c r="A959" s="288">
        <v>623</v>
      </c>
      <c r="B959" s="366" t="s">
        <v>26841</v>
      </c>
      <c r="C959" s="367"/>
      <c r="D959" s="367"/>
      <c r="E959" s="368"/>
    </row>
    <row r="960" spans="1:5" ht="28.5">
      <c r="A960" s="289">
        <v>62319</v>
      </c>
      <c r="B960" s="289" t="s">
        <v>1818</v>
      </c>
      <c r="C960" s="290" t="s">
        <v>2</v>
      </c>
      <c r="D960" s="291">
        <v>3.21</v>
      </c>
      <c r="E960" s="292"/>
    </row>
    <row r="961" spans="1:5" ht="28.5">
      <c r="A961" s="289">
        <v>62321</v>
      </c>
      <c r="B961" s="289" t="s">
        <v>1819</v>
      </c>
      <c r="C961" s="290" t="s">
        <v>2</v>
      </c>
      <c r="D961" s="291">
        <v>2.7</v>
      </c>
      <c r="E961" s="292"/>
    </row>
    <row r="962" spans="1:5" ht="14.25">
      <c r="A962" s="289">
        <v>62324</v>
      </c>
      <c r="B962" s="289" t="s">
        <v>1820</v>
      </c>
      <c r="C962" s="290" t="s">
        <v>2</v>
      </c>
      <c r="D962" s="291">
        <v>1.51</v>
      </c>
      <c r="E962" s="292"/>
    </row>
    <row r="963" spans="1:5" ht="42.75">
      <c r="A963" s="289">
        <v>62375</v>
      </c>
      <c r="B963" s="289" t="s">
        <v>26842</v>
      </c>
      <c r="C963" s="290" t="s">
        <v>1</v>
      </c>
      <c r="D963" s="291">
        <v>52.82</v>
      </c>
      <c r="E963" s="292"/>
    </row>
    <row r="964" spans="1:5" ht="15">
      <c r="A964" s="288">
        <v>624</v>
      </c>
      <c r="B964" s="366" t="s">
        <v>26843</v>
      </c>
      <c r="C964" s="367"/>
      <c r="D964" s="367"/>
      <c r="E964" s="368"/>
    </row>
    <row r="965" spans="1:5" ht="28.5">
      <c r="A965" s="289">
        <v>62419</v>
      </c>
      <c r="B965" s="289" t="s">
        <v>1821</v>
      </c>
      <c r="C965" s="290" t="s">
        <v>1</v>
      </c>
      <c r="D965" s="291">
        <v>28.05</v>
      </c>
      <c r="E965" s="292"/>
    </row>
    <row r="966" spans="1:5" ht="14.25">
      <c r="A966" s="289">
        <v>62420</v>
      </c>
      <c r="B966" s="289" t="s">
        <v>1822</v>
      </c>
      <c r="C966" s="290" t="s">
        <v>2</v>
      </c>
      <c r="D966" s="291">
        <v>3.24</v>
      </c>
      <c r="E966" s="292"/>
    </row>
    <row r="967" spans="1:5" ht="14.25">
      <c r="A967" s="289">
        <v>62423</v>
      </c>
      <c r="B967" s="289" t="s">
        <v>1823</v>
      </c>
      <c r="C967" s="290" t="s">
        <v>2</v>
      </c>
      <c r="D967" s="291">
        <v>14.99</v>
      </c>
      <c r="E967" s="292"/>
    </row>
    <row r="968" spans="1:5" ht="14.25">
      <c r="A968" s="289">
        <v>62430</v>
      </c>
      <c r="B968" s="289" t="s">
        <v>1824</v>
      </c>
      <c r="C968" s="290" t="s">
        <v>2</v>
      </c>
      <c r="D968" s="291">
        <v>29.73</v>
      </c>
      <c r="E968" s="292"/>
    </row>
    <row r="969" spans="1:5" ht="14.25">
      <c r="A969" s="289">
        <v>62440</v>
      </c>
      <c r="B969" s="289" t="s">
        <v>1825</v>
      </c>
      <c r="C969" s="290" t="s">
        <v>2</v>
      </c>
      <c r="D969" s="291">
        <v>18.41</v>
      </c>
      <c r="E969" s="292"/>
    </row>
    <row r="970" spans="1:5" ht="14.25">
      <c r="A970" s="289">
        <v>62472</v>
      </c>
      <c r="B970" s="289" t="s">
        <v>1826</v>
      </c>
      <c r="C970" s="290" t="s">
        <v>2</v>
      </c>
      <c r="D970" s="291">
        <v>5.09</v>
      </c>
      <c r="E970" s="292"/>
    </row>
    <row r="971" spans="1:5" ht="14.25">
      <c r="A971" s="289">
        <v>62482</v>
      </c>
      <c r="B971" s="289" t="s">
        <v>1827</v>
      </c>
      <c r="C971" s="290" t="s">
        <v>2</v>
      </c>
      <c r="D971" s="291">
        <v>46.9</v>
      </c>
      <c r="E971" s="292"/>
    </row>
    <row r="972" spans="1:5" ht="15" customHeight="1">
      <c r="A972" s="288">
        <v>625</v>
      </c>
      <c r="B972" s="366" t="s">
        <v>26844</v>
      </c>
      <c r="C972" s="367"/>
      <c r="D972" s="367"/>
      <c r="E972" s="368"/>
    </row>
    <row r="973" spans="1:5" ht="42.75">
      <c r="A973" s="289">
        <v>62501</v>
      </c>
      <c r="B973" s="289" t="s">
        <v>26845</v>
      </c>
      <c r="C973" s="290" t="s">
        <v>1</v>
      </c>
      <c r="D973" s="291">
        <v>2.56</v>
      </c>
      <c r="E973" s="292"/>
    </row>
    <row r="974" spans="1:5" ht="42.75">
      <c r="A974" s="289">
        <v>62502</v>
      </c>
      <c r="B974" s="289" t="s">
        <v>26846</v>
      </c>
      <c r="C974" s="290" t="s">
        <v>1</v>
      </c>
      <c r="D974" s="291">
        <v>2.95</v>
      </c>
      <c r="E974" s="292"/>
    </row>
    <row r="975" spans="1:5" ht="42.75">
      <c r="A975" s="289">
        <v>62503</v>
      </c>
      <c r="B975" s="289" t="s">
        <v>26847</v>
      </c>
      <c r="C975" s="290" t="s">
        <v>1</v>
      </c>
      <c r="D975" s="291">
        <v>6.51</v>
      </c>
      <c r="E975" s="292"/>
    </row>
    <row r="976" spans="1:5" ht="42.75">
      <c r="A976" s="289">
        <v>62504</v>
      </c>
      <c r="B976" s="289" t="s">
        <v>26848</v>
      </c>
      <c r="C976" s="290" t="s">
        <v>1</v>
      </c>
      <c r="D976" s="291">
        <v>8.9700000000000006</v>
      </c>
      <c r="E976" s="292"/>
    </row>
    <row r="977" spans="1:5" ht="42.75">
      <c r="A977" s="289">
        <v>62505</v>
      </c>
      <c r="B977" s="289" t="s">
        <v>26849</v>
      </c>
      <c r="C977" s="290" t="s">
        <v>1</v>
      </c>
      <c r="D977" s="291">
        <v>11.19</v>
      </c>
      <c r="E977" s="292"/>
    </row>
    <row r="978" spans="1:5" ht="42.75">
      <c r="A978" s="289">
        <v>62506</v>
      </c>
      <c r="B978" s="289" t="s">
        <v>26850</v>
      </c>
      <c r="C978" s="290" t="s">
        <v>1</v>
      </c>
      <c r="D978" s="291">
        <v>19.79</v>
      </c>
      <c r="E978" s="292"/>
    </row>
    <row r="979" spans="1:5" ht="42.75">
      <c r="A979" s="289">
        <v>62507</v>
      </c>
      <c r="B979" s="289" t="s">
        <v>26851</v>
      </c>
      <c r="C979" s="290" t="s">
        <v>1</v>
      </c>
      <c r="D979" s="291">
        <v>33.22</v>
      </c>
      <c r="E979" s="292"/>
    </row>
    <row r="980" spans="1:5" ht="42.75">
      <c r="A980" s="289">
        <v>62508</v>
      </c>
      <c r="B980" s="289" t="s">
        <v>26852</v>
      </c>
      <c r="C980" s="290" t="s">
        <v>1</v>
      </c>
      <c r="D980" s="291">
        <v>42.95</v>
      </c>
      <c r="E980" s="292"/>
    </row>
    <row r="981" spans="1:5" ht="14.25">
      <c r="A981" s="289">
        <v>62511</v>
      </c>
      <c r="B981" s="289" t="s">
        <v>1828</v>
      </c>
      <c r="C981" s="290" t="s">
        <v>2</v>
      </c>
      <c r="D981" s="291">
        <v>0.7</v>
      </c>
      <c r="E981" s="292"/>
    </row>
    <row r="982" spans="1:5" ht="14.25">
      <c r="A982" s="289">
        <v>62512</v>
      </c>
      <c r="B982" s="289" t="s">
        <v>1829</v>
      </c>
      <c r="C982" s="290" t="s">
        <v>2</v>
      </c>
      <c r="D982" s="291">
        <v>2.38</v>
      </c>
      <c r="E982" s="292"/>
    </row>
    <row r="983" spans="1:5" ht="14.25">
      <c r="A983" s="289">
        <v>62514</v>
      </c>
      <c r="B983" s="289" t="s">
        <v>1830</v>
      </c>
      <c r="C983" s="290" t="s">
        <v>2</v>
      </c>
      <c r="D983" s="291">
        <v>4.7300000000000004</v>
      </c>
      <c r="E983" s="292"/>
    </row>
    <row r="984" spans="1:5" ht="14.25">
      <c r="A984" s="289">
        <v>62520</v>
      </c>
      <c r="B984" s="289" t="s">
        <v>1831</v>
      </c>
      <c r="C984" s="290" t="s">
        <v>2</v>
      </c>
      <c r="D984" s="291">
        <v>0.9</v>
      </c>
      <c r="E984" s="292"/>
    </row>
    <row r="985" spans="1:5" ht="14.25">
      <c r="A985" s="289">
        <v>62521</v>
      </c>
      <c r="B985" s="289" t="s">
        <v>1832</v>
      </c>
      <c r="C985" s="290" t="s">
        <v>2</v>
      </c>
      <c r="D985" s="291">
        <v>2.77</v>
      </c>
      <c r="E985" s="292"/>
    </row>
    <row r="986" spans="1:5" ht="42.75">
      <c r="A986" s="289">
        <v>62530</v>
      </c>
      <c r="B986" s="289" t="s">
        <v>26853</v>
      </c>
      <c r="C986" s="290" t="s">
        <v>1</v>
      </c>
      <c r="D986" s="291">
        <v>4.9000000000000004</v>
      </c>
      <c r="E986" s="292"/>
    </row>
    <row r="987" spans="1:5" ht="42.75">
      <c r="A987" s="289">
        <v>62531</v>
      </c>
      <c r="B987" s="289" t="s">
        <v>26854</v>
      </c>
      <c r="C987" s="290" t="s">
        <v>1</v>
      </c>
      <c r="D987" s="291">
        <v>6.99</v>
      </c>
      <c r="E987" s="292"/>
    </row>
    <row r="988" spans="1:5" ht="42.75">
      <c r="A988" s="289">
        <v>62532</v>
      </c>
      <c r="B988" s="289" t="s">
        <v>26855</v>
      </c>
      <c r="C988" s="290" t="s">
        <v>1</v>
      </c>
      <c r="D988" s="291">
        <v>10.1</v>
      </c>
      <c r="E988" s="292"/>
    </row>
    <row r="989" spans="1:5" ht="42.75">
      <c r="A989" s="289">
        <v>62533</v>
      </c>
      <c r="B989" s="289" t="s">
        <v>26856</v>
      </c>
      <c r="C989" s="290" t="s">
        <v>1</v>
      </c>
      <c r="D989" s="291">
        <v>10.81</v>
      </c>
      <c r="E989" s="292"/>
    </row>
    <row r="990" spans="1:5" ht="42.75">
      <c r="A990" s="289">
        <v>62534</v>
      </c>
      <c r="B990" s="289" t="s">
        <v>26857</v>
      </c>
      <c r="C990" s="290" t="s">
        <v>1</v>
      </c>
      <c r="D990" s="291">
        <v>26.41</v>
      </c>
      <c r="E990" s="292"/>
    </row>
    <row r="991" spans="1:5" ht="42.75">
      <c r="A991" s="289">
        <v>62535</v>
      </c>
      <c r="B991" s="289" t="s">
        <v>26858</v>
      </c>
      <c r="C991" s="290" t="s">
        <v>1</v>
      </c>
      <c r="D991" s="291">
        <v>54.8</v>
      </c>
      <c r="E991" s="292"/>
    </row>
    <row r="992" spans="1:5" ht="14.25">
      <c r="A992" s="289">
        <v>62536</v>
      </c>
      <c r="B992" s="289" t="s">
        <v>1833</v>
      </c>
      <c r="C992" s="290" t="s">
        <v>2</v>
      </c>
      <c r="D992" s="291">
        <v>1.82</v>
      </c>
      <c r="E992" s="292"/>
    </row>
    <row r="993" spans="1:5" ht="14.25">
      <c r="A993" s="289">
        <v>62540</v>
      </c>
      <c r="B993" s="289" t="s">
        <v>1834</v>
      </c>
      <c r="C993" s="290" t="s">
        <v>2</v>
      </c>
      <c r="D993" s="291">
        <v>1.28</v>
      </c>
      <c r="E993" s="292"/>
    </row>
    <row r="994" spans="1:5" ht="14.25">
      <c r="A994" s="289">
        <v>62542</v>
      </c>
      <c r="B994" s="289" t="s">
        <v>1835</v>
      </c>
      <c r="C994" s="290" t="s">
        <v>2</v>
      </c>
      <c r="D994" s="291">
        <v>5.08</v>
      </c>
      <c r="E994" s="292"/>
    </row>
    <row r="995" spans="1:5" ht="14.25">
      <c r="A995" s="289">
        <v>62543</v>
      </c>
      <c r="B995" s="289" t="s">
        <v>1836</v>
      </c>
      <c r="C995" s="290" t="s">
        <v>2</v>
      </c>
      <c r="D995" s="291">
        <v>6.41</v>
      </c>
      <c r="E995" s="292"/>
    </row>
    <row r="996" spans="1:5" ht="28.5">
      <c r="A996" s="289">
        <v>62544</v>
      </c>
      <c r="B996" s="289" t="s">
        <v>1837</v>
      </c>
      <c r="C996" s="290" t="s">
        <v>2</v>
      </c>
      <c r="D996" s="291">
        <v>2.69</v>
      </c>
      <c r="E996" s="292"/>
    </row>
    <row r="997" spans="1:5" ht="28.5">
      <c r="A997" s="289">
        <v>62547</v>
      </c>
      <c r="B997" s="289" t="s">
        <v>1838</v>
      </c>
      <c r="C997" s="290" t="s">
        <v>2</v>
      </c>
      <c r="D997" s="291">
        <v>11.32</v>
      </c>
      <c r="E997" s="292"/>
    </row>
    <row r="998" spans="1:5" ht="14.25">
      <c r="A998" s="289">
        <v>62549</v>
      </c>
      <c r="B998" s="289" t="s">
        <v>1839</v>
      </c>
      <c r="C998" s="290" t="s">
        <v>2</v>
      </c>
      <c r="D998" s="291">
        <v>7.92</v>
      </c>
      <c r="E998" s="292"/>
    </row>
    <row r="999" spans="1:5" ht="14.25">
      <c r="A999" s="289">
        <v>62570</v>
      </c>
      <c r="B999" s="289" t="s">
        <v>1840</v>
      </c>
      <c r="C999" s="290" t="s">
        <v>2</v>
      </c>
      <c r="D999" s="291">
        <v>0.57999999999999996</v>
      </c>
      <c r="E999" s="292"/>
    </row>
    <row r="1000" spans="1:5" ht="14.25">
      <c r="A1000" s="289">
        <v>62577</v>
      </c>
      <c r="B1000" s="289" t="s">
        <v>1841</v>
      </c>
      <c r="C1000" s="290" t="s">
        <v>2</v>
      </c>
      <c r="D1000" s="291">
        <v>36.75</v>
      </c>
      <c r="E1000" s="292"/>
    </row>
    <row r="1001" spans="1:5" ht="14.25">
      <c r="A1001" s="289">
        <v>62588</v>
      </c>
      <c r="B1001" s="289" t="s">
        <v>1842</v>
      </c>
      <c r="C1001" s="290" t="s">
        <v>2</v>
      </c>
      <c r="D1001" s="291">
        <v>5</v>
      </c>
      <c r="E1001" s="292"/>
    </row>
    <row r="1002" spans="1:5" ht="14.25">
      <c r="A1002" s="289">
        <v>62594</v>
      </c>
      <c r="B1002" s="289" t="s">
        <v>1843</v>
      </c>
      <c r="C1002" s="290" t="s">
        <v>2</v>
      </c>
      <c r="D1002" s="291">
        <v>1</v>
      </c>
      <c r="E1002" s="292"/>
    </row>
    <row r="1003" spans="1:5" ht="15">
      <c r="A1003" s="288">
        <v>626</v>
      </c>
      <c r="B1003" s="366" t="s">
        <v>26859</v>
      </c>
      <c r="C1003" s="367"/>
      <c r="D1003" s="367"/>
      <c r="E1003" s="368"/>
    </row>
    <row r="1004" spans="1:5" ht="28.5">
      <c r="A1004" s="289">
        <v>62674</v>
      </c>
      <c r="B1004" s="289" t="s">
        <v>1844</v>
      </c>
      <c r="C1004" s="290" t="s">
        <v>2</v>
      </c>
      <c r="D1004" s="291">
        <v>7.33</v>
      </c>
      <c r="E1004" s="292"/>
    </row>
    <row r="1005" spans="1:5" ht="15">
      <c r="A1005" s="288">
        <v>627</v>
      </c>
      <c r="B1005" s="366" t="s">
        <v>26860</v>
      </c>
      <c r="C1005" s="367"/>
      <c r="D1005" s="367"/>
      <c r="E1005" s="368"/>
    </row>
    <row r="1006" spans="1:5" ht="14.25">
      <c r="A1006" s="289">
        <v>62702</v>
      </c>
      <c r="B1006" s="289" t="s">
        <v>1845</v>
      </c>
      <c r="C1006" s="290" t="s">
        <v>1</v>
      </c>
      <c r="D1006" s="291">
        <v>9.68</v>
      </c>
      <c r="E1006" s="292"/>
    </row>
    <row r="1007" spans="1:5" ht="14.25">
      <c r="A1007" s="289">
        <v>62703</v>
      </c>
      <c r="B1007" s="289" t="s">
        <v>1846</v>
      </c>
      <c r="C1007" s="290" t="s">
        <v>1</v>
      </c>
      <c r="D1007" s="291">
        <v>18.25</v>
      </c>
      <c r="E1007" s="292"/>
    </row>
    <row r="1008" spans="1:5" ht="15">
      <c r="A1008" s="288">
        <v>628</v>
      </c>
      <c r="B1008" s="366" t="s">
        <v>26860</v>
      </c>
      <c r="C1008" s="367"/>
      <c r="D1008" s="367"/>
      <c r="E1008" s="368"/>
    </row>
    <row r="1009" spans="1:5" ht="14.25">
      <c r="A1009" s="289">
        <v>62813</v>
      </c>
      <c r="B1009" s="289" t="s">
        <v>1847</v>
      </c>
      <c r="C1009" s="290" t="s">
        <v>2</v>
      </c>
      <c r="D1009" s="291">
        <v>1.77</v>
      </c>
      <c r="E1009" s="292"/>
    </row>
    <row r="1010" spans="1:5" ht="14.25">
      <c r="A1010" s="289">
        <v>62814</v>
      </c>
      <c r="B1010" s="289" t="s">
        <v>1848</v>
      </c>
      <c r="C1010" s="290" t="s">
        <v>2</v>
      </c>
      <c r="D1010" s="291">
        <v>3.38</v>
      </c>
      <c r="E1010" s="292"/>
    </row>
    <row r="1011" spans="1:5" ht="28.5">
      <c r="A1011" s="289">
        <v>62890</v>
      </c>
      <c r="B1011" s="289" t="s">
        <v>1849</v>
      </c>
      <c r="C1011" s="290" t="s">
        <v>2</v>
      </c>
      <c r="D1011" s="291">
        <v>6.01</v>
      </c>
      <c r="E1011" s="292"/>
    </row>
    <row r="1012" spans="1:5" ht="15">
      <c r="A1012" s="288">
        <v>634</v>
      </c>
      <c r="B1012" s="366" t="s">
        <v>26861</v>
      </c>
      <c r="C1012" s="367"/>
      <c r="D1012" s="367"/>
      <c r="E1012" s="368"/>
    </row>
    <row r="1013" spans="1:5" ht="28.5">
      <c r="A1013" s="289">
        <v>63480</v>
      </c>
      <c r="B1013" s="289" t="s">
        <v>1850</v>
      </c>
      <c r="C1013" s="290" t="s">
        <v>2</v>
      </c>
      <c r="D1013" s="291">
        <v>265.86</v>
      </c>
      <c r="E1013" s="292"/>
    </row>
    <row r="1014" spans="1:5" ht="15">
      <c r="A1014" s="288">
        <v>635</v>
      </c>
      <c r="B1014" s="366" t="s">
        <v>26862</v>
      </c>
      <c r="C1014" s="367"/>
      <c r="D1014" s="367"/>
      <c r="E1014" s="368"/>
    </row>
    <row r="1015" spans="1:5" ht="14.25">
      <c r="A1015" s="289">
        <v>63501</v>
      </c>
      <c r="B1015" s="289" t="s">
        <v>1851</v>
      </c>
      <c r="C1015" s="290" t="s">
        <v>2</v>
      </c>
      <c r="D1015" s="291">
        <v>27.79</v>
      </c>
      <c r="E1015" s="292"/>
    </row>
    <row r="1016" spans="1:5" ht="14.25">
      <c r="A1016" s="289">
        <v>63502</v>
      </c>
      <c r="B1016" s="289" t="s">
        <v>1852</v>
      </c>
      <c r="C1016" s="290" t="s">
        <v>2</v>
      </c>
      <c r="D1016" s="291">
        <v>30.85</v>
      </c>
      <c r="E1016" s="292"/>
    </row>
    <row r="1017" spans="1:5" ht="14.25">
      <c r="A1017" s="289">
        <v>63503</v>
      </c>
      <c r="B1017" s="289" t="s">
        <v>1853</v>
      </c>
      <c r="C1017" s="290" t="s">
        <v>2</v>
      </c>
      <c r="D1017" s="291">
        <v>42.15</v>
      </c>
      <c r="E1017" s="292"/>
    </row>
    <row r="1018" spans="1:5" ht="14.25">
      <c r="A1018" s="289">
        <v>63504</v>
      </c>
      <c r="B1018" s="289" t="s">
        <v>1854</v>
      </c>
      <c r="C1018" s="290" t="s">
        <v>2</v>
      </c>
      <c r="D1018" s="291">
        <v>57.87</v>
      </c>
      <c r="E1018" s="292"/>
    </row>
    <row r="1019" spans="1:5" ht="14.25">
      <c r="A1019" s="289">
        <v>63505</v>
      </c>
      <c r="B1019" s="289" t="s">
        <v>1855</v>
      </c>
      <c r="C1019" s="290" t="s">
        <v>2</v>
      </c>
      <c r="D1019" s="291">
        <v>68.55</v>
      </c>
      <c r="E1019" s="292"/>
    </row>
    <row r="1020" spans="1:5" ht="14.25">
      <c r="A1020" s="289">
        <v>63506</v>
      </c>
      <c r="B1020" s="289" t="s">
        <v>1856</v>
      </c>
      <c r="C1020" s="290" t="s">
        <v>2</v>
      </c>
      <c r="D1020" s="291">
        <v>127.76</v>
      </c>
      <c r="E1020" s="292"/>
    </row>
    <row r="1021" spans="1:5" ht="14.25">
      <c r="A1021" s="289">
        <v>63507</v>
      </c>
      <c r="B1021" s="289" t="s">
        <v>1857</v>
      </c>
      <c r="C1021" s="290" t="s">
        <v>2</v>
      </c>
      <c r="D1021" s="291">
        <v>281.64</v>
      </c>
      <c r="E1021" s="292"/>
    </row>
    <row r="1022" spans="1:5" ht="14.25">
      <c r="A1022" s="289">
        <v>63508</v>
      </c>
      <c r="B1022" s="289" t="s">
        <v>1858</v>
      </c>
      <c r="C1022" s="290" t="s">
        <v>2</v>
      </c>
      <c r="D1022" s="291">
        <v>373.55</v>
      </c>
      <c r="E1022" s="292"/>
    </row>
    <row r="1023" spans="1:5" ht="28.5">
      <c r="A1023" s="289">
        <v>63515</v>
      </c>
      <c r="B1023" s="289" t="s">
        <v>1859</v>
      </c>
      <c r="C1023" s="290" t="s">
        <v>2</v>
      </c>
      <c r="D1023" s="291">
        <v>74.930000000000007</v>
      </c>
      <c r="E1023" s="292"/>
    </row>
    <row r="1024" spans="1:5" ht="28.5">
      <c r="A1024" s="289">
        <v>63516</v>
      </c>
      <c r="B1024" s="289" t="s">
        <v>1860</v>
      </c>
      <c r="C1024" s="290" t="s">
        <v>2</v>
      </c>
      <c r="D1024" s="291">
        <v>79.95</v>
      </c>
      <c r="E1024" s="292"/>
    </row>
    <row r="1025" spans="1:5" ht="28.5">
      <c r="A1025" s="289">
        <v>63517</v>
      </c>
      <c r="B1025" s="289" t="s">
        <v>1861</v>
      </c>
      <c r="C1025" s="290" t="s">
        <v>2</v>
      </c>
      <c r="D1025" s="291">
        <v>102.51</v>
      </c>
      <c r="E1025" s="292"/>
    </row>
    <row r="1026" spans="1:5" ht="28.5">
      <c r="A1026" s="289">
        <v>63518</v>
      </c>
      <c r="B1026" s="289" t="s">
        <v>1862</v>
      </c>
      <c r="C1026" s="290" t="s">
        <v>2</v>
      </c>
      <c r="D1026" s="291">
        <v>201.96</v>
      </c>
      <c r="E1026" s="292"/>
    </row>
    <row r="1027" spans="1:5" ht="14.25">
      <c r="A1027" s="289">
        <v>63520</v>
      </c>
      <c r="B1027" s="289" t="s">
        <v>1863</v>
      </c>
      <c r="C1027" s="290" t="s">
        <v>2</v>
      </c>
      <c r="D1027" s="291">
        <v>71.11</v>
      </c>
      <c r="E1027" s="292"/>
    </row>
    <row r="1028" spans="1:5" ht="14.25">
      <c r="A1028" s="289">
        <v>63521</v>
      </c>
      <c r="B1028" s="289" t="s">
        <v>1864</v>
      </c>
      <c r="C1028" s="290" t="s">
        <v>2</v>
      </c>
      <c r="D1028" s="291">
        <v>81.97</v>
      </c>
      <c r="E1028" s="292"/>
    </row>
    <row r="1029" spans="1:5" ht="28.5">
      <c r="A1029" s="289">
        <v>63523</v>
      </c>
      <c r="B1029" s="289" t="s">
        <v>1865</v>
      </c>
      <c r="C1029" s="290" t="s">
        <v>2</v>
      </c>
      <c r="D1029" s="291">
        <v>165.05</v>
      </c>
      <c r="E1029" s="292"/>
    </row>
    <row r="1030" spans="1:5" ht="14.25">
      <c r="A1030" s="289">
        <v>63530</v>
      </c>
      <c r="B1030" s="289" t="s">
        <v>1866</v>
      </c>
      <c r="C1030" s="290" t="s">
        <v>2</v>
      </c>
      <c r="D1030" s="291">
        <v>48.54</v>
      </c>
      <c r="E1030" s="292"/>
    </row>
    <row r="1031" spans="1:5" ht="28.5">
      <c r="A1031" s="289">
        <v>63533</v>
      </c>
      <c r="B1031" s="289" t="s">
        <v>1867</v>
      </c>
      <c r="C1031" s="290" t="s">
        <v>2</v>
      </c>
      <c r="D1031" s="291">
        <v>27.1</v>
      </c>
      <c r="E1031" s="292"/>
    </row>
    <row r="1032" spans="1:5" ht="14.25">
      <c r="A1032" s="289">
        <v>63536</v>
      </c>
      <c r="B1032" s="289" t="s">
        <v>1868</v>
      </c>
      <c r="C1032" s="290" t="s">
        <v>2</v>
      </c>
      <c r="D1032" s="291">
        <v>41.82</v>
      </c>
      <c r="E1032" s="292"/>
    </row>
    <row r="1033" spans="1:5" ht="15">
      <c r="A1033" s="288">
        <v>640</v>
      </c>
      <c r="B1033" s="366" t="s">
        <v>26863</v>
      </c>
      <c r="C1033" s="367"/>
      <c r="D1033" s="367"/>
      <c r="E1033" s="368"/>
    </row>
    <row r="1034" spans="1:5" ht="28.5">
      <c r="A1034" s="289">
        <v>64001</v>
      </c>
      <c r="B1034" s="289" t="s">
        <v>26974</v>
      </c>
      <c r="C1034" s="290" t="s">
        <v>2</v>
      </c>
      <c r="D1034" s="291">
        <v>40.46</v>
      </c>
      <c r="E1034" s="292"/>
    </row>
    <row r="1035" spans="1:5" ht="28.5">
      <c r="A1035" s="289">
        <v>64002</v>
      </c>
      <c r="B1035" s="289" t="s">
        <v>1869</v>
      </c>
      <c r="C1035" s="290" t="s">
        <v>2</v>
      </c>
      <c r="D1035" s="291">
        <v>44.32</v>
      </c>
      <c r="E1035" s="292"/>
    </row>
    <row r="1036" spans="1:5" ht="28.5">
      <c r="A1036" s="289">
        <v>64003</v>
      </c>
      <c r="B1036" s="289" t="s">
        <v>1870</v>
      </c>
      <c r="C1036" s="290" t="s">
        <v>2</v>
      </c>
      <c r="D1036" s="291">
        <v>63.25</v>
      </c>
      <c r="E1036" s="292"/>
    </row>
    <row r="1037" spans="1:5" ht="28.5">
      <c r="A1037" s="289">
        <v>64004</v>
      </c>
      <c r="B1037" s="289" t="s">
        <v>1871</v>
      </c>
      <c r="C1037" s="290" t="s">
        <v>2</v>
      </c>
      <c r="D1037" s="291">
        <v>256.19</v>
      </c>
      <c r="E1037" s="292"/>
    </row>
    <row r="1038" spans="1:5" ht="14.25">
      <c r="A1038" s="289">
        <v>64005</v>
      </c>
      <c r="B1038" s="289" t="s">
        <v>1872</v>
      </c>
      <c r="C1038" s="290" t="s">
        <v>2</v>
      </c>
      <c r="D1038" s="291">
        <v>8.6300000000000008</v>
      </c>
      <c r="E1038" s="292"/>
    </row>
    <row r="1039" spans="1:5" ht="14.25">
      <c r="A1039" s="289">
        <v>64006</v>
      </c>
      <c r="B1039" s="289" t="s">
        <v>1873</v>
      </c>
      <c r="C1039" s="290" t="s">
        <v>2</v>
      </c>
      <c r="D1039" s="291">
        <v>4.9400000000000004</v>
      </c>
      <c r="E1039" s="292"/>
    </row>
    <row r="1040" spans="1:5" ht="28.5">
      <c r="A1040" s="289">
        <v>64010</v>
      </c>
      <c r="B1040" s="289" t="s">
        <v>1874</v>
      </c>
      <c r="C1040" s="290" t="s">
        <v>2</v>
      </c>
      <c r="D1040" s="291">
        <v>215.3</v>
      </c>
      <c r="E1040" s="292"/>
    </row>
    <row r="1041" spans="1:5" ht="28.5">
      <c r="A1041" s="289">
        <v>64011</v>
      </c>
      <c r="B1041" s="289" t="s">
        <v>1875</v>
      </c>
      <c r="C1041" s="290" t="s">
        <v>2</v>
      </c>
      <c r="D1041" s="291">
        <v>137.22</v>
      </c>
      <c r="E1041" s="292"/>
    </row>
    <row r="1042" spans="1:5" ht="28.5">
      <c r="A1042" s="289">
        <v>64015</v>
      </c>
      <c r="B1042" s="289" t="s">
        <v>26975</v>
      </c>
      <c r="C1042" s="290" t="s">
        <v>2</v>
      </c>
      <c r="D1042" s="291">
        <v>59.25</v>
      </c>
      <c r="E1042" s="292"/>
    </row>
    <row r="1043" spans="1:5" ht="28.5">
      <c r="A1043" s="289">
        <v>64016</v>
      </c>
      <c r="B1043" s="289" t="s">
        <v>26976</v>
      </c>
      <c r="C1043" s="290" t="s">
        <v>2</v>
      </c>
      <c r="D1043" s="291">
        <v>60.11</v>
      </c>
      <c r="E1043" s="292"/>
    </row>
    <row r="1044" spans="1:5" ht="28.5">
      <c r="A1044" s="289">
        <v>64017</v>
      </c>
      <c r="B1044" s="289" t="s">
        <v>26977</v>
      </c>
      <c r="C1044" s="290" t="s">
        <v>2</v>
      </c>
      <c r="D1044" s="291">
        <v>70.94</v>
      </c>
      <c r="E1044" s="292"/>
    </row>
    <row r="1045" spans="1:5" ht="28.5">
      <c r="A1045" s="289">
        <v>64018</v>
      </c>
      <c r="B1045" s="289" t="s">
        <v>26978</v>
      </c>
      <c r="C1045" s="290" t="s">
        <v>2</v>
      </c>
      <c r="D1045" s="291">
        <v>117.97</v>
      </c>
      <c r="E1045" s="292"/>
    </row>
    <row r="1046" spans="1:5" ht="28.5">
      <c r="A1046" s="289">
        <v>64019</v>
      </c>
      <c r="B1046" s="289" t="s">
        <v>26979</v>
      </c>
      <c r="C1046" s="290" t="s">
        <v>2</v>
      </c>
      <c r="D1046" s="291">
        <v>141.44999999999999</v>
      </c>
      <c r="E1046" s="292"/>
    </row>
    <row r="1047" spans="1:5" ht="28.5">
      <c r="A1047" s="289">
        <v>64020</v>
      </c>
      <c r="B1047" s="289" t="s">
        <v>26980</v>
      </c>
      <c r="C1047" s="290" t="s">
        <v>2</v>
      </c>
      <c r="D1047" s="291">
        <v>225.23</v>
      </c>
      <c r="E1047" s="292"/>
    </row>
    <row r="1048" spans="1:5" ht="28.5">
      <c r="A1048" s="289">
        <v>64021</v>
      </c>
      <c r="B1048" s="289" t="s">
        <v>26981</v>
      </c>
      <c r="C1048" s="290" t="s">
        <v>2</v>
      </c>
      <c r="D1048" s="291">
        <v>281.05</v>
      </c>
      <c r="E1048" s="292"/>
    </row>
    <row r="1049" spans="1:5" ht="28.5">
      <c r="A1049" s="289">
        <v>64022</v>
      </c>
      <c r="B1049" s="289" t="s">
        <v>1876</v>
      </c>
      <c r="C1049" s="290" t="s">
        <v>2</v>
      </c>
      <c r="D1049" s="291">
        <v>383.98</v>
      </c>
      <c r="E1049" s="292"/>
    </row>
    <row r="1050" spans="1:5" ht="28.5">
      <c r="A1050" s="289">
        <v>64034</v>
      </c>
      <c r="B1050" s="289" t="s">
        <v>1877</v>
      </c>
      <c r="C1050" s="290" t="s">
        <v>2</v>
      </c>
      <c r="D1050" s="291">
        <v>98.72</v>
      </c>
      <c r="E1050" s="292"/>
    </row>
    <row r="1051" spans="1:5" ht="28.5">
      <c r="A1051" s="289">
        <v>64035</v>
      </c>
      <c r="B1051" s="289" t="s">
        <v>1878</v>
      </c>
      <c r="C1051" s="290" t="s">
        <v>2</v>
      </c>
      <c r="D1051" s="291">
        <v>46.23</v>
      </c>
      <c r="E1051" s="292"/>
    </row>
    <row r="1052" spans="1:5" ht="28.5">
      <c r="A1052" s="289">
        <v>64040</v>
      </c>
      <c r="B1052" s="289" t="s">
        <v>1879</v>
      </c>
      <c r="C1052" s="290" t="s">
        <v>2</v>
      </c>
      <c r="D1052" s="291">
        <v>42.9</v>
      </c>
      <c r="E1052" s="292"/>
    </row>
    <row r="1053" spans="1:5" ht="28.5">
      <c r="A1053" s="289">
        <v>64041</v>
      </c>
      <c r="B1053" s="289" t="s">
        <v>1880</v>
      </c>
      <c r="C1053" s="290" t="s">
        <v>2</v>
      </c>
      <c r="D1053" s="291">
        <v>105.78</v>
      </c>
      <c r="E1053" s="292"/>
    </row>
    <row r="1054" spans="1:5" ht="28.5">
      <c r="A1054" s="289">
        <v>64042</v>
      </c>
      <c r="B1054" s="289" t="s">
        <v>1881</v>
      </c>
      <c r="C1054" s="290" t="s">
        <v>2</v>
      </c>
      <c r="D1054" s="291">
        <v>152.93</v>
      </c>
      <c r="E1054" s="292"/>
    </row>
    <row r="1055" spans="1:5" ht="28.5">
      <c r="A1055" s="289">
        <v>64043</v>
      </c>
      <c r="B1055" s="289" t="s">
        <v>1882</v>
      </c>
      <c r="C1055" s="290" t="s">
        <v>2</v>
      </c>
      <c r="D1055" s="291">
        <v>281.27999999999997</v>
      </c>
      <c r="E1055" s="292"/>
    </row>
    <row r="1056" spans="1:5" ht="28.5">
      <c r="A1056" s="289">
        <v>64044</v>
      </c>
      <c r="B1056" s="289" t="s">
        <v>1883</v>
      </c>
      <c r="C1056" s="290" t="s">
        <v>2</v>
      </c>
      <c r="D1056" s="291">
        <v>345.5</v>
      </c>
      <c r="E1056" s="292"/>
    </row>
    <row r="1057" spans="1:5" ht="28.5">
      <c r="A1057" s="289">
        <v>64045</v>
      </c>
      <c r="B1057" s="289" t="s">
        <v>26982</v>
      </c>
      <c r="C1057" s="290" t="s">
        <v>2</v>
      </c>
      <c r="D1057" s="291">
        <v>40.46</v>
      </c>
      <c r="E1057" s="292"/>
    </row>
    <row r="1058" spans="1:5" ht="28.5">
      <c r="A1058" s="289">
        <v>64066</v>
      </c>
      <c r="B1058" s="289" t="s">
        <v>1884</v>
      </c>
      <c r="C1058" s="290" t="s">
        <v>2</v>
      </c>
      <c r="D1058" s="291">
        <v>53.29</v>
      </c>
      <c r="E1058" s="292"/>
    </row>
    <row r="1059" spans="1:5" ht="28.5">
      <c r="A1059" s="289">
        <v>64077</v>
      </c>
      <c r="B1059" s="289" t="s">
        <v>1885</v>
      </c>
      <c r="C1059" s="290" t="s">
        <v>2</v>
      </c>
      <c r="D1059" s="291">
        <v>4.6100000000000003</v>
      </c>
      <c r="E1059" s="292"/>
    </row>
    <row r="1060" spans="1:5" ht="28.5">
      <c r="A1060" s="289">
        <v>64094</v>
      </c>
      <c r="B1060" s="289" t="s">
        <v>1886</v>
      </c>
      <c r="C1060" s="290" t="s">
        <v>2</v>
      </c>
      <c r="D1060" s="291">
        <v>125.86</v>
      </c>
      <c r="E1060" s="292"/>
    </row>
    <row r="1061" spans="1:5" ht="14.25">
      <c r="A1061" s="289">
        <v>64097</v>
      </c>
      <c r="B1061" s="289" t="s">
        <v>26864</v>
      </c>
      <c r="C1061" s="290" t="s">
        <v>2</v>
      </c>
      <c r="D1061" s="291">
        <v>238.72</v>
      </c>
      <c r="E1061" s="292"/>
    </row>
    <row r="1062" spans="1:5" ht="15">
      <c r="A1062" s="288">
        <v>641</v>
      </c>
      <c r="B1062" s="366" t="s">
        <v>26865</v>
      </c>
      <c r="C1062" s="367"/>
      <c r="D1062" s="367"/>
      <c r="E1062" s="368"/>
    </row>
    <row r="1063" spans="1:5" ht="14.25">
      <c r="A1063" s="289">
        <v>64149</v>
      </c>
      <c r="B1063" s="289" t="s">
        <v>1887</v>
      </c>
      <c r="C1063" s="290" t="s">
        <v>2</v>
      </c>
      <c r="D1063" s="291">
        <v>59.99</v>
      </c>
      <c r="E1063" s="292"/>
    </row>
    <row r="1064" spans="1:5" ht="15">
      <c r="A1064" s="288">
        <v>645</v>
      </c>
      <c r="B1064" s="366" t="s">
        <v>26866</v>
      </c>
      <c r="C1064" s="367"/>
      <c r="D1064" s="367"/>
      <c r="E1064" s="368"/>
    </row>
    <row r="1065" spans="1:5" ht="14.25">
      <c r="A1065" s="289">
        <v>64503</v>
      </c>
      <c r="B1065" s="289" t="s">
        <v>1888</v>
      </c>
      <c r="C1065" s="290" t="s">
        <v>2</v>
      </c>
      <c r="D1065" s="291">
        <v>132</v>
      </c>
      <c r="E1065" s="292"/>
    </row>
    <row r="1066" spans="1:5" ht="14.25">
      <c r="A1066" s="289">
        <v>64504</v>
      </c>
      <c r="B1066" s="289" t="s">
        <v>1889</v>
      </c>
      <c r="C1066" s="290" t="s">
        <v>2</v>
      </c>
      <c r="D1066" s="291">
        <v>177.68</v>
      </c>
      <c r="E1066" s="292"/>
    </row>
    <row r="1067" spans="1:5" ht="28.5">
      <c r="A1067" s="289">
        <v>64506</v>
      </c>
      <c r="B1067" s="289" t="s">
        <v>1890</v>
      </c>
      <c r="C1067" s="290" t="s">
        <v>2</v>
      </c>
      <c r="D1067" s="291">
        <v>130</v>
      </c>
      <c r="E1067" s="292"/>
    </row>
    <row r="1068" spans="1:5" ht="28.5">
      <c r="A1068" s="289">
        <v>64507</v>
      </c>
      <c r="B1068" s="289" t="s">
        <v>1891</v>
      </c>
      <c r="C1068" s="290" t="s">
        <v>2</v>
      </c>
      <c r="D1068" s="291">
        <v>16.79</v>
      </c>
      <c r="E1068" s="292"/>
    </row>
    <row r="1069" spans="1:5" ht="28.5">
      <c r="A1069" s="289">
        <v>64511</v>
      </c>
      <c r="B1069" s="289" t="s">
        <v>1892</v>
      </c>
      <c r="C1069" s="290" t="s">
        <v>2</v>
      </c>
      <c r="D1069" s="291">
        <v>158.43</v>
      </c>
      <c r="E1069" s="292"/>
    </row>
    <row r="1070" spans="1:5" ht="14.25">
      <c r="A1070" s="289">
        <v>64515</v>
      </c>
      <c r="B1070" s="289" t="s">
        <v>1893</v>
      </c>
      <c r="C1070" s="290" t="s">
        <v>2</v>
      </c>
      <c r="D1070" s="291">
        <v>19.3</v>
      </c>
      <c r="E1070" s="292"/>
    </row>
    <row r="1071" spans="1:5" ht="28.5">
      <c r="A1071" s="289">
        <v>64519</v>
      </c>
      <c r="B1071" s="289" t="s">
        <v>1894</v>
      </c>
      <c r="C1071" s="290" t="s">
        <v>2</v>
      </c>
      <c r="D1071" s="291">
        <v>12.74</v>
      </c>
      <c r="E1071" s="292"/>
    </row>
    <row r="1072" spans="1:5" ht="28.5">
      <c r="A1072" s="289">
        <v>64527</v>
      </c>
      <c r="B1072" s="289" t="s">
        <v>1895</v>
      </c>
      <c r="C1072" s="290" t="s">
        <v>2</v>
      </c>
      <c r="D1072" s="291">
        <v>17.559999999999999</v>
      </c>
      <c r="E1072" s="292"/>
    </row>
    <row r="1073" spans="1:5" ht="15">
      <c r="A1073" s="288">
        <v>647</v>
      </c>
      <c r="B1073" s="366" t="s">
        <v>1236</v>
      </c>
      <c r="C1073" s="367"/>
      <c r="D1073" s="367"/>
      <c r="E1073" s="368"/>
    </row>
    <row r="1074" spans="1:5" ht="28.5">
      <c r="A1074" s="289">
        <v>64701</v>
      </c>
      <c r="B1074" s="289" t="s">
        <v>1896</v>
      </c>
      <c r="C1074" s="290" t="s">
        <v>1</v>
      </c>
      <c r="D1074" s="291">
        <v>20.99</v>
      </c>
      <c r="E1074" s="292"/>
    </row>
    <row r="1075" spans="1:5" ht="14.25">
      <c r="A1075" s="289">
        <v>64702</v>
      </c>
      <c r="B1075" s="289" t="s">
        <v>1897</v>
      </c>
      <c r="C1075" s="290" t="s">
        <v>2</v>
      </c>
      <c r="D1075" s="291">
        <v>19.13</v>
      </c>
      <c r="E1075" s="292"/>
    </row>
    <row r="1076" spans="1:5" ht="28.5">
      <c r="A1076" s="289">
        <v>64703</v>
      </c>
      <c r="B1076" s="289" t="s">
        <v>1898</v>
      </c>
      <c r="C1076" s="290" t="s">
        <v>2</v>
      </c>
      <c r="D1076" s="291">
        <v>12.72</v>
      </c>
      <c r="E1076" s="292"/>
    </row>
    <row r="1077" spans="1:5" ht="14.25">
      <c r="A1077" s="289">
        <v>64704</v>
      </c>
      <c r="B1077" s="289" t="s">
        <v>1899</v>
      </c>
      <c r="C1077" s="290" t="s">
        <v>2</v>
      </c>
      <c r="D1077" s="291">
        <v>25.09</v>
      </c>
      <c r="E1077" s="292"/>
    </row>
    <row r="1078" spans="1:5" ht="14.25">
      <c r="A1078" s="289">
        <v>64706</v>
      </c>
      <c r="B1078" s="289" t="s">
        <v>1900</v>
      </c>
      <c r="C1078" s="290" t="s">
        <v>2</v>
      </c>
      <c r="D1078" s="291">
        <v>39.86</v>
      </c>
      <c r="E1078" s="292"/>
    </row>
    <row r="1079" spans="1:5" ht="28.5">
      <c r="A1079" s="289">
        <v>64707</v>
      </c>
      <c r="B1079" s="289" t="s">
        <v>1901</v>
      </c>
      <c r="C1079" s="290" t="s">
        <v>2</v>
      </c>
      <c r="D1079" s="291">
        <v>599.66</v>
      </c>
      <c r="E1079" s="292"/>
    </row>
    <row r="1080" spans="1:5" ht="14.25">
      <c r="A1080" s="289">
        <v>64709</v>
      </c>
      <c r="B1080" s="289" t="s">
        <v>1902</v>
      </c>
      <c r="C1080" s="290" t="s">
        <v>2</v>
      </c>
      <c r="D1080" s="291">
        <v>12.76</v>
      </c>
      <c r="E1080" s="292"/>
    </row>
    <row r="1081" spans="1:5" ht="15">
      <c r="A1081" s="288">
        <v>650</v>
      </c>
      <c r="B1081" s="366" t="s">
        <v>26867</v>
      </c>
      <c r="C1081" s="367"/>
      <c r="D1081" s="367"/>
      <c r="E1081" s="368"/>
    </row>
    <row r="1082" spans="1:5" ht="28.5">
      <c r="A1082" s="289">
        <v>65002</v>
      </c>
      <c r="B1082" s="289" t="s">
        <v>1903</v>
      </c>
      <c r="C1082" s="290" t="s">
        <v>2</v>
      </c>
      <c r="D1082" s="291">
        <v>34.64</v>
      </c>
      <c r="E1082" s="292"/>
    </row>
    <row r="1083" spans="1:5" ht="28.5">
      <c r="A1083" s="289">
        <v>65004</v>
      </c>
      <c r="B1083" s="289" t="s">
        <v>1904</v>
      </c>
      <c r="C1083" s="290" t="s">
        <v>2</v>
      </c>
      <c r="D1083" s="291">
        <v>377.67</v>
      </c>
      <c r="E1083" s="292"/>
    </row>
    <row r="1084" spans="1:5" ht="28.5">
      <c r="A1084" s="289">
        <v>65005</v>
      </c>
      <c r="B1084" s="289" t="s">
        <v>1905</v>
      </c>
      <c r="C1084" s="290" t="s">
        <v>2</v>
      </c>
      <c r="D1084" s="294">
        <v>2675</v>
      </c>
      <c r="E1084" s="292"/>
    </row>
    <row r="1085" spans="1:5" ht="28.5">
      <c r="A1085" s="289">
        <v>65023</v>
      </c>
      <c r="B1085" s="289" t="s">
        <v>1906</v>
      </c>
      <c r="C1085" s="290" t="s">
        <v>2</v>
      </c>
      <c r="D1085" s="291">
        <v>862.67</v>
      </c>
      <c r="E1085" s="292"/>
    </row>
    <row r="1086" spans="1:5" ht="28.5">
      <c r="A1086" s="289">
        <v>65024</v>
      </c>
      <c r="B1086" s="289" t="s">
        <v>1907</v>
      </c>
      <c r="C1086" s="290" t="s">
        <v>2</v>
      </c>
      <c r="D1086" s="291">
        <v>227</v>
      </c>
      <c r="E1086" s="292"/>
    </row>
    <row r="1087" spans="1:5" ht="28.5">
      <c r="A1087" s="289">
        <v>65031</v>
      </c>
      <c r="B1087" s="289" t="s">
        <v>1908</v>
      </c>
      <c r="C1087" s="290" t="s">
        <v>2</v>
      </c>
      <c r="D1087" s="291">
        <v>190.67</v>
      </c>
      <c r="E1087" s="292"/>
    </row>
    <row r="1088" spans="1:5" ht="28.5">
      <c r="A1088" s="289">
        <v>65032</v>
      </c>
      <c r="B1088" s="289" t="s">
        <v>1909</v>
      </c>
      <c r="C1088" s="290" t="s">
        <v>2</v>
      </c>
      <c r="D1088" s="294">
        <v>1745.67</v>
      </c>
      <c r="E1088" s="292"/>
    </row>
    <row r="1089" spans="1:5" ht="28.5">
      <c r="A1089" s="289">
        <v>65033</v>
      </c>
      <c r="B1089" s="289" t="s">
        <v>1910</v>
      </c>
      <c r="C1089" s="290" t="s">
        <v>2</v>
      </c>
      <c r="D1089" s="294">
        <v>1074.67</v>
      </c>
      <c r="E1089" s="292"/>
    </row>
    <row r="1090" spans="1:5" ht="28.5">
      <c r="A1090" s="289">
        <v>65076</v>
      </c>
      <c r="B1090" s="289" t="s">
        <v>1911</v>
      </c>
      <c r="C1090" s="290" t="s">
        <v>2</v>
      </c>
      <c r="D1090" s="294">
        <v>9899.33</v>
      </c>
      <c r="E1090" s="292"/>
    </row>
    <row r="1091" spans="1:5" ht="15">
      <c r="A1091" s="288">
        <v>652</v>
      </c>
      <c r="B1091" s="366" t="s">
        <v>26868</v>
      </c>
      <c r="C1091" s="367"/>
      <c r="D1091" s="367"/>
      <c r="E1091" s="368"/>
    </row>
    <row r="1092" spans="1:5" ht="28.5">
      <c r="A1092" s="289">
        <v>65204</v>
      </c>
      <c r="B1092" s="289" t="s">
        <v>1912</v>
      </c>
      <c r="C1092" s="290" t="s">
        <v>2</v>
      </c>
      <c r="D1092" s="291">
        <v>766.12</v>
      </c>
      <c r="E1092" s="292"/>
    </row>
    <row r="1093" spans="1:5" ht="28.5">
      <c r="A1093" s="289">
        <v>65256</v>
      </c>
      <c r="B1093" s="289" t="s">
        <v>1913</v>
      </c>
      <c r="C1093" s="290" t="s">
        <v>2</v>
      </c>
      <c r="D1093" s="291">
        <v>140.07</v>
      </c>
      <c r="E1093" s="292"/>
    </row>
    <row r="1094" spans="1:5" ht="28.5">
      <c r="A1094" s="289">
        <v>65257</v>
      </c>
      <c r="B1094" s="289" t="s">
        <v>1914</v>
      </c>
      <c r="C1094" s="290" t="s">
        <v>2</v>
      </c>
      <c r="D1094" s="291">
        <v>433.09</v>
      </c>
      <c r="E1094" s="292"/>
    </row>
    <row r="1095" spans="1:5" ht="15">
      <c r="A1095" s="288">
        <v>655</v>
      </c>
      <c r="B1095" s="366" t="s">
        <v>26868</v>
      </c>
      <c r="C1095" s="367"/>
      <c r="D1095" s="367"/>
      <c r="E1095" s="368"/>
    </row>
    <row r="1096" spans="1:5" ht="14.25">
      <c r="A1096" s="289">
        <v>65502</v>
      </c>
      <c r="B1096" s="289" t="s">
        <v>1915</v>
      </c>
      <c r="C1096" s="290" t="s">
        <v>2</v>
      </c>
      <c r="D1096" s="291">
        <v>129.94</v>
      </c>
      <c r="E1096" s="292"/>
    </row>
    <row r="1097" spans="1:5" ht="28.5">
      <c r="A1097" s="289">
        <v>65503</v>
      </c>
      <c r="B1097" s="289" t="s">
        <v>1916</v>
      </c>
      <c r="C1097" s="290" t="s">
        <v>2</v>
      </c>
      <c r="D1097" s="291">
        <v>256.18</v>
      </c>
      <c r="E1097" s="292"/>
    </row>
    <row r="1098" spans="1:5" ht="28.5">
      <c r="A1098" s="289">
        <v>65507</v>
      </c>
      <c r="B1098" s="289" t="s">
        <v>1917</v>
      </c>
      <c r="C1098" s="290" t="s">
        <v>2</v>
      </c>
      <c r="D1098" s="291">
        <v>26.92</v>
      </c>
      <c r="E1098" s="292"/>
    </row>
    <row r="1099" spans="1:5" ht="28.5">
      <c r="A1099" s="289">
        <v>65508</v>
      </c>
      <c r="B1099" s="289" t="s">
        <v>1918</v>
      </c>
      <c r="C1099" s="290" t="s">
        <v>2</v>
      </c>
      <c r="D1099" s="291">
        <v>159.77000000000001</v>
      </c>
      <c r="E1099" s="292"/>
    </row>
    <row r="1100" spans="1:5" ht="28.5">
      <c r="A1100" s="289">
        <v>65509</v>
      </c>
      <c r="B1100" s="289" t="s">
        <v>1919</v>
      </c>
      <c r="C1100" s="290" t="s">
        <v>2</v>
      </c>
      <c r="D1100" s="291">
        <v>99.05</v>
      </c>
      <c r="E1100" s="292"/>
    </row>
    <row r="1101" spans="1:5" ht="28.5">
      <c r="A1101" s="289">
        <v>65510</v>
      </c>
      <c r="B1101" s="289" t="s">
        <v>1920</v>
      </c>
      <c r="C1101" s="290" t="s">
        <v>1</v>
      </c>
      <c r="D1101" s="294">
        <v>1016.93</v>
      </c>
      <c r="E1101" s="292"/>
    </row>
    <row r="1102" spans="1:5" ht="14.25">
      <c r="A1102" s="289">
        <v>65511</v>
      </c>
      <c r="B1102" s="289" t="s">
        <v>1921</v>
      </c>
      <c r="C1102" s="290" t="s">
        <v>2</v>
      </c>
      <c r="D1102" s="291">
        <v>273.56</v>
      </c>
      <c r="E1102" s="292"/>
    </row>
    <row r="1103" spans="1:5" ht="28.5">
      <c r="A1103" s="289">
        <v>65513</v>
      </c>
      <c r="B1103" s="289" t="s">
        <v>1922</v>
      </c>
      <c r="C1103" s="290" t="s">
        <v>2</v>
      </c>
      <c r="D1103" s="294">
        <v>1366.14</v>
      </c>
      <c r="E1103" s="292"/>
    </row>
    <row r="1104" spans="1:5" ht="14.25">
      <c r="A1104" s="289">
        <v>65514</v>
      </c>
      <c r="B1104" s="289" t="s">
        <v>1923</v>
      </c>
      <c r="C1104" s="290" t="s">
        <v>2</v>
      </c>
      <c r="D1104" s="291">
        <v>43.78</v>
      </c>
      <c r="E1104" s="292"/>
    </row>
    <row r="1105" spans="1:5" ht="28.5">
      <c r="A1105" s="289">
        <v>65516</v>
      </c>
      <c r="B1105" s="289" t="s">
        <v>1924</v>
      </c>
      <c r="C1105" s="290" t="s">
        <v>2</v>
      </c>
      <c r="D1105" s="291">
        <v>31.89</v>
      </c>
      <c r="E1105" s="292"/>
    </row>
    <row r="1106" spans="1:5" ht="28.5">
      <c r="A1106" s="289">
        <v>65518</v>
      </c>
      <c r="B1106" s="289" t="s">
        <v>1925</v>
      </c>
      <c r="C1106" s="290" t="s">
        <v>2</v>
      </c>
      <c r="D1106" s="291">
        <v>45.05</v>
      </c>
      <c r="E1106" s="292"/>
    </row>
    <row r="1107" spans="1:5" ht="28.5">
      <c r="A1107" s="289">
        <v>65521</v>
      </c>
      <c r="B1107" s="289" t="s">
        <v>1926</v>
      </c>
      <c r="C1107" s="290" t="s">
        <v>2</v>
      </c>
      <c r="D1107" s="291">
        <v>986.44</v>
      </c>
      <c r="E1107" s="292"/>
    </row>
    <row r="1108" spans="1:5" ht="28.5">
      <c r="A1108" s="289">
        <v>65523</v>
      </c>
      <c r="B1108" s="289" t="s">
        <v>1927</v>
      </c>
      <c r="C1108" s="290" t="s">
        <v>2</v>
      </c>
      <c r="D1108" s="291">
        <v>867.79</v>
      </c>
      <c r="E1108" s="292"/>
    </row>
    <row r="1109" spans="1:5" ht="28.5">
      <c r="A1109" s="289">
        <v>65524</v>
      </c>
      <c r="B1109" s="289" t="s">
        <v>1928</v>
      </c>
      <c r="C1109" s="290" t="s">
        <v>2</v>
      </c>
      <c r="D1109" s="291">
        <v>15.26</v>
      </c>
      <c r="E1109" s="292"/>
    </row>
    <row r="1110" spans="1:5" ht="14.25">
      <c r="A1110" s="289">
        <v>65526</v>
      </c>
      <c r="B1110" s="289" t="s">
        <v>1929</v>
      </c>
      <c r="C1110" s="290" t="s">
        <v>2</v>
      </c>
      <c r="D1110" s="291">
        <v>17.47</v>
      </c>
      <c r="E1110" s="292"/>
    </row>
    <row r="1111" spans="1:5" ht="28.5">
      <c r="A1111" s="289">
        <v>65528</v>
      </c>
      <c r="B1111" s="289" t="s">
        <v>1930</v>
      </c>
      <c r="C1111" s="290" t="s">
        <v>2</v>
      </c>
      <c r="D1111" s="291">
        <v>277.67</v>
      </c>
      <c r="E1111" s="292"/>
    </row>
    <row r="1112" spans="1:5" ht="28.5">
      <c r="A1112" s="289">
        <v>65544</v>
      </c>
      <c r="B1112" s="289" t="s">
        <v>1931</v>
      </c>
      <c r="C1112" s="290" t="s">
        <v>2</v>
      </c>
      <c r="D1112" s="291">
        <v>80.47</v>
      </c>
      <c r="E1112" s="292"/>
    </row>
    <row r="1113" spans="1:5" ht="28.5">
      <c r="A1113" s="289">
        <v>65555</v>
      </c>
      <c r="B1113" s="289" t="s">
        <v>1932</v>
      </c>
      <c r="C1113" s="290" t="s">
        <v>1</v>
      </c>
      <c r="D1113" s="294">
        <v>1007.68</v>
      </c>
      <c r="E1113" s="292"/>
    </row>
    <row r="1114" spans="1:5" ht="14.25">
      <c r="A1114" s="289">
        <v>65556</v>
      </c>
      <c r="B1114" s="289" t="s">
        <v>1933</v>
      </c>
      <c r="C1114" s="290" t="s">
        <v>1</v>
      </c>
      <c r="D1114" s="294">
        <v>1013.91</v>
      </c>
      <c r="E1114" s="292"/>
    </row>
    <row r="1115" spans="1:5" ht="28.5">
      <c r="A1115" s="289">
        <v>65563</v>
      </c>
      <c r="B1115" s="289" t="s">
        <v>1934</v>
      </c>
      <c r="C1115" s="290" t="s">
        <v>1</v>
      </c>
      <c r="D1115" s="294">
        <v>1016.93</v>
      </c>
      <c r="E1115" s="292"/>
    </row>
    <row r="1116" spans="1:5" ht="28.5">
      <c r="A1116" s="289">
        <v>65565</v>
      </c>
      <c r="B1116" s="289" t="s">
        <v>1935</v>
      </c>
      <c r="C1116" s="290" t="s">
        <v>2</v>
      </c>
      <c r="D1116" s="294">
        <v>1354.31</v>
      </c>
      <c r="E1116" s="292"/>
    </row>
    <row r="1117" spans="1:5" ht="28.5">
      <c r="A1117" s="289">
        <v>65566</v>
      </c>
      <c r="B1117" s="289" t="s">
        <v>1936</v>
      </c>
      <c r="C1117" s="290" t="s">
        <v>2</v>
      </c>
      <c r="D1117" s="294">
        <v>2730.47</v>
      </c>
      <c r="E1117" s="292"/>
    </row>
    <row r="1118" spans="1:5" ht="28.5">
      <c r="A1118" s="289">
        <v>65567</v>
      </c>
      <c r="B1118" s="289" t="s">
        <v>1937</v>
      </c>
      <c r="C1118" s="290" t="s">
        <v>2</v>
      </c>
      <c r="D1118" s="294">
        <v>1148.9000000000001</v>
      </c>
      <c r="E1118" s="292"/>
    </row>
    <row r="1119" spans="1:5" ht="28.5">
      <c r="A1119" s="289">
        <v>65572</v>
      </c>
      <c r="B1119" s="289" t="s">
        <v>1938</v>
      </c>
      <c r="C1119" s="290" t="s">
        <v>2</v>
      </c>
      <c r="D1119" s="294">
        <v>2685.69</v>
      </c>
      <c r="E1119" s="292"/>
    </row>
    <row r="1120" spans="1:5" ht="28.5">
      <c r="A1120" s="289">
        <v>65594</v>
      </c>
      <c r="B1120" s="289" t="s">
        <v>1939</v>
      </c>
      <c r="C1120" s="290" t="s">
        <v>1</v>
      </c>
      <c r="D1120" s="291">
        <v>965.49</v>
      </c>
      <c r="E1120" s="292"/>
    </row>
    <row r="1121" spans="1:5" ht="28.5">
      <c r="A1121" s="289">
        <v>65596</v>
      </c>
      <c r="B1121" s="289" t="s">
        <v>1940</v>
      </c>
      <c r="C1121" s="290" t="s">
        <v>2</v>
      </c>
      <c r="D1121" s="291">
        <v>270.58999999999997</v>
      </c>
      <c r="E1121" s="292"/>
    </row>
    <row r="1122" spans="1:5" ht="28.5">
      <c r="A1122" s="289">
        <v>65598</v>
      </c>
      <c r="B1122" s="289" t="s">
        <v>1941</v>
      </c>
      <c r="C1122" s="290" t="s">
        <v>2</v>
      </c>
      <c r="D1122" s="291">
        <v>263.72000000000003</v>
      </c>
      <c r="E1122" s="292"/>
    </row>
    <row r="1123" spans="1:5" ht="15">
      <c r="A1123" s="288">
        <v>656</v>
      </c>
      <c r="B1123" s="366" t="s">
        <v>26868</v>
      </c>
      <c r="C1123" s="367"/>
      <c r="D1123" s="367"/>
      <c r="E1123" s="368"/>
    </row>
    <row r="1124" spans="1:5" ht="28.5">
      <c r="A1124" s="289">
        <v>65604</v>
      </c>
      <c r="B1124" s="289" t="s">
        <v>1942</v>
      </c>
      <c r="C1124" s="290" t="s">
        <v>2</v>
      </c>
      <c r="D1124" s="291">
        <v>34.03</v>
      </c>
      <c r="E1124" s="292"/>
    </row>
    <row r="1125" spans="1:5" ht="14.25">
      <c r="A1125" s="289">
        <v>65611</v>
      </c>
      <c r="B1125" s="289" t="s">
        <v>1943</v>
      </c>
      <c r="C1125" s="290" t="s">
        <v>2</v>
      </c>
      <c r="D1125" s="291">
        <v>47.85</v>
      </c>
      <c r="E1125" s="292"/>
    </row>
    <row r="1126" spans="1:5" ht="28.5">
      <c r="A1126" s="289">
        <v>65670</v>
      </c>
      <c r="B1126" s="289" t="s">
        <v>1944</v>
      </c>
      <c r="C1126" s="290" t="s">
        <v>2</v>
      </c>
      <c r="D1126" s="291">
        <v>80.98</v>
      </c>
      <c r="E1126" s="292"/>
    </row>
    <row r="1127" spans="1:5" ht="14.25">
      <c r="A1127" s="289">
        <v>65697</v>
      </c>
      <c r="B1127" s="289" t="s">
        <v>1945</v>
      </c>
      <c r="C1127" s="290" t="s">
        <v>2</v>
      </c>
      <c r="D1127" s="291">
        <v>146.04</v>
      </c>
      <c r="E1127" s="292"/>
    </row>
    <row r="1128" spans="1:5" ht="28.5">
      <c r="A1128" s="289">
        <v>65698</v>
      </c>
      <c r="B1128" s="289" t="s">
        <v>1946</v>
      </c>
      <c r="C1128" s="290" t="s">
        <v>2</v>
      </c>
      <c r="D1128" s="291">
        <v>61.87</v>
      </c>
      <c r="E1128" s="292"/>
    </row>
    <row r="1129" spans="1:5" ht="15">
      <c r="A1129" s="288">
        <v>657</v>
      </c>
      <c r="B1129" s="366" t="s">
        <v>26868</v>
      </c>
      <c r="C1129" s="367"/>
      <c r="D1129" s="367"/>
      <c r="E1129" s="368"/>
    </row>
    <row r="1130" spans="1:5" ht="28.5">
      <c r="A1130" s="289">
        <v>65717</v>
      </c>
      <c r="B1130" s="289" t="s">
        <v>1947</v>
      </c>
      <c r="C1130" s="290" t="s">
        <v>2</v>
      </c>
      <c r="D1130" s="291">
        <v>142.74</v>
      </c>
      <c r="E1130" s="292"/>
    </row>
    <row r="1131" spans="1:5" ht="15">
      <c r="A1131" s="288">
        <v>658</v>
      </c>
      <c r="B1131" s="366" t="s">
        <v>26868</v>
      </c>
      <c r="C1131" s="367"/>
      <c r="D1131" s="367"/>
      <c r="E1131" s="368"/>
    </row>
    <row r="1132" spans="1:5" ht="28.5">
      <c r="A1132" s="289">
        <v>65812</v>
      </c>
      <c r="B1132" s="289" t="s">
        <v>1948</v>
      </c>
      <c r="C1132" s="290" t="s">
        <v>2</v>
      </c>
      <c r="D1132" s="291">
        <v>258</v>
      </c>
      <c r="E1132" s="292"/>
    </row>
    <row r="1133" spans="1:5" ht="28.5">
      <c r="A1133" s="289">
        <v>65829</v>
      </c>
      <c r="B1133" s="289" t="s">
        <v>1949</v>
      </c>
      <c r="C1133" s="290" t="s">
        <v>2</v>
      </c>
      <c r="D1133" s="294">
        <v>1555.48</v>
      </c>
      <c r="E1133" s="292"/>
    </row>
    <row r="1134" spans="1:5" ht="28.5">
      <c r="A1134" s="289">
        <v>65830</v>
      </c>
      <c r="B1134" s="289" t="s">
        <v>1950</v>
      </c>
      <c r="C1134" s="290" t="s">
        <v>2</v>
      </c>
      <c r="D1134" s="294">
        <v>2233.0700000000002</v>
      </c>
      <c r="E1134" s="292"/>
    </row>
    <row r="1135" spans="1:5" ht="28.5">
      <c r="A1135" s="289">
        <v>65831</v>
      </c>
      <c r="B1135" s="289" t="s">
        <v>1951</v>
      </c>
      <c r="C1135" s="290" t="s">
        <v>2</v>
      </c>
      <c r="D1135" s="291">
        <v>101.17</v>
      </c>
      <c r="E1135" s="292"/>
    </row>
    <row r="1136" spans="1:5" ht="14.25">
      <c r="A1136" s="289">
        <v>65847</v>
      </c>
      <c r="B1136" s="289" t="s">
        <v>1952</v>
      </c>
      <c r="C1136" s="290" t="s">
        <v>2</v>
      </c>
      <c r="D1136" s="291">
        <v>140.9</v>
      </c>
      <c r="E1136" s="292"/>
    </row>
    <row r="1137" spans="1:5" ht="28.5">
      <c r="A1137" s="289">
        <v>65861</v>
      </c>
      <c r="B1137" s="289" t="s">
        <v>1953</v>
      </c>
      <c r="C1137" s="290" t="s">
        <v>2</v>
      </c>
      <c r="D1137" s="291">
        <v>229.72</v>
      </c>
      <c r="E1137" s="292"/>
    </row>
    <row r="1138" spans="1:5" ht="28.5">
      <c r="A1138" s="289">
        <v>65881</v>
      </c>
      <c r="B1138" s="289" t="s">
        <v>1954</v>
      </c>
      <c r="C1138" s="290" t="s">
        <v>2</v>
      </c>
      <c r="D1138" s="294">
        <v>1065.6600000000001</v>
      </c>
      <c r="E1138" s="292"/>
    </row>
    <row r="1139" spans="1:5" ht="15">
      <c r="A1139" s="288">
        <v>659</v>
      </c>
      <c r="B1139" s="366" t="s">
        <v>26868</v>
      </c>
      <c r="C1139" s="367"/>
      <c r="D1139" s="367"/>
      <c r="E1139" s="368"/>
    </row>
    <row r="1140" spans="1:5" ht="28.5">
      <c r="A1140" s="289">
        <v>65943</v>
      </c>
      <c r="B1140" s="289" t="s">
        <v>1955</v>
      </c>
      <c r="C1140" s="290" t="s">
        <v>2</v>
      </c>
      <c r="D1140" s="291">
        <v>264.74</v>
      </c>
      <c r="E1140" s="292"/>
    </row>
    <row r="1141" spans="1:5" ht="28.5">
      <c r="A1141" s="289">
        <v>65973</v>
      </c>
      <c r="B1141" s="289" t="s">
        <v>1956</v>
      </c>
      <c r="C1141" s="290" t="s">
        <v>2</v>
      </c>
      <c r="D1141" s="291">
        <v>791.07</v>
      </c>
      <c r="E1141" s="292"/>
    </row>
    <row r="1142" spans="1:5" ht="15">
      <c r="A1142" s="288">
        <v>660</v>
      </c>
      <c r="B1142" s="366" t="s">
        <v>26869</v>
      </c>
      <c r="C1142" s="367"/>
      <c r="D1142" s="367"/>
      <c r="E1142" s="368"/>
    </row>
    <row r="1143" spans="1:5" ht="14.25">
      <c r="A1143" s="289">
        <v>66008</v>
      </c>
      <c r="B1143" s="289" t="s">
        <v>1957</v>
      </c>
      <c r="C1143" s="290" t="s">
        <v>2</v>
      </c>
      <c r="D1143" s="291">
        <v>69.84</v>
      </c>
      <c r="E1143" s="292"/>
    </row>
    <row r="1144" spans="1:5" ht="28.5">
      <c r="A1144" s="289">
        <v>66009</v>
      </c>
      <c r="B1144" s="289" t="s">
        <v>26983</v>
      </c>
      <c r="C1144" s="290" t="s">
        <v>2</v>
      </c>
      <c r="D1144" s="291">
        <v>71.290000000000006</v>
      </c>
      <c r="E1144" s="292"/>
    </row>
    <row r="1145" spans="1:5" ht="28.5">
      <c r="A1145" s="289">
        <v>66012</v>
      </c>
      <c r="B1145" s="289" t="s">
        <v>1958</v>
      </c>
      <c r="C1145" s="290" t="s">
        <v>2</v>
      </c>
      <c r="D1145" s="291">
        <v>92.97</v>
      </c>
      <c r="E1145" s="292"/>
    </row>
    <row r="1146" spans="1:5" ht="28.5">
      <c r="A1146" s="289">
        <v>66013</v>
      </c>
      <c r="B1146" s="289" t="s">
        <v>1959</v>
      </c>
      <c r="C1146" s="290" t="s">
        <v>2</v>
      </c>
      <c r="D1146" s="291">
        <v>40.85</v>
      </c>
      <c r="E1146" s="292"/>
    </row>
    <row r="1147" spans="1:5" ht="28.5">
      <c r="A1147" s="289">
        <v>66022</v>
      </c>
      <c r="B1147" s="289" t="s">
        <v>1960</v>
      </c>
      <c r="C1147" s="290" t="s">
        <v>2</v>
      </c>
      <c r="D1147" s="291">
        <v>69.84</v>
      </c>
      <c r="E1147" s="292"/>
    </row>
    <row r="1148" spans="1:5" ht="14.25">
      <c r="A1148" s="289">
        <v>66024</v>
      </c>
      <c r="B1148" s="289" t="s">
        <v>1961</v>
      </c>
      <c r="C1148" s="290" t="s">
        <v>2</v>
      </c>
      <c r="D1148" s="291">
        <v>13.37</v>
      </c>
      <c r="E1148" s="292"/>
    </row>
    <row r="1149" spans="1:5" ht="28.5">
      <c r="A1149" s="289">
        <v>66027</v>
      </c>
      <c r="B1149" s="289" t="s">
        <v>1962</v>
      </c>
      <c r="C1149" s="290" t="s">
        <v>2</v>
      </c>
      <c r="D1149" s="291">
        <v>203.02</v>
      </c>
      <c r="E1149" s="292"/>
    </row>
    <row r="1150" spans="1:5" ht="28.5">
      <c r="A1150" s="289">
        <v>66045</v>
      </c>
      <c r="B1150" s="289" t="s">
        <v>1963</v>
      </c>
      <c r="C1150" s="290" t="s">
        <v>2</v>
      </c>
      <c r="D1150" s="291">
        <v>106.97</v>
      </c>
      <c r="E1150" s="292"/>
    </row>
    <row r="1151" spans="1:5" ht="42.75">
      <c r="A1151" s="289">
        <v>66048</v>
      </c>
      <c r="B1151" s="289" t="s">
        <v>1964</v>
      </c>
      <c r="C1151" s="290" t="s">
        <v>2</v>
      </c>
      <c r="D1151" s="291">
        <v>73.88</v>
      </c>
      <c r="E1151" s="292"/>
    </row>
    <row r="1152" spans="1:5" ht="14.25">
      <c r="A1152" s="289">
        <v>66049</v>
      </c>
      <c r="B1152" s="289" t="s">
        <v>1965</v>
      </c>
      <c r="C1152" s="290" t="s">
        <v>2</v>
      </c>
      <c r="D1152" s="291">
        <v>16.61</v>
      </c>
      <c r="E1152" s="292"/>
    </row>
    <row r="1153" spans="1:5" ht="28.5">
      <c r="A1153" s="289">
        <v>66058</v>
      </c>
      <c r="B1153" s="289" t="s">
        <v>1966</v>
      </c>
      <c r="C1153" s="290" t="s">
        <v>2</v>
      </c>
      <c r="D1153" s="291">
        <v>76.47</v>
      </c>
      <c r="E1153" s="292"/>
    </row>
    <row r="1154" spans="1:5" ht="28.5">
      <c r="A1154" s="289">
        <v>66074</v>
      </c>
      <c r="B1154" s="289" t="s">
        <v>1967</v>
      </c>
      <c r="C1154" s="290" t="s">
        <v>2</v>
      </c>
      <c r="D1154" s="291">
        <v>282.95</v>
      </c>
      <c r="E1154" s="292"/>
    </row>
    <row r="1155" spans="1:5" ht="15">
      <c r="A1155" s="288">
        <v>661</v>
      </c>
      <c r="B1155" s="366" t="s">
        <v>26869</v>
      </c>
      <c r="C1155" s="367"/>
      <c r="D1155" s="367"/>
      <c r="E1155" s="368"/>
    </row>
    <row r="1156" spans="1:5" ht="28.5">
      <c r="A1156" s="289">
        <v>66124</v>
      </c>
      <c r="B1156" s="289" t="s">
        <v>1968</v>
      </c>
      <c r="C1156" s="290" t="s">
        <v>2</v>
      </c>
      <c r="D1156" s="291">
        <v>71.290000000000006</v>
      </c>
      <c r="E1156" s="292"/>
    </row>
    <row r="1157" spans="1:5" ht="28.5">
      <c r="A1157" s="289">
        <v>66125</v>
      </c>
      <c r="B1157" s="289" t="s">
        <v>1969</v>
      </c>
      <c r="C1157" s="290" t="s">
        <v>2</v>
      </c>
      <c r="D1157" s="291">
        <v>132.05000000000001</v>
      </c>
      <c r="E1157" s="292"/>
    </row>
    <row r="1158" spans="1:5" ht="28.5">
      <c r="A1158" s="289">
        <v>66178</v>
      </c>
      <c r="B1158" s="289" t="s">
        <v>1970</v>
      </c>
      <c r="C1158" s="290" t="s">
        <v>2</v>
      </c>
      <c r="D1158" s="291">
        <v>367.37</v>
      </c>
      <c r="E1158" s="292"/>
    </row>
    <row r="1159" spans="1:5" ht="15">
      <c r="A1159" s="288">
        <v>662</v>
      </c>
      <c r="B1159" s="366" t="s">
        <v>26868</v>
      </c>
      <c r="C1159" s="367"/>
      <c r="D1159" s="367"/>
      <c r="E1159" s="368"/>
    </row>
    <row r="1160" spans="1:5" ht="28.5">
      <c r="A1160" s="289">
        <v>66207</v>
      </c>
      <c r="B1160" s="289" t="s">
        <v>1971</v>
      </c>
      <c r="C1160" s="290" t="s">
        <v>2</v>
      </c>
      <c r="D1160" s="291">
        <v>547.22</v>
      </c>
      <c r="E1160" s="292"/>
    </row>
    <row r="1161" spans="1:5" ht="15">
      <c r="A1161" s="288">
        <v>663</v>
      </c>
      <c r="B1161" s="366" t="s">
        <v>26869</v>
      </c>
      <c r="C1161" s="367"/>
      <c r="D1161" s="367"/>
      <c r="E1161" s="368"/>
    </row>
    <row r="1162" spans="1:5" ht="57">
      <c r="A1162" s="289">
        <v>66301</v>
      </c>
      <c r="B1162" s="289" t="s">
        <v>26870</v>
      </c>
      <c r="C1162" s="290" t="s">
        <v>2</v>
      </c>
      <c r="D1162" s="291">
        <v>419.76</v>
      </c>
      <c r="E1162" s="292"/>
    </row>
    <row r="1163" spans="1:5" ht="28.5">
      <c r="A1163" s="289">
        <v>66335</v>
      </c>
      <c r="B1163" s="289" t="s">
        <v>1972</v>
      </c>
      <c r="C1163" s="290" t="s">
        <v>2</v>
      </c>
      <c r="D1163" s="291">
        <v>114.24</v>
      </c>
      <c r="E1163" s="292"/>
    </row>
    <row r="1164" spans="1:5" ht="28.5">
      <c r="A1164" s="289">
        <v>66368</v>
      </c>
      <c r="B1164" s="289" t="s">
        <v>1973</v>
      </c>
      <c r="C1164" s="290" t="s">
        <v>2</v>
      </c>
      <c r="D1164" s="291">
        <v>524.80999999999995</v>
      </c>
      <c r="E1164" s="292"/>
    </row>
    <row r="1165" spans="1:5" ht="15">
      <c r="A1165" s="288">
        <v>666</v>
      </c>
      <c r="B1165" s="366" t="s">
        <v>26871</v>
      </c>
      <c r="C1165" s="367"/>
      <c r="D1165" s="367"/>
      <c r="E1165" s="368"/>
    </row>
    <row r="1166" spans="1:5" ht="28.5">
      <c r="A1166" s="289">
        <v>66608</v>
      </c>
      <c r="B1166" s="289" t="s">
        <v>1974</v>
      </c>
      <c r="C1166" s="290" t="s">
        <v>2</v>
      </c>
      <c r="D1166" s="291">
        <v>698.25</v>
      </c>
      <c r="E1166" s="292"/>
    </row>
    <row r="1167" spans="1:5" ht="28.5">
      <c r="A1167" s="289">
        <v>66618</v>
      </c>
      <c r="B1167" s="289" t="s">
        <v>1975</v>
      </c>
      <c r="C1167" s="290" t="s">
        <v>2</v>
      </c>
      <c r="D1167" s="291">
        <v>745.3</v>
      </c>
      <c r="E1167" s="292"/>
    </row>
    <row r="1168" spans="1:5" ht="15">
      <c r="A1168" s="288">
        <v>670</v>
      </c>
      <c r="B1168" s="366" t="s">
        <v>26872</v>
      </c>
      <c r="C1168" s="367"/>
      <c r="D1168" s="367"/>
      <c r="E1168" s="368"/>
    </row>
    <row r="1169" spans="1:5" ht="42.75">
      <c r="A1169" s="289">
        <v>67001</v>
      </c>
      <c r="B1169" s="289" t="s">
        <v>1976</v>
      </c>
      <c r="C1169" s="290" t="s">
        <v>2</v>
      </c>
      <c r="D1169" s="291">
        <v>260.68</v>
      </c>
      <c r="E1169" s="292"/>
    </row>
    <row r="1170" spans="1:5" ht="28.5">
      <c r="A1170" s="289">
        <v>67004</v>
      </c>
      <c r="B1170" s="289" t="s">
        <v>1977</v>
      </c>
      <c r="C1170" s="290" t="s">
        <v>2</v>
      </c>
      <c r="D1170" s="291">
        <v>408.2</v>
      </c>
      <c r="E1170" s="292"/>
    </row>
    <row r="1171" spans="1:5" ht="28.5">
      <c r="A1171" s="289">
        <v>67007</v>
      </c>
      <c r="B1171" s="289" t="s">
        <v>1978</v>
      </c>
      <c r="C1171" s="290" t="s">
        <v>2</v>
      </c>
      <c r="D1171" s="291">
        <v>176.65</v>
      </c>
      <c r="E1171" s="292"/>
    </row>
    <row r="1172" spans="1:5" ht="28.5">
      <c r="A1172" s="289">
        <v>67008</v>
      </c>
      <c r="B1172" s="289" t="s">
        <v>1979</v>
      </c>
      <c r="C1172" s="290" t="s">
        <v>2</v>
      </c>
      <c r="D1172" s="291">
        <v>54.53</v>
      </c>
      <c r="E1172" s="292"/>
    </row>
    <row r="1173" spans="1:5" ht="14.25">
      <c r="A1173" s="289">
        <v>67035</v>
      </c>
      <c r="B1173" s="289" t="s">
        <v>1980</v>
      </c>
      <c r="C1173" s="290" t="s">
        <v>2</v>
      </c>
      <c r="D1173" s="291">
        <v>5.25</v>
      </c>
      <c r="E1173" s="292"/>
    </row>
    <row r="1174" spans="1:5" ht="14.25">
      <c r="A1174" s="289">
        <v>67040</v>
      </c>
      <c r="B1174" s="289" t="s">
        <v>1981</v>
      </c>
      <c r="C1174" s="290" t="s">
        <v>2</v>
      </c>
      <c r="D1174" s="291">
        <v>116.42</v>
      </c>
      <c r="E1174" s="292"/>
    </row>
    <row r="1175" spans="1:5" ht="28.5">
      <c r="A1175" s="289">
        <v>67042</v>
      </c>
      <c r="B1175" s="289" t="s">
        <v>1982</v>
      </c>
      <c r="C1175" s="290" t="s">
        <v>2</v>
      </c>
      <c r="D1175" s="291">
        <v>145.84</v>
      </c>
      <c r="E1175" s="292"/>
    </row>
    <row r="1176" spans="1:5" ht="28.5">
      <c r="A1176" s="289">
        <v>67043</v>
      </c>
      <c r="B1176" s="289" t="s">
        <v>1983</v>
      </c>
      <c r="C1176" s="290" t="s">
        <v>2</v>
      </c>
      <c r="D1176" s="291">
        <v>172.2</v>
      </c>
      <c r="E1176" s="292"/>
    </row>
    <row r="1177" spans="1:5" ht="14.25">
      <c r="A1177" s="289">
        <v>67046</v>
      </c>
      <c r="B1177" s="289" t="s">
        <v>1984</v>
      </c>
      <c r="C1177" s="290" t="s">
        <v>2</v>
      </c>
      <c r="D1177" s="291">
        <v>102.13</v>
      </c>
      <c r="E1177" s="292"/>
    </row>
    <row r="1178" spans="1:5" ht="28.5">
      <c r="A1178" s="289">
        <v>67047</v>
      </c>
      <c r="B1178" s="289" t="s">
        <v>1985</v>
      </c>
      <c r="C1178" s="290" t="s">
        <v>2</v>
      </c>
      <c r="D1178" s="291">
        <v>541.01</v>
      </c>
      <c r="E1178" s="292"/>
    </row>
    <row r="1179" spans="1:5" ht="14.25">
      <c r="A1179" s="289">
        <v>67050</v>
      </c>
      <c r="B1179" s="289" t="s">
        <v>1986</v>
      </c>
      <c r="C1179" s="290" t="s">
        <v>2</v>
      </c>
      <c r="D1179" s="291">
        <v>194.85</v>
      </c>
      <c r="E1179" s="292"/>
    </row>
    <row r="1180" spans="1:5" ht="28.5">
      <c r="A1180" s="289">
        <v>67051</v>
      </c>
      <c r="B1180" s="289" t="s">
        <v>1987</v>
      </c>
      <c r="C1180" s="290" t="s">
        <v>2</v>
      </c>
      <c r="D1180" s="291">
        <v>62.59</v>
      </c>
      <c r="E1180" s="292"/>
    </row>
    <row r="1181" spans="1:5" ht="42.75">
      <c r="A1181" s="289">
        <v>67054</v>
      </c>
      <c r="B1181" s="289" t="s">
        <v>1988</v>
      </c>
      <c r="C1181" s="290" t="s">
        <v>2</v>
      </c>
      <c r="D1181" s="291">
        <v>348.09</v>
      </c>
      <c r="E1181" s="292"/>
    </row>
    <row r="1182" spans="1:5" ht="28.5">
      <c r="A1182" s="289">
        <v>67061</v>
      </c>
      <c r="B1182" s="289" t="s">
        <v>1989</v>
      </c>
      <c r="C1182" s="290" t="s">
        <v>2</v>
      </c>
      <c r="D1182" s="291">
        <v>15.64</v>
      </c>
      <c r="E1182" s="292"/>
    </row>
    <row r="1183" spans="1:5" ht="28.5">
      <c r="A1183" s="289">
        <v>67066</v>
      </c>
      <c r="B1183" s="289" t="s">
        <v>1990</v>
      </c>
      <c r="C1183" s="290" t="s">
        <v>2</v>
      </c>
      <c r="D1183" s="291">
        <v>471.42</v>
      </c>
      <c r="E1183" s="292"/>
    </row>
    <row r="1184" spans="1:5" ht="28.5">
      <c r="A1184" s="289">
        <v>67067</v>
      </c>
      <c r="B1184" s="289" t="s">
        <v>1991</v>
      </c>
      <c r="C1184" s="290" t="s">
        <v>2</v>
      </c>
      <c r="D1184" s="291">
        <v>132.13</v>
      </c>
      <c r="E1184" s="292"/>
    </row>
    <row r="1185" spans="1:5" ht="57">
      <c r="A1185" s="289">
        <v>67090</v>
      </c>
      <c r="B1185" s="289" t="s">
        <v>1992</v>
      </c>
      <c r="C1185" s="290" t="s">
        <v>2</v>
      </c>
      <c r="D1185" s="291">
        <v>16.82</v>
      </c>
      <c r="E1185" s="292"/>
    </row>
    <row r="1186" spans="1:5" ht="14.25">
      <c r="A1186" s="289">
        <v>67094</v>
      </c>
      <c r="B1186" s="289" t="s">
        <v>1993</v>
      </c>
      <c r="C1186" s="290" t="s">
        <v>2</v>
      </c>
      <c r="D1186" s="291">
        <v>146.53</v>
      </c>
      <c r="E1186" s="292"/>
    </row>
    <row r="1187" spans="1:5" ht="15">
      <c r="A1187" s="288">
        <v>675</v>
      </c>
      <c r="B1187" s="366" t="s">
        <v>26873</v>
      </c>
      <c r="C1187" s="367"/>
      <c r="D1187" s="367"/>
      <c r="E1187" s="368"/>
    </row>
    <row r="1188" spans="1:5" ht="28.5">
      <c r="A1188" s="289">
        <v>67507</v>
      </c>
      <c r="B1188" s="289" t="s">
        <v>1994</v>
      </c>
      <c r="C1188" s="290" t="s">
        <v>2</v>
      </c>
      <c r="D1188" s="291">
        <v>8.98</v>
      </c>
      <c r="E1188" s="292"/>
    </row>
    <row r="1189" spans="1:5" ht="28.5">
      <c r="A1189" s="289">
        <v>67510</v>
      </c>
      <c r="B1189" s="289" t="s">
        <v>1995</v>
      </c>
      <c r="C1189" s="290" t="s">
        <v>2</v>
      </c>
      <c r="D1189" s="291">
        <v>9.56</v>
      </c>
      <c r="E1189" s="292"/>
    </row>
    <row r="1190" spans="1:5" ht="28.5">
      <c r="A1190" s="289">
        <v>67512</v>
      </c>
      <c r="B1190" s="289" t="s">
        <v>1996</v>
      </c>
      <c r="C1190" s="290" t="s">
        <v>2</v>
      </c>
      <c r="D1190" s="291">
        <v>29.53</v>
      </c>
      <c r="E1190" s="292"/>
    </row>
    <row r="1191" spans="1:5" ht="28.5">
      <c r="A1191" s="289">
        <v>67522</v>
      </c>
      <c r="B1191" s="289" t="s">
        <v>1997</v>
      </c>
      <c r="C1191" s="290" t="s">
        <v>2</v>
      </c>
      <c r="D1191" s="291">
        <v>7.49</v>
      </c>
      <c r="E1191" s="292"/>
    </row>
    <row r="1192" spans="1:5" ht="28.5">
      <c r="A1192" s="289">
        <v>67552</v>
      </c>
      <c r="B1192" s="289" t="s">
        <v>1998</v>
      </c>
      <c r="C1192" s="290" t="s">
        <v>2</v>
      </c>
      <c r="D1192" s="291">
        <v>11.06</v>
      </c>
      <c r="E1192" s="292"/>
    </row>
    <row r="1193" spans="1:5" ht="28.5">
      <c r="A1193" s="289">
        <v>67560</v>
      </c>
      <c r="B1193" s="289" t="s">
        <v>1999</v>
      </c>
      <c r="C1193" s="290" t="s">
        <v>2</v>
      </c>
      <c r="D1193" s="291">
        <v>29.83</v>
      </c>
      <c r="E1193" s="292"/>
    </row>
    <row r="1194" spans="1:5" ht="28.5">
      <c r="A1194" s="289">
        <v>67561</v>
      </c>
      <c r="B1194" s="289" t="s">
        <v>2000</v>
      </c>
      <c r="C1194" s="290" t="s">
        <v>2</v>
      </c>
      <c r="D1194" s="291">
        <v>21.39</v>
      </c>
      <c r="E1194" s="292"/>
    </row>
    <row r="1195" spans="1:5" ht="28.5">
      <c r="A1195" s="289">
        <v>67578</v>
      </c>
      <c r="B1195" s="289" t="s">
        <v>2001</v>
      </c>
      <c r="C1195" s="290" t="s">
        <v>2</v>
      </c>
      <c r="D1195" s="291">
        <v>8.98</v>
      </c>
      <c r="E1195" s="292"/>
    </row>
    <row r="1196" spans="1:5" ht="15">
      <c r="A1196" s="288">
        <v>676</v>
      </c>
      <c r="B1196" s="366" t="s">
        <v>26874</v>
      </c>
      <c r="C1196" s="367"/>
      <c r="D1196" s="367"/>
      <c r="E1196" s="368"/>
    </row>
    <row r="1197" spans="1:5" ht="28.5">
      <c r="A1197" s="289">
        <v>67650</v>
      </c>
      <c r="B1197" s="289" t="s">
        <v>2002</v>
      </c>
      <c r="C1197" s="290" t="s">
        <v>2</v>
      </c>
      <c r="D1197" s="291">
        <v>33.909999999999997</v>
      </c>
      <c r="E1197" s="292"/>
    </row>
    <row r="1198" spans="1:5" ht="28.5">
      <c r="A1198" s="289">
        <v>67651</v>
      </c>
      <c r="B1198" s="289" t="s">
        <v>2003</v>
      </c>
      <c r="C1198" s="290" t="s">
        <v>2</v>
      </c>
      <c r="D1198" s="291">
        <v>18.149999999999999</v>
      </c>
      <c r="E1198" s="292"/>
    </row>
    <row r="1199" spans="1:5" ht="14.25">
      <c r="A1199" s="289">
        <v>67652</v>
      </c>
      <c r="B1199" s="289" t="s">
        <v>2004</v>
      </c>
      <c r="C1199" s="290" t="s">
        <v>2</v>
      </c>
      <c r="D1199" s="291">
        <v>2.88</v>
      </c>
      <c r="E1199" s="292"/>
    </row>
    <row r="1200" spans="1:5" ht="15">
      <c r="A1200" s="288">
        <v>680</v>
      </c>
      <c r="B1200" s="366" t="s">
        <v>26875</v>
      </c>
      <c r="C1200" s="367"/>
      <c r="D1200" s="367"/>
      <c r="E1200" s="368"/>
    </row>
    <row r="1201" spans="1:5" ht="14.25">
      <c r="A1201" s="289">
        <v>68001</v>
      </c>
      <c r="B1201" s="289" t="s">
        <v>2005</v>
      </c>
      <c r="C1201" s="290" t="s">
        <v>1</v>
      </c>
      <c r="D1201" s="291">
        <v>14.26</v>
      </c>
      <c r="E1201" s="292"/>
    </row>
    <row r="1202" spans="1:5" ht="14.25">
      <c r="A1202" s="289">
        <v>68017</v>
      </c>
      <c r="B1202" s="289" t="s">
        <v>2006</v>
      </c>
      <c r="C1202" s="290" t="s">
        <v>2</v>
      </c>
      <c r="D1202" s="291">
        <v>18.72</v>
      </c>
      <c r="E1202" s="292"/>
    </row>
    <row r="1203" spans="1:5" ht="28.5">
      <c r="A1203" s="289">
        <v>68020</v>
      </c>
      <c r="B1203" s="289" t="s">
        <v>2007</v>
      </c>
      <c r="C1203" s="290" t="s">
        <v>4</v>
      </c>
      <c r="D1203" s="291">
        <v>127.79</v>
      </c>
      <c r="E1203" s="292"/>
    </row>
    <row r="1204" spans="1:5" ht="28.5">
      <c r="A1204" s="289">
        <v>68023</v>
      </c>
      <c r="B1204" s="289" t="s">
        <v>2008</v>
      </c>
      <c r="C1204" s="290" t="s">
        <v>1</v>
      </c>
      <c r="D1204" s="291">
        <v>128.30000000000001</v>
      </c>
      <c r="E1204" s="292"/>
    </row>
    <row r="1205" spans="1:5" ht="28.5">
      <c r="A1205" s="289">
        <v>68047</v>
      </c>
      <c r="B1205" s="289" t="s">
        <v>2009</v>
      </c>
      <c r="C1205" s="290" t="s">
        <v>4</v>
      </c>
      <c r="D1205" s="291">
        <v>169.22</v>
      </c>
      <c r="E1205" s="292"/>
    </row>
    <row r="1206" spans="1:5" ht="15">
      <c r="A1206" s="288">
        <v>681</v>
      </c>
      <c r="B1206" s="366" t="s">
        <v>26876</v>
      </c>
      <c r="C1206" s="367"/>
      <c r="D1206" s="367"/>
      <c r="E1206" s="368"/>
    </row>
    <row r="1207" spans="1:5" ht="28.5">
      <c r="A1207" s="289">
        <v>68138</v>
      </c>
      <c r="B1207" s="289" t="s">
        <v>2010</v>
      </c>
      <c r="C1207" s="290" t="s">
        <v>2</v>
      </c>
      <c r="D1207" s="291">
        <v>224.66</v>
      </c>
      <c r="E1207" s="292"/>
    </row>
    <row r="1208" spans="1:5" ht="15">
      <c r="A1208" s="288">
        <v>691</v>
      </c>
      <c r="B1208" s="366" t="s">
        <v>26755</v>
      </c>
      <c r="C1208" s="367"/>
      <c r="D1208" s="367"/>
      <c r="E1208" s="368"/>
    </row>
    <row r="1209" spans="1:5" ht="14.25">
      <c r="A1209" s="289">
        <v>69172</v>
      </c>
      <c r="B1209" s="289" t="s">
        <v>2011</v>
      </c>
      <c r="C1209" s="290" t="s">
        <v>2</v>
      </c>
      <c r="D1209" s="291">
        <v>38.049999999999997</v>
      </c>
      <c r="E1209" s="292"/>
    </row>
    <row r="1210" spans="1:5" ht="28.5">
      <c r="A1210" s="289">
        <v>69191</v>
      </c>
      <c r="B1210" s="289" t="s">
        <v>2012</v>
      </c>
      <c r="C1210" s="290" t="s">
        <v>2</v>
      </c>
      <c r="D1210" s="291">
        <v>161.84</v>
      </c>
      <c r="E1210" s="292"/>
    </row>
    <row r="1211" spans="1:5" ht="15">
      <c r="A1211" s="288">
        <v>692</v>
      </c>
      <c r="B1211" s="366" t="s">
        <v>26877</v>
      </c>
      <c r="C1211" s="367"/>
      <c r="D1211" s="367"/>
      <c r="E1211" s="368"/>
    </row>
    <row r="1212" spans="1:5" ht="28.5">
      <c r="A1212" s="289">
        <v>69291</v>
      </c>
      <c r="B1212" s="289" t="s">
        <v>26878</v>
      </c>
      <c r="C1212" s="290" t="s">
        <v>2</v>
      </c>
      <c r="D1212" s="291">
        <v>724.67</v>
      </c>
      <c r="E1212" s="292"/>
    </row>
    <row r="1213" spans="1:5" ht="15">
      <c r="A1213" s="288">
        <v>694</v>
      </c>
      <c r="B1213" s="366" t="s">
        <v>26785</v>
      </c>
      <c r="C1213" s="367"/>
      <c r="D1213" s="367"/>
      <c r="E1213" s="368"/>
    </row>
    <row r="1214" spans="1:5" ht="28.5">
      <c r="A1214" s="289">
        <v>69404</v>
      </c>
      <c r="B1214" s="289" t="s">
        <v>2013</v>
      </c>
      <c r="C1214" s="290" t="s">
        <v>2</v>
      </c>
      <c r="D1214" s="294">
        <v>1080.45</v>
      </c>
      <c r="E1214" s="292"/>
    </row>
    <row r="1215" spans="1:5" ht="28.5">
      <c r="A1215" s="289">
        <v>69409</v>
      </c>
      <c r="B1215" s="289" t="s">
        <v>2014</v>
      </c>
      <c r="C1215" s="290" t="s">
        <v>2</v>
      </c>
      <c r="D1215" s="291">
        <v>63</v>
      </c>
      <c r="E1215" s="292"/>
    </row>
    <row r="1216" spans="1:5" ht="28.5">
      <c r="A1216" s="289">
        <v>69421</v>
      </c>
      <c r="B1216" s="289" t="s">
        <v>2015</v>
      </c>
      <c r="C1216" s="290" t="s">
        <v>2</v>
      </c>
      <c r="D1216" s="291">
        <v>242.12</v>
      </c>
      <c r="E1216" s="292"/>
    </row>
    <row r="1217" spans="1:5" ht="42.75">
      <c r="A1217" s="289">
        <v>69445</v>
      </c>
      <c r="B1217" s="289" t="s">
        <v>26879</v>
      </c>
      <c r="C1217" s="290" t="s">
        <v>2</v>
      </c>
      <c r="D1217" s="291">
        <v>736.68</v>
      </c>
      <c r="E1217" s="292"/>
    </row>
    <row r="1218" spans="1:5" ht="15">
      <c r="A1218" s="288">
        <v>695</v>
      </c>
      <c r="B1218" s="366" t="s">
        <v>1236</v>
      </c>
      <c r="C1218" s="367"/>
      <c r="D1218" s="367"/>
      <c r="E1218" s="368"/>
    </row>
    <row r="1219" spans="1:5" ht="28.5">
      <c r="A1219" s="289">
        <v>69503</v>
      </c>
      <c r="B1219" s="289" t="s">
        <v>2016</v>
      </c>
      <c r="C1219" s="290" t="s">
        <v>2</v>
      </c>
      <c r="D1219" s="291">
        <v>4.95</v>
      </c>
      <c r="E1219" s="292"/>
    </row>
    <row r="1220" spans="1:5" ht="14.25">
      <c r="A1220" s="289">
        <v>69505</v>
      </c>
      <c r="B1220" s="289" t="s">
        <v>2017</v>
      </c>
      <c r="C1220" s="290" t="s">
        <v>2</v>
      </c>
      <c r="D1220" s="291">
        <v>4.82</v>
      </c>
      <c r="E1220" s="292"/>
    </row>
    <row r="1221" spans="1:5" ht="14.25">
      <c r="A1221" s="289">
        <v>69506</v>
      </c>
      <c r="B1221" s="289" t="s">
        <v>2018</v>
      </c>
      <c r="C1221" s="290" t="s">
        <v>2</v>
      </c>
      <c r="D1221" s="291">
        <v>17.559999999999999</v>
      </c>
      <c r="E1221" s="292"/>
    </row>
    <row r="1222" spans="1:5" ht="28.5">
      <c r="A1222" s="289">
        <v>69509</v>
      </c>
      <c r="B1222" s="289" t="s">
        <v>2019</v>
      </c>
      <c r="C1222" s="290" t="s">
        <v>2</v>
      </c>
      <c r="D1222" s="291">
        <v>33.799999999999997</v>
      </c>
      <c r="E1222" s="292"/>
    </row>
    <row r="1223" spans="1:5" ht="14.25">
      <c r="A1223" s="289">
        <v>69512</v>
      </c>
      <c r="B1223" s="289" t="s">
        <v>2020</v>
      </c>
      <c r="C1223" s="290" t="s">
        <v>1</v>
      </c>
      <c r="D1223" s="291">
        <v>0.19</v>
      </c>
      <c r="E1223" s="292"/>
    </row>
    <row r="1224" spans="1:5" ht="14.25">
      <c r="A1224" s="289">
        <v>69513</v>
      </c>
      <c r="B1224" s="289" t="s">
        <v>2021</v>
      </c>
      <c r="C1224" s="290" t="s">
        <v>3</v>
      </c>
      <c r="D1224" s="291">
        <v>55.02</v>
      </c>
      <c r="E1224" s="292"/>
    </row>
    <row r="1225" spans="1:5" ht="14.25">
      <c r="A1225" s="289">
        <v>69514</v>
      </c>
      <c r="B1225" s="289" t="s">
        <v>2022</v>
      </c>
      <c r="C1225" s="290" t="s">
        <v>10</v>
      </c>
      <c r="D1225" s="291">
        <v>37.11</v>
      </c>
      <c r="E1225" s="292"/>
    </row>
    <row r="1226" spans="1:5" ht="28.5">
      <c r="A1226" s="289">
        <v>69515</v>
      </c>
      <c r="B1226" s="289" t="s">
        <v>2023</v>
      </c>
      <c r="C1226" s="290" t="s">
        <v>2</v>
      </c>
      <c r="D1226" s="291">
        <v>63.68</v>
      </c>
      <c r="E1226" s="292"/>
    </row>
    <row r="1227" spans="1:5" ht="28.5">
      <c r="A1227" s="289">
        <v>69516</v>
      </c>
      <c r="B1227" s="289" t="s">
        <v>26984</v>
      </c>
      <c r="C1227" s="290" t="s">
        <v>2</v>
      </c>
      <c r="D1227" s="291">
        <v>82.96</v>
      </c>
      <c r="E1227" s="292"/>
    </row>
    <row r="1228" spans="1:5" ht="28.5">
      <c r="A1228" s="289">
        <v>69521</v>
      </c>
      <c r="B1228" s="289" t="s">
        <v>2024</v>
      </c>
      <c r="C1228" s="290" t="s">
        <v>2</v>
      </c>
      <c r="D1228" s="291">
        <v>63.68</v>
      </c>
      <c r="E1228" s="292"/>
    </row>
    <row r="1229" spans="1:5" ht="28.5">
      <c r="A1229" s="289">
        <v>69522</v>
      </c>
      <c r="B1229" s="289" t="s">
        <v>26985</v>
      </c>
      <c r="C1229" s="290" t="s">
        <v>2</v>
      </c>
      <c r="D1229" s="291">
        <v>180.07</v>
      </c>
      <c r="E1229" s="292"/>
    </row>
    <row r="1230" spans="1:5" ht="28.5">
      <c r="A1230" s="289">
        <v>69525</v>
      </c>
      <c r="B1230" s="289" t="s">
        <v>2025</v>
      </c>
      <c r="C1230" s="290" t="s">
        <v>2</v>
      </c>
      <c r="D1230" s="294">
        <v>1613.47</v>
      </c>
      <c r="E1230" s="292"/>
    </row>
    <row r="1231" spans="1:5" ht="28.5">
      <c r="A1231" s="289">
        <v>69526</v>
      </c>
      <c r="B1231" s="289" t="s">
        <v>2026</v>
      </c>
      <c r="C1231" s="290" t="s">
        <v>2</v>
      </c>
      <c r="D1231" s="294">
        <v>2757.01</v>
      </c>
      <c r="E1231" s="292"/>
    </row>
    <row r="1232" spans="1:5" ht="28.5">
      <c r="A1232" s="289">
        <v>69527</v>
      </c>
      <c r="B1232" s="289" t="s">
        <v>2027</v>
      </c>
      <c r="C1232" s="290" t="s">
        <v>2</v>
      </c>
      <c r="D1232" s="294">
        <v>3198.1</v>
      </c>
      <c r="E1232" s="292"/>
    </row>
    <row r="1233" spans="1:5" ht="28.5">
      <c r="A1233" s="289">
        <v>69545</v>
      </c>
      <c r="B1233" s="289" t="s">
        <v>2028</v>
      </c>
      <c r="C1233" s="290" t="s">
        <v>2</v>
      </c>
      <c r="D1233" s="291">
        <v>94.98</v>
      </c>
      <c r="E1233" s="292"/>
    </row>
    <row r="1234" spans="1:5" ht="14.25">
      <c r="A1234" s="289">
        <v>69547</v>
      </c>
      <c r="B1234" s="289" t="s">
        <v>2029</v>
      </c>
      <c r="C1234" s="290" t="s">
        <v>2</v>
      </c>
      <c r="D1234" s="291">
        <v>4.82</v>
      </c>
      <c r="E1234" s="292"/>
    </row>
    <row r="1235" spans="1:5" ht="28.5">
      <c r="A1235" s="289">
        <v>69567</v>
      </c>
      <c r="B1235" s="289" t="s">
        <v>2030</v>
      </c>
      <c r="C1235" s="290" t="s">
        <v>2</v>
      </c>
      <c r="D1235" s="291">
        <v>4.82</v>
      </c>
      <c r="E1235" s="292"/>
    </row>
    <row r="1236" spans="1:5" ht="28.5">
      <c r="A1236" s="289">
        <v>69572</v>
      </c>
      <c r="B1236" s="289" t="s">
        <v>2031</v>
      </c>
      <c r="C1236" s="290" t="s">
        <v>3</v>
      </c>
      <c r="D1236" s="291">
        <v>40.4</v>
      </c>
      <c r="E1236" s="292"/>
    </row>
    <row r="1237" spans="1:5" ht="15">
      <c r="A1237" s="288">
        <v>696</v>
      </c>
      <c r="B1237" s="366" t="s">
        <v>26831</v>
      </c>
      <c r="C1237" s="367"/>
      <c r="D1237" s="367"/>
      <c r="E1237" s="368"/>
    </row>
    <row r="1238" spans="1:5" ht="28.5">
      <c r="A1238" s="289">
        <v>69606</v>
      </c>
      <c r="B1238" s="289" t="s">
        <v>2032</v>
      </c>
      <c r="C1238" s="290" t="s">
        <v>2</v>
      </c>
      <c r="D1238" s="294">
        <v>1428.94</v>
      </c>
      <c r="E1238" s="292"/>
    </row>
    <row r="1239" spans="1:5" ht="14.25">
      <c r="A1239" s="289">
        <v>69616</v>
      </c>
      <c r="B1239" s="289" t="s">
        <v>2033</v>
      </c>
      <c r="C1239" s="290" t="s">
        <v>2</v>
      </c>
      <c r="D1239" s="291">
        <v>39.49</v>
      </c>
      <c r="E1239" s="292"/>
    </row>
    <row r="1240" spans="1:5" ht="28.5">
      <c r="A1240" s="289">
        <v>69626</v>
      </c>
      <c r="B1240" s="289" t="s">
        <v>2034</v>
      </c>
      <c r="C1240" s="290" t="s">
        <v>2</v>
      </c>
      <c r="D1240" s="291">
        <v>70.73</v>
      </c>
      <c r="E1240" s="292"/>
    </row>
    <row r="1241" spans="1:5" ht="28.5">
      <c r="A1241" s="289">
        <v>69681</v>
      </c>
      <c r="B1241" s="289" t="s">
        <v>2035</v>
      </c>
      <c r="C1241" s="290" t="s">
        <v>2</v>
      </c>
      <c r="D1241" s="291">
        <v>372.27</v>
      </c>
      <c r="E1241" s="292"/>
    </row>
    <row r="1242" spans="1:5" ht="14.25">
      <c r="A1242" s="289">
        <v>69682</v>
      </c>
      <c r="B1242" s="289" t="s">
        <v>2036</v>
      </c>
      <c r="C1242" s="290" t="s">
        <v>2</v>
      </c>
      <c r="D1242" s="291">
        <v>363.7</v>
      </c>
      <c r="E1242" s="292"/>
    </row>
    <row r="1243" spans="1:5" ht="15">
      <c r="A1243" s="288">
        <v>697</v>
      </c>
      <c r="B1243" s="366" t="s">
        <v>26880</v>
      </c>
      <c r="C1243" s="367"/>
      <c r="D1243" s="367"/>
      <c r="E1243" s="368"/>
    </row>
    <row r="1244" spans="1:5" ht="14.25">
      <c r="A1244" s="289">
        <v>69753</v>
      </c>
      <c r="B1244" s="289" t="s">
        <v>2037</v>
      </c>
      <c r="C1244" s="290" t="s">
        <v>2</v>
      </c>
      <c r="D1244" s="291">
        <v>39.979999999999997</v>
      </c>
      <c r="E1244" s="292"/>
    </row>
    <row r="1245" spans="1:5" ht="15">
      <c r="A1245" s="288">
        <v>7</v>
      </c>
      <c r="B1245" s="366" t="s">
        <v>1236</v>
      </c>
      <c r="C1245" s="367"/>
      <c r="D1245" s="367"/>
      <c r="E1245" s="368"/>
    </row>
    <row r="1246" spans="1:5" ht="15">
      <c r="A1246" s="288">
        <v>701</v>
      </c>
      <c r="B1246" s="366" t="s">
        <v>1236</v>
      </c>
      <c r="C1246" s="367"/>
      <c r="D1246" s="367"/>
      <c r="E1246" s="368"/>
    </row>
    <row r="1247" spans="1:5" ht="42.75">
      <c r="A1247" s="289">
        <v>70114</v>
      </c>
      <c r="B1247" s="289" t="s">
        <v>2038</v>
      </c>
      <c r="C1247" s="290" t="s">
        <v>7</v>
      </c>
      <c r="D1247" s="291">
        <v>43.5</v>
      </c>
      <c r="E1247" s="292"/>
    </row>
    <row r="1248" spans="1:5" ht="15">
      <c r="A1248" s="288">
        <v>702</v>
      </c>
      <c r="B1248" s="366" t="s">
        <v>26827</v>
      </c>
      <c r="C1248" s="367"/>
      <c r="D1248" s="367"/>
      <c r="E1248" s="368"/>
    </row>
    <row r="1249" spans="1:5" ht="28.5">
      <c r="A1249" s="289">
        <v>70276</v>
      </c>
      <c r="B1249" s="289" t="s">
        <v>2039</v>
      </c>
      <c r="C1249" s="290" t="s">
        <v>1</v>
      </c>
      <c r="D1249" s="291">
        <v>11.93</v>
      </c>
      <c r="E1249" s="292"/>
    </row>
    <row r="1250" spans="1:5" ht="15">
      <c r="A1250" s="288">
        <v>703</v>
      </c>
      <c r="B1250" s="366" t="s">
        <v>26827</v>
      </c>
      <c r="C1250" s="367"/>
      <c r="D1250" s="367"/>
      <c r="E1250" s="368"/>
    </row>
    <row r="1251" spans="1:5" ht="28.5">
      <c r="A1251" s="289">
        <v>70328</v>
      </c>
      <c r="B1251" s="289" t="s">
        <v>2040</v>
      </c>
      <c r="C1251" s="290" t="s">
        <v>1</v>
      </c>
      <c r="D1251" s="291">
        <v>93.17</v>
      </c>
      <c r="E1251" s="292"/>
    </row>
    <row r="1252" spans="1:5" ht="28.5">
      <c r="A1252" s="289">
        <v>70350</v>
      </c>
      <c r="B1252" s="289" t="s">
        <v>2041</v>
      </c>
      <c r="C1252" s="290" t="s">
        <v>1</v>
      </c>
      <c r="D1252" s="291">
        <v>45.12</v>
      </c>
      <c r="E1252" s="292"/>
    </row>
    <row r="1253" spans="1:5" ht="15">
      <c r="A1253" s="288">
        <v>706</v>
      </c>
      <c r="B1253" s="366" t="s">
        <v>26827</v>
      </c>
      <c r="C1253" s="367"/>
      <c r="D1253" s="367"/>
      <c r="E1253" s="368"/>
    </row>
    <row r="1254" spans="1:5" ht="28.5">
      <c r="A1254" s="289">
        <v>70660</v>
      </c>
      <c r="B1254" s="289" t="s">
        <v>2042</v>
      </c>
      <c r="C1254" s="290" t="s">
        <v>1</v>
      </c>
      <c r="D1254" s="291">
        <v>115.94</v>
      </c>
      <c r="E1254" s="292"/>
    </row>
    <row r="1255" spans="1:5" ht="14.25">
      <c r="A1255" s="289">
        <v>70674</v>
      </c>
      <c r="B1255" s="289" t="s">
        <v>2043</v>
      </c>
      <c r="C1255" s="290" t="s">
        <v>2</v>
      </c>
      <c r="D1255" s="291">
        <v>321.56</v>
      </c>
      <c r="E1255" s="292"/>
    </row>
    <row r="1256" spans="1:5" ht="15">
      <c r="A1256" s="288">
        <v>710</v>
      </c>
      <c r="B1256" s="366" t="s">
        <v>26827</v>
      </c>
      <c r="C1256" s="367"/>
      <c r="D1256" s="367"/>
      <c r="E1256" s="368"/>
    </row>
    <row r="1257" spans="1:5" ht="14.25">
      <c r="A1257" s="289">
        <v>71096</v>
      </c>
      <c r="B1257" s="289" t="s">
        <v>2044</v>
      </c>
      <c r="C1257" s="290" t="s">
        <v>4</v>
      </c>
      <c r="D1257" s="291">
        <v>27.67</v>
      </c>
      <c r="E1257" s="292"/>
    </row>
    <row r="1258" spans="1:5" ht="15">
      <c r="A1258" s="288">
        <v>712</v>
      </c>
      <c r="B1258" s="366" t="s">
        <v>26827</v>
      </c>
      <c r="C1258" s="367"/>
      <c r="D1258" s="367"/>
      <c r="E1258" s="368"/>
    </row>
    <row r="1259" spans="1:5" ht="28.5">
      <c r="A1259" s="289">
        <v>71268</v>
      </c>
      <c r="B1259" s="289" t="s">
        <v>2045</v>
      </c>
      <c r="C1259" s="290" t="s">
        <v>1</v>
      </c>
      <c r="D1259" s="291">
        <v>32.75</v>
      </c>
      <c r="E1259" s="292"/>
    </row>
    <row r="1260" spans="1:5" ht="28.5">
      <c r="A1260" s="289">
        <v>71270</v>
      </c>
      <c r="B1260" s="289" t="s">
        <v>2046</v>
      </c>
      <c r="C1260" s="290" t="s">
        <v>1</v>
      </c>
      <c r="D1260" s="291">
        <v>126.12</v>
      </c>
      <c r="E1260" s="292"/>
    </row>
    <row r="1261" spans="1:5" ht="15">
      <c r="A1261" s="288">
        <v>717</v>
      </c>
      <c r="B1261" s="366" t="s">
        <v>26827</v>
      </c>
      <c r="C1261" s="367"/>
      <c r="D1261" s="367"/>
      <c r="E1261" s="368"/>
    </row>
    <row r="1262" spans="1:5" ht="28.5">
      <c r="A1262" s="289">
        <v>71707</v>
      </c>
      <c r="B1262" s="289" t="s">
        <v>2047</v>
      </c>
      <c r="C1262" s="290" t="s">
        <v>992</v>
      </c>
      <c r="D1262" s="291">
        <v>486.03</v>
      </c>
      <c r="E1262" s="292"/>
    </row>
    <row r="1263" spans="1:5" ht="28.5">
      <c r="A1263" s="289">
        <v>71711</v>
      </c>
      <c r="B1263" s="289" t="s">
        <v>2048</v>
      </c>
      <c r="C1263" s="290" t="s">
        <v>4</v>
      </c>
      <c r="D1263" s="291">
        <v>8.3699999999999992</v>
      </c>
      <c r="E1263" s="292"/>
    </row>
    <row r="1264" spans="1:5" ht="15">
      <c r="A1264" s="288">
        <v>718</v>
      </c>
      <c r="B1264" s="366" t="s">
        <v>26827</v>
      </c>
      <c r="C1264" s="367"/>
      <c r="D1264" s="367"/>
      <c r="E1264" s="368"/>
    </row>
    <row r="1265" spans="1:5" ht="28.5">
      <c r="A1265" s="289">
        <v>71820</v>
      </c>
      <c r="B1265" s="289" t="s">
        <v>2049</v>
      </c>
      <c r="C1265" s="290" t="s">
        <v>2</v>
      </c>
      <c r="D1265" s="291">
        <v>754.6</v>
      </c>
      <c r="E1265" s="292"/>
    </row>
    <row r="1266" spans="1:5" ht="28.5">
      <c r="A1266" s="289">
        <v>71874</v>
      </c>
      <c r="B1266" s="289" t="s">
        <v>2050</v>
      </c>
      <c r="C1266" s="290" t="s">
        <v>1</v>
      </c>
      <c r="D1266" s="291">
        <v>69.400000000000006</v>
      </c>
      <c r="E1266" s="292"/>
    </row>
    <row r="1267" spans="1:5" ht="28.5">
      <c r="A1267" s="289">
        <v>71894</v>
      </c>
      <c r="B1267" s="289" t="s">
        <v>2051</v>
      </c>
      <c r="C1267" s="290" t="s">
        <v>2</v>
      </c>
      <c r="D1267" s="291">
        <v>150.91999999999999</v>
      </c>
      <c r="E1267" s="292"/>
    </row>
    <row r="1268" spans="1:5" ht="15">
      <c r="A1268" s="288">
        <v>719</v>
      </c>
      <c r="B1268" s="366" t="s">
        <v>26827</v>
      </c>
      <c r="C1268" s="367"/>
      <c r="D1268" s="367"/>
      <c r="E1268" s="368"/>
    </row>
    <row r="1269" spans="1:5" ht="28.5">
      <c r="A1269" s="289">
        <v>71911</v>
      </c>
      <c r="B1269" s="289" t="s">
        <v>2052</v>
      </c>
      <c r="C1269" s="290" t="s">
        <v>2053</v>
      </c>
      <c r="D1269" s="291">
        <v>208.49</v>
      </c>
      <c r="E1269" s="292"/>
    </row>
    <row r="1270" spans="1:5" ht="28.5">
      <c r="A1270" s="289">
        <v>71963</v>
      </c>
      <c r="B1270" s="289" t="s">
        <v>2054</v>
      </c>
      <c r="C1270" s="290" t="s">
        <v>2</v>
      </c>
      <c r="D1270" s="291">
        <v>25.47</v>
      </c>
      <c r="E1270" s="292"/>
    </row>
    <row r="1271" spans="1:5" ht="15">
      <c r="A1271" s="288">
        <v>720</v>
      </c>
      <c r="B1271" s="366" t="s">
        <v>26827</v>
      </c>
      <c r="C1271" s="367"/>
      <c r="D1271" s="367"/>
      <c r="E1271" s="368"/>
    </row>
    <row r="1272" spans="1:5" ht="28.5">
      <c r="A1272" s="289">
        <v>72054</v>
      </c>
      <c r="B1272" s="289" t="s">
        <v>2055</v>
      </c>
      <c r="C1272" s="290" t="s">
        <v>992</v>
      </c>
      <c r="D1272" s="291">
        <v>488</v>
      </c>
      <c r="E1272" s="292"/>
    </row>
    <row r="1273" spans="1:5" ht="15">
      <c r="A1273" s="288">
        <v>722</v>
      </c>
      <c r="B1273" s="366" t="s">
        <v>26827</v>
      </c>
      <c r="C1273" s="367"/>
      <c r="D1273" s="367"/>
      <c r="E1273" s="368"/>
    </row>
    <row r="1274" spans="1:5" ht="28.5">
      <c r="A1274" s="289">
        <v>72280</v>
      </c>
      <c r="B1274" s="289" t="s">
        <v>2056</v>
      </c>
      <c r="C1274" s="290" t="s">
        <v>992</v>
      </c>
      <c r="D1274" s="291">
        <v>703.15</v>
      </c>
      <c r="E1274" s="292"/>
    </row>
    <row r="1275" spans="1:5" ht="28.5">
      <c r="A1275" s="289">
        <v>72282</v>
      </c>
      <c r="B1275" s="289" t="s">
        <v>2057</v>
      </c>
      <c r="C1275" s="290" t="s">
        <v>992</v>
      </c>
      <c r="D1275" s="291">
        <v>724.67</v>
      </c>
      <c r="E1275" s="292"/>
    </row>
    <row r="1276" spans="1:5" ht="15">
      <c r="A1276" s="288">
        <v>724</v>
      </c>
      <c r="B1276" s="366" t="s">
        <v>26827</v>
      </c>
      <c r="C1276" s="367"/>
      <c r="D1276" s="367"/>
      <c r="E1276" s="368"/>
    </row>
    <row r="1277" spans="1:5" ht="28.5">
      <c r="A1277" s="289">
        <v>72455</v>
      </c>
      <c r="B1277" s="289" t="s">
        <v>2058</v>
      </c>
      <c r="C1277" s="290" t="s">
        <v>2</v>
      </c>
      <c r="D1277" s="291">
        <v>53.02</v>
      </c>
      <c r="E1277" s="292"/>
    </row>
    <row r="1278" spans="1:5" ht="15">
      <c r="A1278" s="288">
        <v>727</v>
      </c>
      <c r="B1278" s="366" t="s">
        <v>26827</v>
      </c>
      <c r="C1278" s="367"/>
      <c r="D1278" s="367"/>
      <c r="E1278" s="368"/>
    </row>
    <row r="1279" spans="1:5" ht="28.5">
      <c r="A1279" s="289">
        <v>72708</v>
      </c>
      <c r="B1279" s="289" t="s">
        <v>2059</v>
      </c>
      <c r="C1279" s="290" t="s">
        <v>2</v>
      </c>
      <c r="D1279" s="291">
        <v>13.54</v>
      </c>
      <c r="E1279" s="292"/>
    </row>
    <row r="1280" spans="1:5" ht="15">
      <c r="A1280" s="288">
        <v>781</v>
      </c>
      <c r="B1280" s="366" t="s">
        <v>26755</v>
      </c>
      <c r="C1280" s="367"/>
      <c r="D1280" s="367"/>
      <c r="E1280" s="368"/>
    </row>
    <row r="1281" spans="1:5" ht="28.5">
      <c r="A1281" s="289">
        <v>78133</v>
      </c>
      <c r="B1281" s="289" t="s">
        <v>2060</v>
      </c>
      <c r="C1281" s="290" t="s">
        <v>992</v>
      </c>
      <c r="D1281" s="291">
        <v>703.22</v>
      </c>
      <c r="E1281" s="292"/>
    </row>
    <row r="1282" spans="1:5" ht="15">
      <c r="A1282" s="288">
        <v>782</v>
      </c>
      <c r="B1282" s="366" t="s">
        <v>1236</v>
      </c>
      <c r="C1282" s="367"/>
      <c r="D1282" s="367"/>
      <c r="E1282" s="368"/>
    </row>
    <row r="1283" spans="1:5" ht="28.5">
      <c r="A1283" s="289">
        <v>78203</v>
      </c>
      <c r="B1283" s="289" t="s">
        <v>2061</v>
      </c>
      <c r="C1283" s="290" t="s">
        <v>2</v>
      </c>
      <c r="D1283" s="291">
        <v>586.53</v>
      </c>
      <c r="E1283" s="292"/>
    </row>
    <row r="1284" spans="1:5" ht="28.5">
      <c r="A1284" s="289">
        <v>78226</v>
      </c>
      <c r="B1284" s="289" t="s">
        <v>2062</v>
      </c>
      <c r="C1284" s="290" t="s">
        <v>2</v>
      </c>
      <c r="D1284" s="291">
        <v>1.93</v>
      </c>
      <c r="E1284" s="292"/>
    </row>
    <row r="1285" spans="1:5" ht="15">
      <c r="A1285" s="288">
        <v>783</v>
      </c>
      <c r="B1285" s="366" t="s">
        <v>26881</v>
      </c>
      <c r="C1285" s="367"/>
      <c r="D1285" s="367"/>
      <c r="E1285" s="368"/>
    </row>
    <row r="1286" spans="1:5" ht="28.5">
      <c r="A1286" s="289">
        <v>78373</v>
      </c>
      <c r="B1286" s="289" t="s">
        <v>2063</v>
      </c>
      <c r="C1286" s="290" t="s">
        <v>992</v>
      </c>
      <c r="D1286" s="291">
        <v>641.48</v>
      </c>
      <c r="E1286" s="292"/>
    </row>
    <row r="1287" spans="1:5" ht="15">
      <c r="A1287" s="288">
        <v>786</v>
      </c>
      <c r="B1287" s="366" t="s">
        <v>26785</v>
      </c>
      <c r="C1287" s="367"/>
      <c r="D1287" s="367"/>
      <c r="E1287" s="368"/>
    </row>
    <row r="1288" spans="1:5" ht="14.25">
      <c r="A1288" s="289">
        <v>78627</v>
      </c>
      <c r="B1288" s="289" t="s">
        <v>2064</v>
      </c>
      <c r="C1288" s="290" t="s">
        <v>2</v>
      </c>
      <c r="D1288" s="291">
        <v>126.97</v>
      </c>
      <c r="E1288" s="292"/>
    </row>
    <row r="1289" spans="1:5" ht="15">
      <c r="A1289" s="288">
        <v>787</v>
      </c>
      <c r="B1289" s="366" t="s">
        <v>26881</v>
      </c>
      <c r="C1289" s="367"/>
      <c r="D1289" s="367"/>
      <c r="E1289" s="368"/>
    </row>
    <row r="1290" spans="1:5" ht="14.25">
      <c r="A1290" s="289">
        <v>78735</v>
      </c>
      <c r="B1290" s="289" t="s">
        <v>2065</v>
      </c>
      <c r="C1290" s="290" t="s">
        <v>2</v>
      </c>
      <c r="D1290" s="291">
        <v>24.41</v>
      </c>
      <c r="E1290" s="292"/>
    </row>
    <row r="1291" spans="1:5" ht="14.25">
      <c r="A1291" s="289">
        <v>78749</v>
      </c>
      <c r="B1291" s="289" t="s">
        <v>2066</v>
      </c>
      <c r="C1291" s="290" t="s">
        <v>2</v>
      </c>
      <c r="D1291" s="291">
        <v>77.69</v>
      </c>
      <c r="E1291" s="292"/>
    </row>
    <row r="1292" spans="1:5" ht="15">
      <c r="A1292" s="288">
        <v>793</v>
      </c>
      <c r="B1292" s="366" t="s">
        <v>26827</v>
      </c>
      <c r="C1292" s="367"/>
      <c r="D1292" s="367"/>
      <c r="E1292" s="368"/>
    </row>
    <row r="1293" spans="1:5" ht="28.5">
      <c r="A1293" s="289">
        <v>79372</v>
      </c>
      <c r="B1293" s="289" t="s">
        <v>2067</v>
      </c>
      <c r="C1293" s="290" t="s">
        <v>1</v>
      </c>
      <c r="D1293" s="291">
        <v>225.52</v>
      </c>
      <c r="E1293" s="292"/>
    </row>
    <row r="1294" spans="1:5" ht="28.5">
      <c r="A1294" s="289">
        <v>79374</v>
      </c>
      <c r="B1294" s="289" t="s">
        <v>2068</v>
      </c>
      <c r="C1294" s="290" t="s">
        <v>2</v>
      </c>
      <c r="D1294" s="291">
        <v>28.66</v>
      </c>
      <c r="E1294" s="292"/>
    </row>
    <row r="1295" spans="1:5" ht="14.25">
      <c r="A1295" s="289">
        <v>79375</v>
      </c>
      <c r="B1295" s="289" t="s">
        <v>2069</v>
      </c>
      <c r="C1295" s="290" t="s">
        <v>3</v>
      </c>
      <c r="D1295" s="291">
        <v>2.27</v>
      </c>
      <c r="E1295" s="292"/>
    </row>
    <row r="1296" spans="1:5" ht="15">
      <c r="A1296" s="288">
        <v>10</v>
      </c>
      <c r="B1296" s="366" t="s">
        <v>26882</v>
      </c>
      <c r="C1296" s="367"/>
      <c r="D1296" s="367"/>
      <c r="E1296" s="368"/>
    </row>
    <row r="1297" spans="1:5" ht="15">
      <c r="A1297" s="288">
        <v>1001</v>
      </c>
      <c r="B1297" s="366" t="s">
        <v>26882</v>
      </c>
      <c r="C1297" s="367"/>
      <c r="D1297" s="367"/>
      <c r="E1297" s="368"/>
    </row>
    <row r="1298" spans="1:5" ht="28.5">
      <c r="A1298" s="289">
        <v>100189</v>
      </c>
      <c r="B1298" s="289" t="s">
        <v>2070</v>
      </c>
      <c r="C1298" s="290" t="s">
        <v>1</v>
      </c>
      <c r="D1298" s="291">
        <v>3.77</v>
      </c>
      <c r="E1298" s="292"/>
    </row>
    <row r="1299" spans="1:5" ht="28.5">
      <c r="A1299" s="289">
        <v>100190</v>
      </c>
      <c r="B1299" s="289" t="s">
        <v>2071</v>
      </c>
      <c r="C1299" s="290" t="s">
        <v>1</v>
      </c>
      <c r="D1299" s="291">
        <v>13.96</v>
      </c>
      <c r="E1299" s="292"/>
    </row>
    <row r="1300" spans="1:5" ht="28.5">
      <c r="A1300" s="289">
        <v>100192</v>
      </c>
      <c r="B1300" s="289" t="s">
        <v>2072</v>
      </c>
      <c r="C1300" s="290" t="s">
        <v>1</v>
      </c>
      <c r="D1300" s="291">
        <v>21.47</v>
      </c>
      <c r="E1300" s="292"/>
    </row>
    <row r="1301" spans="1:5" ht="28.5">
      <c r="A1301" s="289">
        <v>100194</v>
      </c>
      <c r="B1301" s="289" t="s">
        <v>2073</v>
      </c>
      <c r="C1301" s="290" t="s">
        <v>1</v>
      </c>
      <c r="D1301" s="291">
        <v>7.76</v>
      </c>
      <c r="E1301" s="292"/>
    </row>
    <row r="1302" spans="1:5" ht="28.5">
      <c r="A1302" s="289">
        <v>100195</v>
      </c>
      <c r="B1302" s="289" t="s">
        <v>2074</v>
      </c>
      <c r="C1302" s="290" t="s">
        <v>3</v>
      </c>
      <c r="D1302" s="291">
        <v>7.3</v>
      </c>
      <c r="E1302" s="292"/>
    </row>
    <row r="1303" spans="1:5" ht="28.5">
      <c r="A1303" s="289">
        <v>100196</v>
      </c>
      <c r="B1303" s="289" t="s">
        <v>2075</v>
      </c>
      <c r="C1303" s="290" t="s">
        <v>3</v>
      </c>
      <c r="D1303" s="291">
        <v>7.3</v>
      </c>
      <c r="E1303" s="292"/>
    </row>
    <row r="1304" spans="1:5" ht="28.5">
      <c r="A1304" s="289">
        <v>100197</v>
      </c>
      <c r="B1304" s="289" t="s">
        <v>2076</v>
      </c>
      <c r="C1304" s="290" t="s">
        <v>3</v>
      </c>
      <c r="D1304" s="291">
        <v>7.42</v>
      </c>
      <c r="E1304" s="292"/>
    </row>
    <row r="1305" spans="1:5" ht="14.25">
      <c r="A1305" s="289">
        <v>100198</v>
      </c>
      <c r="B1305" s="289" t="s">
        <v>2077</v>
      </c>
      <c r="C1305" s="290" t="s">
        <v>1</v>
      </c>
      <c r="D1305" s="291">
        <v>6.9</v>
      </c>
      <c r="E1305" s="292"/>
    </row>
    <row r="1306" spans="1:5" ht="15">
      <c r="A1306" s="288">
        <v>1002</v>
      </c>
      <c r="B1306" s="366" t="s">
        <v>26883</v>
      </c>
      <c r="C1306" s="367"/>
      <c r="D1306" s="367"/>
      <c r="E1306" s="368"/>
    </row>
    <row r="1307" spans="1:5" ht="14.25">
      <c r="A1307" s="289">
        <v>100202</v>
      </c>
      <c r="B1307" s="289" t="s">
        <v>2078</v>
      </c>
      <c r="C1307" s="290" t="s">
        <v>3</v>
      </c>
      <c r="D1307" s="291">
        <v>8.35</v>
      </c>
      <c r="E1307" s="292"/>
    </row>
    <row r="1308" spans="1:5" ht="28.5">
      <c r="A1308" s="289">
        <v>100203</v>
      </c>
      <c r="B1308" s="289" t="s">
        <v>2079</v>
      </c>
      <c r="C1308" s="290" t="s">
        <v>3</v>
      </c>
      <c r="D1308" s="291">
        <v>8.59</v>
      </c>
      <c r="E1308" s="292"/>
    </row>
    <row r="1309" spans="1:5" ht="28.5">
      <c r="A1309" s="289">
        <v>100208</v>
      </c>
      <c r="B1309" s="289" t="s">
        <v>2080</v>
      </c>
      <c r="C1309" s="290" t="s">
        <v>1</v>
      </c>
      <c r="D1309" s="291">
        <v>150.09</v>
      </c>
      <c r="E1309" s="292"/>
    </row>
    <row r="1310" spans="1:5" ht="28.5">
      <c r="A1310" s="289">
        <v>100209</v>
      </c>
      <c r="B1310" s="289" t="s">
        <v>2081</v>
      </c>
      <c r="C1310" s="290" t="s">
        <v>3</v>
      </c>
      <c r="D1310" s="291">
        <v>8.35</v>
      </c>
      <c r="E1310" s="292"/>
    </row>
    <row r="1311" spans="1:5" ht="15">
      <c r="A1311" s="288">
        <v>13</v>
      </c>
      <c r="B1311" s="366" t="s">
        <v>26884</v>
      </c>
      <c r="C1311" s="367"/>
      <c r="D1311" s="367"/>
      <c r="E1311" s="368"/>
    </row>
    <row r="1312" spans="1:5" ht="15">
      <c r="A1312" s="288">
        <v>1304</v>
      </c>
      <c r="B1312" s="366" t="s">
        <v>26885</v>
      </c>
      <c r="C1312" s="367"/>
      <c r="D1312" s="367"/>
      <c r="E1312" s="368"/>
    </row>
    <row r="1313" spans="1:5" ht="14.25">
      <c r="A1313" s="289">
        <v>130401</v>
      </c>
      <c r="B1313" s="289" t="s">
        <v>2082</v>
      </c>
      <c r="C1313" s="290" t="s">
        <v>2</v>
      </c>
      <c r="D1313" s="291">
        <v>82.7</v>
      </c>
      <c r="E1313" s="292"/>
    </row>
    <row r="1314" spans="1:5" ht="15">
      <c r="A1314" s="288">
        <v>1305</v>
      </c>
      <c r="B1314" s="366" t="s">
        <v>26818</v>
      </c>
      <c r="C1314" s="367"/>
      <c r="D1314" s="367"/>
      <c r="E1314" s="368"/>
    </row>
    <row r="1315" spans="1:5" ht="57">
      <c r="A1315" s="289">
        <v>130561</v>
      </c>
      <c r="B1315" s="289" t="s">
        <v>25540</v>
      </c>
      <c r="C1315" s="290" t="s">
        <v>2</v>
      </c>
      <c r="D1315" s="291">
        <v>137.6</v>
      </c>
      <c r="E1315" s="292"/>
    </row>
    <row r="1316" spans="1:5" ht="15">
      <c r="A1316" s="288">
        <v>1307</v>
      </c>
      <c r="B1316" s="366" t="s">
        <v>26791</v>
      </c>
      <c r="C1316" s="367"/>
      <c r="D1316" s="367"/>
      <c r="E1316" s="368"/>
    </row>
    <row r="1317" spans="1:5" ht="28.5">
      <c r="A1317" s="289">
        <v>130701</v>
      </c>
      <c r="B1317" s="289" t="s">
        <v>25541</v>
      </c>
      <c r="C1317" s="290" t="s">
        <v>2</v>
      </c>
      <c r="D1317" s="291">
        <v>23.36</v>
      </c>
      <c r="E1317" s="292"/>
    </row>
    <row r="1318" spans="1:5" ht="15">
      <c r="A1318" s="288">
        <v>15</v>
      </c>
      <c r="B1318" s="366" t="s">
        <v>26886</v>
      </c>
      <c r="C1318" s="367"/>
      <c r="D1318" s="367"/>
      <c r="E1318" s="368"/>
    </row>
    <row r="1319" spans="1:5" ht="15">
      <c r="A1319" s="288">
        <v>1502</v>
      </c>
      <c r="B1319" s="366" t="s">
        <v>26887</v>
      </c>
      <c r="C1319" s="367"/>
      <c r="D1319" s="367"/>
      <c r="E1319" s="368"/>
    </row>
    <row r="1320" spans="1:5" ht="28.5">
      <c r="A1320" s="289">
        <v>150266</v>
      </c>
      <c r="B1320" s="289" t="s">
        <v>2083</v>
      </c>
      <c r="C1320" s="290" t="s">
        <v>4</v>
      </c>
      <c r="D1320" s="291">
        <v>31.72</v>
      </c>
      <c r="E1320" s="292"/>
    </row>
    <row r="1321" spans="1:5" ht="15">
      <c r="A1321" s="288">
        <v>1507</v>
      </c>
      <c r="B1321" s="366" t="s">
        <v>26888</v>
      </c>
      <c r="C1321" s="367"/>
      <c r="D1321" s="367"/>
      <c r="E1321" s="368"/>
    </row>
    <row r="1322" spans="1:5" ht="28.5">
      <c r="A1322" s="289">
        <v>150706</v>
      </c>
      <c r="B1322" s="289" t="s">
        <v>2084</v>
      </c>
      <c r="C1322" s="290" t="s">
        <v>2</v>
      </c>
      <c r="D1322" s="294">
        <v>2121.6799999999998</v>
      </c>
      <c r="E1322" s="292"/>
    </row>
    <row r="1323" spans="1:5" ht="15">
      <c r="A1323" s="288">
        <v>60</v>
      </c>
      <c r="B1323" s="366" t="s">
        <v>26889</v>
      </c>
      <c r="C1323" s="367"/>
      <c r="D1323" s="367"/>
      <c r="E1323" s="368"/>
    </row>
    <row r="1324" spans="1:5" ht="15">
      <c r="A1324" s="288">
        <v>6003</v>
      </c>
      <c r="B1324" s="366" t="s">
        <v>26890</v>
      </c>
      <c r="C1324" s="367"/>
      <c r="D1324" s="367"/>
      <c r="E1324" s="368"/>
    </row>
    <row r="1325" spans="1:5" ht="14.25">
      <c r="A1325" s="289">
        <v>600327</v>
      </c>
      <c r="B1325" s="289" t="s">
        <v>2085</v>
      </c>
      <c r="C1325" s="290" t="s">
        <v>7</v>
      </c>
      <c r="D1325" s="291">
        <v>81.47</v>
      </c>
      <c r="E1325" s="292"/>
    </row>
    <row r="1326" spans="1:5" ht="15">
      <c r="A1326" s="288">
        <v>80</v>
      </c>
      <c r="B1326" s="366" t="s">
        <v>26891</v>
      </c>
      <c r="C1326" s="367"/>
      <c r="D1326" s="367"/>
      <c r="E1326" s="368"/>
    </row>
    <row r="1327" spans="1:5" ht="15">
      <c r="A1327" s="288">
        <v>8001</v>
      </c>
      <c r="B1327" s="366" t="s">
        <v>26892</v>
      </c>
      <c r="C1327" s="367"/>
      <c r="D1327" s="367"/>
      <c r="E1327" s="368"/>
    </row>
    <row r="1328" spans="1:5" ht="14.25">
      <c r="A1328" s="289">
        <v>800102</v>
      </c>
      <c r="B1328" s="289" t="s">
        <v>15</v>
      </c>
      <c r="C1328" s="290" t="s">
        <v>10</v>
      </c>
      <c r="D1328" s="291">
        <v>5.56</v>
      </c>
      <c r="E1328" s="292"/>
    </row>
    <row r="1329" spans="1:5" ht="15">
      <c r="A1329" s="288">
        <v>8005</v>
      </c>
      <c r="B1329" s="366" t="s">
        <v>26893</v>
      </c>
      <c r="C1329" s="367"/>
      <c r="D1329" s="367"/>
      <c r="E1329" s="368"/>
    </row>
    <row r="1330" spans="1:5" ht="14.25">
      <c r="A1330" s="289">
        <v>800502</v>
      </c>
      <c r="B1330" s="289" t="s">
        <v>2086</v>
      </c>
      <c r="C1330" s="290" t="s">
        <v>3</v>
      </c>
      <c r="D1330" s="291">
        <v>12.06</v>
      </c>
      <c r="E1330" s="292"/>
    </row>
    <row r="1331" spans="1:5" ht="15">
      <c r="A1331" s="288">
        <v>82</v>
      </c>
      <c r="B1331" s="366" t="s">
        <v>26986</v>
      </c>
      <c r="C1331" s="367"/>
      <c r="D1331" s="367"/>
      <c r="E1331" s="368"/>
    </row>
    <row r="1332" spans="1:5" ht="15">
      <c r="A1332" s="288">
        <v>8201</v>
      </c>
      <c r="B1332" s="366" t="s">
        <v>26987</v>
      </c>
      <c r="C1332" s="367"/>
      <c r="D1332" s="367"/>
      <c r="E1332" s="368"/>
    </row>
    <row r="1333" spans="1:5" ht="14.25">
      <c r="A1333" s="289">
        <v>820101</v>
      </c>
      <c r="B1333" s="289" t="s">
        <v>2087</v>
      </c>
      <c r="C1333" s="290" t="s">
        <v>2</v>
      </c>
      <c r="D1333" s="291">
        <v>78.16</v>
      </c>
      <c r="E1333" s="292"/>
    </row>
    <row r="1334" spans="1:5" ht="14.25">
      <c r="A1334" s="289">
        <v>820104</v>
      </c>
      <c r="B1334" s="289" t="s">
        <v>2088</v>
      </c>
      <c r="C1334" s="290" t="s">
        <v>2</v>
      </c>
      <c r="D1334" s="291">
        <v>78.8</v>
      </c>
      <c r="E1334" s="292"/>
    </row>
    <row r="1335" spans="1:5" ht="14.25">
      <c r="A1335" s="289">
        <v>820106</v>
      </c>
      <c r="B1335" s="289" t="s">
        <v>2089</v>
      </c>
      <c r="C1335" s="290" t="s">
        <v>2</v>
      </c>
      <c r="D1335" s="291">
        <v>15.73</v>
      </c>
      <c r="E1335" s="292"/>
    </row>
    <row r="1336" spans="1:5" ht="28.5">
      <c r="A1336" s="289">
        <v>820113</v>
      </c>
      <c r="B1336" s="289" t="s">
        <v>2090</v>
      </c>
      <c r="C1336" s="290" t="s">
        <v>2</v>
      </c>
      <c r="D1336" s="291">
        <v>29.82</v>
      </c>
      <c r="E1336" s="292"/>
    </row>
    <row r="1337" spans="1:5" ht="14.25">
      <c r="A1337" s="289">
        <v>820114</v>
      </c>
      <c r="B1337" s="289" t="s">
        <v>2091</v>
      </c>
      <c r="C1337" s="290" t="s">
        <v>2</v>
      </c>
      <c r="D1337" s="291">
        <v>9.4700000000000006</v>
      </c>
      <c r="E1337" s="292"/>
    </row>
    <row r="1338" spans="1:5" ht="14.25">
      <c r="A1338" s="289">
        <v>820115</v>
      </c>
      <c r="B1338" s="289" t="s">
        <v>2092</v>
      </c>
      <c r="C1338" s="290" t="s">
        <v>2</v>
      </c>
      <c r="D1338" s="291">
        <v>40.369999999999997</v>
      </c>
      <c r="E1338" s="292"/>
    </row>
    <row r="1339" spans="1:5" ht="14.25">
      <c r="A1339" s="289">
        <v>820116</v>
      </c>
      <c r="B1339" s="289" t="s">
        <v>2093</v>
      </c>
      <c r="C1339" s="290" t="s">
        <v>2</v>
      </c>
      <c r="D1339" s="291">
        <v>4.68</v>
      </c>
      <c r="E1339" s="292"/>
    </row>
    <row r="1340" spans="1:5" ht="14.25">
      <c r="A1340" s="289">
        <v>820117</v>
      </c>
      <c r="B1340" s="289" t="s">
        <v>2094</v>
      </c>
      <c r="C1340" s="290" t="s">
        <v>2</v>
      </c>
      <c r="D1340" s="291">
        <v>9.3000000000000007</v>
      </c>
      <c r="E1340" s="292"/>
    </row>
    <row r="1341" spans="1:5" ht="14.25">
      <c r="A1341" s="289">
        <v>820118</v>
      </c>
      <c r="B1341" s="289" t="s">
        <v>2095</v>
      </c>
      <c r="C1341" s="290" t="s">
        <v>2</v>
      </c>
      <c r="D1341" s="291">
        <v>3.08</v>
      </c>
      <c r="E1341" s="292"/>
    </row>
    <row r="1342" spans="1:5" ht="15">
      <c r="A1342" s="288">
        <v>83</v>
      </c>
      <c r="B1342" s="366" t="s">
        <v>26894</v>
      </c>
      <c r="C1342" s="367"/>
      <c r="D1342" s="367"/>
      <c r="E1342" s="368"/>
    </row>
    <row r="1343" spans="1:5" ht="15">
      <c r="A1343" s="288">
        <v>8301</v>
      </c>
      <c r="B1343" s="366" t="s">
        <v>26895</v>
      </c>
      <c r="C1343" s="367"/>
      <c r="D1343" s="367"/>
      <c r="E1343" s="368"/>
    </row>
    <row r="1344" spans="1:5" ht="14.25">
      <c r="A1344" s="289">
        <v>830101</v>
      </c>
      <c r="B1344" s="289" t="s">
        <v>2096</v>
      </c>
      <c r="C1344" s="290" t="s">
        <v>2</v>
      </c>
      <c r="D1344" s="291">
        <v>78.739999999999995</v>
      </c>
      <c r="E1344" s="292"/>
    </row>
    <row r="1345" spans="1:5" ht="14.25">
      <c r="A1345" s="289">
        <v>830102</v>
      </c>
      <c r="B1345" s="289" t="s">
        <v>2097</v>
      </c>
      <c r="C1345" s="290" t="s">
        <v>2</v>
      </c>
      <c r="D1345" s="291">
        <v>29.16</v>
      </c>
      <c r="E1345" s="292"/>
    </row>
    <row r="1346" spans="1:5" ht="14.25">
      <c r="A1346" s="289">
        <v>830103</v>
      </c>
      <c r="B1346" s="289" t="s">
        <v>2098</v>
      </c>
      <c r="C1346" s="290" t="s">
        <v>2</v>
      </c>
      <c r="D1346" s="291">
        <v>38.729999999999997</v>
      </c>
      <c r="E1346" s="292"/>
    </row>
    <row r="1347" spans="1:5" ht="14.25">
      <c r="A1347" s="289">
        <v>830104</v>
      </c>
      <c r="B1347" s="289" t="s">
        <v>2099</v>
      </c>
      <c r="C1347" s="290" t="s">
        <v>2</v>
      </c>
      <c r="D1347" s="291">
        <v>87.15</v>
      </c>
      <c r="E1347" s="292"/>
    </row>
    <row r="1348" spans="1:5" ht="14.25">
      <c r="A1348" s="289">
        <v>830105</v>
      </c>
      <c r="B1348" s="289" t="s">
        <v>2100</v>
      </c>
      <c r="C1348" s="290" t="s">
        <v>2</v>
      </c>
      <c r="D1348" s="291">
        <v>28.72</v>
      </c>
      <c r="E1348" s="292"/>
    </row>
    <row r="1349" spans="1:5" ht="14.25">
      <c r="A1349" s="289">
        <v>830106</v>
      </c>
      <c r="B1349" s="289" t="s">
        <v>2101</v>
      </c>
      <c r="C1349" s="290" t="s">
        <v>2</v>
      </c>
      <c r="D1349" s="291">
        <v>33.090000000000003</v>
      </c>
      <c r="E1349" s="292"/>
    </row>
    <row r="1350" spans="1:5" ht="14.25">
      <c r="A1350" s="289">
        <v>830107</v>
      </c>
      <c r="B1350" s="289" t="s">
        <v>2102</v>
      </c>
      <c r="C1350" s="290" t="s">
        <v>2</v>
      </c>
      <c r="D1350" s="291">
        <v>38.840000000000003</v>
      </c>
      <c r="E1350" s="292"/>
    </row>
    <row r="1351" spans="1:5" ht="14.25">
      <c r="A1351" s="289">
        <v>830108</v>
      </c>
      <c r="B1351" s="289" t="s">
        <v>2103</v>
      </c>
      <c r="C1351" s="290" t="s">
        <v>2</v>
      </c>
      <c r="D1351" s="291">
        <v>94.73</v>
      </c>
      <c r="E1351" s="292"/>
    </row>
    <row r="1352" spans="1:5" ht="14.25">
      <c r="A1352" s="289">
        <v>830109</v>
      </c>
      <c r="B1352" s="289" t="s">
        <v>2104</v>
      </c>
      <c r="C1352" s="290" t="s">
        <v>2</v>
      </c>
      <c r="D1352" s="291">
        <v>52.98</v>
      </c>
      <c r="E1352" s="292"/>
    </row>
    <row r="1353" spans="1:5" ht="14.25">
      <c r="A1353" s="289">
        <v>830110</v>
      </c>
      <c r="B1353" s="289" t="s">
        <v>2105</v>
      </c>
      <c r="C1353" s="290" t="s">
        <v>2</v>
      </c>
      <c r="D1353" s="291">
        <v>49.89</v>
      </c>
      <c r="E1353" s="292"/>
    </row>
    <row r="1354" spans="1:5" ht="14.25">
      <c r="A1354" s="289">
        <v>830111</v>
      </c>
      <c r="B1354" s="289" t="s">
        <v>2106</v>
      </c>
      <c r="C1354" s="290" t="s">
        <v>2</v>
      </c>
      <c r="D1354" s="291">
        <v>40.619999999999997</v>
      </c>
      <c r="E1354" s="292"/>
    </row>
    <row r="1355" spans="1:5" ht="14.25">
      <c r="A1355" s="289">
        <v>830112</v>
      </c>
      <c r="B1355" s="289" t="s">
        <v>2107</v>
      </c>
      <c r="C1355" s="290" t="s">
        <v>2</v>
      </c>
      <c r="D1355" s="291">
        <v>445.39</v>
      </c>
      <c r="E1355" s="292"/>
    </row>
    <row r="1356" spans="1:5" ht="14.25">
      <c r="A1356" s="289">
        <v>830113</v>
      </c>
      <c r="B1356" s="289" t="s">
        <v>2108</v>
      </c>
      <c r="C1356" s="290" t="s">
        <v>2</v>
      </c>
      <c r="D1356" s="291">
        <v>910.11</v>
      </c>
      <c r="E1356" s="292"/>
    </row>
    <row r="1357" spans="1:5" ht="14.25">
      <c r="A1357" s="289">
        <v>830114</v>
      </c>
      <c r="B1357" s="289" t="s">
        <v>2109</v>
      </c>
      <c r="C1357" s="290" t="s">
        <v>2</v>
      </c>
      <c r="D1357" s="291">
        <v>179.59</v>
      </c>
      <c r="E1357" s="292"/>
    </row>
    <row r="1358" spans="1:5" ht="15">
      <c r="A1358" s="288">
        <v>92</v>
      </c>
      <c r="B1358" s="366" t="s">
        <v>26896</v>
      </c>
      <c r="C1358" s="367"/>
      <c r="D1358" s="367"/>
      <c r="E1358" s="368"/>
    </row>
    <row r="1359" spans="1:5" ht="15">
      <c r="A1359" s="288">
        <v>9201</v>
      </c>
      <c r="B1359" s="366" t="s">
        <v>26897</v>
      </c>
      <c r="C1359" s="367"/>
      <c r="D1359" s="367"/>
      <c r="E1359" s="368"/>
    </row>
    <row r="1360" spans="1:5" ht="28.5">
      <c r="A1360" s="289">
        <v>920110</v>
      </c>
      <c r="B1360" s="289" t="s">
        <v>2110</v>
      </c>
      <c r="C1360" s="290" t="s">
        <v>992</v>
      </c>
      <c r="D1360" s="294">
        <v>1155</v>
      </c>
      <c r="E1360" s="292"/>
    </row>
    <row r="1361" spans="1:5" ht="15">
      <c r="A1361" s="288">
        <v>9203</v>
      </c>
      <c r="B1361" s="366" t="s">
        <v>26898</v>
      </c>
      <c r="C1361" s="367"/>
      <c r="D1361" s="367"/>
      <c r="E1361" s="368"/>
    </row>
    <row r="1362" spans="1:5" ht="28.5">
      <c r="A1362" s="289">
        <v>920396</v>
      </c>
      <c r="B1362" s="289" t="s">
        <v>26899</v>
      </c>
      <c r="C1362" s="290" t="s">
        <v>992</v>
      </c>
      <c r="D1362" s="294">
        <v>5495.45</v>
      </c>
      <c r="E1362" s="292"/>
    </row>
    <row r="1363" spans="1:5" ht="28.5">
      <c r="A1363" s="289">
        <v>920397</v>
      </c>
      <c r="B1363" s="289" t="s">
        <v>26900</v>
      </c>
      <c r="C1363" s="290" t="s">
        <v>992</v>
      </c>
      <c r="D1363" s="294">
        <v>20666.650000000001</v>
      </c>
      <c r="E1363" s="292"/>
    </row>
    <row r="1364" spans="1:5" ht="28.5">
      <c r="A1364" s="289">
        <v>920398</v>
      </c>
      <c r="B1364" s="289" t="s">
        <v>26901</v>
      </c>
      <c r="C1364" s="290" t="s">
        <v>992</v>
      </c>
      <c r="D1364" s="294">
        <v>8603.65</v>
      </c>
      <c r="E1364" s="292"/>
    </row>
    <row r="1365" spans="1:5" ht="28.5">
      <c r="A1365" s="289">
        <v>920399</v>
      </c>
      <c r="B1365" s="289" t="s">
        <v>26902</v>
      </c>
      <c r="C1365" s="290" t="s">
        <v>992</v>
      </c>
      <c r="D1365" s="294">
        <v>2633.28</v>
      </c>
      <c r="E1365" s="292"/>
    </row>
    <row r="1366" spans="1:5" ht="15">
      <c r="A1366" s="288">
        <v>9205</v>
      </c>
      <c r="B1366" s="366" t="s">
        <v>26903</v>
      </c>
      <c r="C1366" s="367"/>
      <c r="D1366" s="367"/>
      <c r="E1366" s="368"/>
    </row>
    <row r="1367" spans="1:5" ht="28.5">
      <c r="A1367" s="289">
        <v>920501</v>
      </c>
      <c r="B1367" s="289" t="s">
        <v>26904</v>
      </c>
      <c r="C1367" s="290" t="s">
        <v>992</v>
      </c>
      <c r="D1367" s="294">
        <v>14761.89</v>
      </c>
      <c r="E1367" s="292"/>
    </row>
    <row r="1368" spans="1:5" ht="28.5">
      <c r="A1368" s="289">
        <v>920502</v>
      </c>
      <c r="B1368" s="289" t="s">
        <v>26905</v>
      </c>
      <c r="C1368" s="290" t="s">
        <v>992</v>
      </c>
      <c r="D1368" s="294">
        <v>4391.29</v>
      </c>
      <c r="E1368" s="292"/>
    </row>
    <row r="1369" spans="1:5" ht="28.5">
      <c r="A1369" s="289">
        <v>920503</v>
      </c>
      <c r="B1369" s="289" t="s">
        <v>26906</v>
      </c>
      <c r="C1369" s="290" t="s">
        <v>992</v>
      </c>
      <c r="D1369" s="294">
        <v>3976.76</v>
      </c>
      <c r="E1369" s="292"/>
    </row>
    <row r="1370" spans="1:5" ht="28.5">
      <c r="A1370" s="289">
        <v>920504</v>
      </c>
      <c r="B1370" s="289" t="s">
        <v>26907</v>
      </c>
      <c r="C1370" s="290" t="s">
        <v>992</v>
      </c>
      <c r="D1370" s="294">
        <v>11779.69</v>
      </c>
      <c r="E1370" s="292"/>
    </row>
    <row r="1371" spans="1:5" ht="28.5">
      <c r="A1371" s="289">
        <v>920505</v>
      </c>
      <c r="B1371" s="289" t="s">
        <v>26908</v>
      </c>
      <c r="C1371" s="290" t="s">
        <v>992</v>
      </c>
      <c r="D1371" s="294">
        <v>9781.6200000000008</v>
      </c>
      <c r="E1371" s="292"/>
    </row>
    <row r="1372" spans="1:5" ht="28.5">
      <c r="A1372" s="289">
        <v>920506</v>
      </c>
      <c r="B1372" s="289" t="s">
        <v>26909</v>
      </c>
      <c r="C1372" s="290" t="s">
        <v>992</v>
      </c>
      <c r="D1372" s="294">
        <v>9781.6200000000008</v>
      </c>
      <c r="E1372" s="292"/>
    </row>
    <row r="1373" spans="1:5" ht="28.5">
      <c r="A1373" s="289">
        <v>920507</v>
      </c>
      <c r="B1373" s="289" t="s">
        <v>26910</v>
      </c>
      <c r="C1373" s="290" t="s">
        <v>992</v>
      </c>
      <c r="D1373" s="294">
        <v>9990.3700000000008</v>
      </c>
      <c r="E1373" s="292"/>
    </row>
    <row r="1374" spans="1:5" ht="28.5">
      <c r="A1374" s="289">
        <v>920508</v>
      </c>
      <c r="B1374" s="289" t="s">
        <v>26911</v>
      </c>
      <c r="C1374" s="290" t="s">
        <v>992</v>
      </c>
      <c r="D1374" s="294">
        <v>9155.35</v>
      </c>
      <c r="E1374" s="292"/>
    </row>
    <row r="1375" spans="1:5" ht="28.5">
      <c r="A1375" s="289">
        <v>920509</v>
      </c>
      <c r="B1375" s="289" t="s">
        <v>26912</v>
      </c>
      <c r="C1375" s="290" t="s">
        <v>992</v>
      </c>
      <c r="D1375" s="294">
        <v>9785.34</v>
      </c>
      <c r="E1375" s="292"/>
    </row>
    <row r="1376" spans="1:5" ht="28.5">
      <c r="A1376" s="289">
        <v>920510</v>
      </c>
      <c r="B1376" s="289" t="s">
        <v>26913</v>
      </c>
      <c r="C1376" s="290" t="s">
        <v>992</v>
      </c>
      <c r="D1376" s="294">
        <v>21173.62</v>
      </c>
      <c r="E1376" s="292"/>
    </row>
    <row r="1377" spans="1:5" ht="14.25">
      <c r="A1377" s="289">
        <v>920511</v>
      </c>
      <c r="B1377" s="289" t="s">
        <v>26914</v>
      </c>
      <c r="C1377" s="290" t="s">
        <v>992</v>
      </c>
      <c r="D1377" s="294">
        <v>5487.25</v>
      </c>
      <c r="E1377" s="292"/>
    </row>
    <row r="1378" spans="1:5" ht="28.5">
      <c r="A1378" s="289">
        <v>920512</v>
      </c>
      <c r="B1378" s="289" t="s">
        <v>26915</v>
      </c>
      <c r="C1378" s="290" t="s">
        <v>992</v>
      </c>
      <c r="D1378" s="294">
        <v>11846.79</v>
      </c>
      <c r="E1378" s="292"/>
    </row>
    <row r="1379" spans="1:5" ht="28.5">
      <c r="A1379" s="289">
        <v>920513</v>
      </c>
      <c r="B1379" s="289" t="s">
        <v>26916</v>
      </c>
      <c r="C1379" s="290" t="s">
        <v>992</v>
      </c>
      <c r="D1379" s="294">
        <v>17714.27</v>
      </c>
      <c r="E1379" s="292"/>
    </row>
    <row r="1380" spans="1:5" ht="14.25">
      <c r="A1380" s="289">
        <v>920514</v>
      </c>
      <c r="B1380" s="289" t="s">
        <v>26917</v>
      </c>
      <c r="C1380" s="290" t="s">
        <v>992</v>
      </c>
      <c r="D1380" s="294">
        <v>2277.42</v>
      </c>
      <c r="E1380" s="292"/>
    </row>
    <row r="1381" spans="1:5" ht="28.5">
      <c r="A1381" s="289">
        <v>920515</v>
      </c>
      <c r="B1381" s="289" t="s">
        <v>26918</v>
      </c>
      <c r="C1381" s="290" t="s">
        <v>992</v>
      </c>
      <c r="D1381" s="294">
        <v>4123.75</v>
      </c>
      <c r="E1381" s="292"/>
    </row>
    <row r="1382" spans="1:5" ht="14.25">
      <c r="A1382" s="289">
        <v>920516</v>
      </c>
      <c r="B1382" s="289" t="s">
        <v>26919</v>
      </c>
      <c r="C1382" s="290" t="s">
        <v>992</v>
      </c>
      <c r="D1382" s="294">
        <v>1674.16</v>
      </c>
      <c r="E1382" s="292"/>
    </row>
    <row r="1383" spans="1:5" ht="28.5">
      <c r="A1383" s="289">
        <v>920518</v>
      </c>
      <c r="B1383" s="289" t="s">
        <v>26920</v>
      </c>
      <c r="C1383" s="290" t="s">
        <v>992</v>
      </c>
      <c r="D1383" s="294">
        <v>3172.11</v>
      </c>
      <c r="E1383" s="292"/>
    </row>
    <row r="1384" spans="1:5" ht="28.5">
      <c r="A1384" s="289">
        <v>920519</v>
      </c>
      <c r="B1384" s="289" t="s">
        <v>26921</v>
      </c>
      <c r="C1384" s="290" t="s">
        <v>992</v>
      </c>
      <c r="D1384" s="294">
        <v>6061.07</v>
      </c>
      <c r="E1384" s="292"/>
    </row>
    <row r="1385" spans="1:5" ht="28.5">
      <c r="A1385" s="289">
        <v>920520</v>
      </c>
      <c r="B1385" s="289" t="s">
        <v>26922</v>
      </c>
      <c r="C1385" s="290" t="s">
        <v>992</v>
      </c>
      <c r="D1385" s="294">
        <v>22736.78</v>
      </c>
      <c r="E1385" s="292"/>
    </row>
    <row r="1386" spans="1:5" ht="28.5">
      <c r="A1386" s="289">
        <v>920521</v>
      </c>
      <c r="B1386" s="289" t="s">
        <v>26923</v>
      </c>
      <c r="C1386" s="290" t="s">
        <v>992</v>
      </c>
      <c r="D1386" s="294">
        <v>9497.4</v>
      </c>
      <c r="E1386" s="292"/>
    </row>
    <row r="1387" spans="1:5" ht="28.5">
      <c r="A1387" s="289">
        <v>920522</v>
      </c>
      <c r="B1387" s="289" t="s">
        <v>26924</v>
      </c>
      <c r="C1387" s="290" t="s">
        <v>992</v>
      </c>
      <c r="D1387" s="294">
        <v>2904.48</v>
      </c>
      <c r="E1387" s="292"/>
    </row>
    <row r="1388" spans="1:5" ht="28.5">
      <c r="A1388" s="289">
        <v>920523</v>
      </c>
      <c r="B1388" s="289" t="s">
        <v>26925</v>
      </c>
      <c r="C1388" s="290" t="s">
        <v>992</v>
      </c>
      <c r="D1388" s="294">
        <v>16240.55</v>
      </c>
      <c r="E1388" s="292"/>
    </row>
    <row r="1389" spans="1:5" ht="28.5">
      <c r="A1389" s="289">
        <v>920524</v>
      </c>
      <c r="B1389" s="289" t="s">
        <v>26926</v>
      </c>
      <c r="C1389" s="290" t="s">
        <v>992</v>
      </c>
      <c r="D1389" s="294">
        <v>4843.67</v>
      </c>
      <c r="E1389" s="292"/>
    </row>
    <row r="1390" spans="1:5" ht="28.5">
      <c r="A1390" s="289">
        <v>920525</v>
      </c>
      <c r="B1390" s="289" t="s">
        <v>26927</v>
      </c>
      <c r="C1390" s="290" t="s">
        <v>992</v>
      </c>
      <c r="D1390" s="294">
        <v>4386.07</v>
      </c>
      <c r="E1390" s="292"/>
    </row>
    <row r="1391" spans="1:5" ht="28.5">
      <c r="A1391" s="289">
        <v>920526</v>
      </c>
      <c r="B1391" s="289" t="s">
        <v>26928</v>
      </c>
      <c r="C1391" s="290" t="s">
        <v>992</v>
      </c>
      <c r="D1391" s="294">
        <v>13140.95</v>
      </c>
      <c r="E1391" s="292"/>
    </row>
    <row r="1392" spans="1:5" ht="28.5">
      <c r="A1392" s="289">
        <v>920527</v>
      </c>
      <c r="B1392" s="289" t="s">
        <v>26929</v>
      </c>
      <c r="C1392" s="290" t="s">
        <v>992</v>
      </c>
      <c r="D1392" s="294">
        <v>10792.5</v>
      </c>
      <c r="E1392" s="292"/>
    </row>
    <row r="1393" spans="1:5" ht="28.5">
      <c r="A1393" s="289">
        <v>920528</v>
      </c>
      <c r="B1393" s="289" t="s">
        <v>26930</v>
      </c>
      <c r="C1393" s="290" t="s">
        <v>992</v>
      </c>
      <c r="D1393" s="294">
        <v>10792.5</v>
      </c>
      <c r="E1393" s="292"/>
    </row>
    <row r="1394" spans="1:5" ht="28.5">
      <c r="A1394" s="289">
        <v>920529</v>
      </c>
      <c r="B1394" s="289" t="s">
        <v>26931</v>
      </c>
      <c r="C1394" s="290" t="s">
        <v>992</v>
      </c>
      <c r="D1394" s="294">
        <v>11086.06</v>
      </c>
      <c r="E1394" s="292"/>
    </row>
    <row r="1395" spans="1:5" ht="28.5">
      <c r="A1395" s="289">
        <v>920530</v>
      </c>
      <c r="B1395" s="289" t="s">
        <v>26932</v>
      </c>
      <c r="C1395" s="290" t="s">
        <v>992</v>
      </c>
      <c r="D1395" s="294">
        <v>10105.23</v>
      </c>
      <c r="E1395" s="292"/>
    </row>
    <row r="1396" spans="1:5" ht="28.5">
      <c r="A1396" s="289">
        <v>920531</v>
      </c>
      <c r="B1396" s="289" t="s">
        <v>26933</v>
      </c>
      <c r="C1396" s="290" t="s">
        <v>992</v>
      </c>
      <c r="D1396" s="294">
        <v>10792.5</v>
      </c>
      <c r="E1396" s="292"/>
    </row>
    <row r="1397" spans="1:5" ht="28.5">
      <c r="A1397" s="289">
        <v>920532</v>
      </c>
      <c r="B1397" s="289" t="s">
        <v>26934</v>
      </c>
      <c r="C1397" s="290" t="s">
        <v>992</v>
      </c>
      <c r="D1397" s="294">
        <v>23173.66</v>
      </c>
      <c r="E1397" s="292"/>
    </row>
    <row r="1398" spans="1:5" ht="14.25">
      <c r="A1398" s="289">
        <v>920533</v>
      </c>
      <c r="B1398" s="289" t="s">
        <v>26935</v>
      </c>
      <c r="C1398" s="290" t="s">
        <v>992</v>
      </c>
      <c r="D1398" s="294">
        <v>6061.07</v>
      </c>
      <c r="E1398" s="292"/>
    </row>
    <row r="1399" spans="1:5" ht="28.5">
      <c r="A1399" s="289">
        <v>920534</v>
      </c>
      <c r="B1399" s="289" t="s">
        <v>26936</v>
      </c>
      <c r="C1399" s="290" t="s">
        <v>992</v>
      </c>
      <c r="D1399" s="294">
        <v>13063.24</v>
      </c>
      <c r="E1399" s="292"/>
    </row>
    <row r="1400" spans="1:5" ht="28.5">
      <c r="A1400" s="289">
        <v>920535</v>
      </c>
      <c r="B1400" s="289" t="s">
        <v>26937</v>
      </c>
      <c r="C1400" s="290" t="s">
        <v>992</v>
      </c>
      <c r="D1400" s="294">
        <v>19488.66</v>
      </c>
      <c r="E1400" s="292"/>
    </row>
    <row r="1401" spans="1:5" ht="14.25">
      <c r="A1401" s="289">
        <v>920536</v>
      </c>
      <c r="B1401" s="289" t="s">
        <v>26938</v>
      </c>
      <c r="C1401" s="290" t="s">
        <v>992</v>
      </c>
      <c r="D1401" s="294">
        <v>2637.41</v>
      </c>
      <c r="E1401" s="292"/>
    </row>
    <row r="1402" spans="1:5" ht="28.5">
      <c r="A1402" s="289">
        <v>920537</v>
      </c>
      <c r="B1402" s="289" t="s">
        <v>26939</v>
      </c>
      <c r="C1402" s="290" t="s">
        <v>992</v>
      </c>
      <c r="D1402" s="294">
        <v>4775.6000000000004</v>
      </c>
      <c r="E1402" s="292"/>
    </row>
    <row r="1403" spans="1:5" ht="14.25">
      <c r="A1403" s="289">
        <v>920538</v>
      </c>
      <c r="B1403" s="289" t="s">
        <v>26940</v>
      </c>
      <c r="C1403" s="290" t="s">
        <v>992</v>
      </c>
      <c r="D1403" s="294">
        <v>1938.8</v>
      </c>
      <c r="E1403" s="292"/>
    </row>
    <row r="1404" spans="1:5" ht="28.5">
      <c r="A1404" s="289">
        <v>920539</v>
      </c>
      <c r="B1404" s="289" t="s">
        <v>26941</v>
      </c>
      <c r="C1404" s="290" t="s">
        <v>992</v>
      </c>
      <c r="D1404" s="294">
        <v>1938.8</v>
      </c>
      <c r="E1404" s="292"/>
    </row>
    <row r="1405" spans="1:5" ht="28.5">
      <c r="A1405" s="289">
        <v>920540</v>
      </c>
      <c r="B1405" s="289" t="s">
        <v>26942</v>
      </c>
      <c r="C1405" s="290" t="s">
        <v>992</v>
      </c>
      <c r="D1405" s="294">
        <v>3673.53</v>
      </c>
      <c r="E1405" s="292"/>
    </row>
    <row r="1406" spans="1:5" ht="15">
      <c r="A1406" s="288">
        <v>93</v>
      </c>
      <c r="B1406" s="366" t="s">
        <v>26943</v>
      </c>
      <c r="C1406" s="367"/>
      <c r="D1406" s="367"/>
      <c r="E1406" s="368"/>
    </row>
    <row r="1407" spans="1:5" ht="15">
      <c r="A1407" s="288">
        <v>9302</v>
      </c>
      <c r="B1407" s="366" t="s">
        <v>26944</v>
      </c>
      <c r="C1407" s="367"/>
      <c r="D1407" s="367"/>
      <c r="E1407" s="368"/>
    </row>
    <row r="1408" spans="1:5" ht="28.5">
      <c r="A1408" s="289">
        <v>930213</v>
      </c>
      <c r="B1408" s="289" t="s">
        <v>2111</v>
      </c>
      <c r="C1408" s="290" t="s">
        <v>2</v>
      </c>
      <c r="D1408" s="291">
        <v>817.47</v>
      </c>
      <c r="E1408" s="292"/>
    </row>
    <row r="1409" spans="1:5" ht="28.5">
      <c r="A1409" s="289">
        <v>930214</v>
      </c>
      <c r="B1409" s="289" t="s">
        <v>2112</v>
      </c>
      <c r="C1409" s="290" t="s">
        <v>2</v>
      </c>
      <c r="D1409" s="294">
        <v>1486.75</v>
      </c>
      <c r="E1409" s="292"/>
    </row>
    <row r="1410" spans="1:5" ht="28.5">
      <c r="A1410" s="289">
        <v>930218</v>
      </c>
      <c r="B1410" s="289" t="s">
        <v>2113</v>
      </c>
      <c r="C1410" s="290" t="s">
        <v>2</v>
      </c>
      <c r="D1410" s="291">
        <v>645.21</v>
      </c>
      <c r="E1410" s="292"/>
    </row>
    <row r="1411" spans="1:5" ht="28.5">
      <c r="A1411" s="289">
        <v>930219</v>
      </c>
      <c r="B1411" s="289" t="s">
        <v>2114</v>
      </c>
      <c r="C1411" s="290" t="s">
        <v>2</v>
      </c>
      <c r="D1411" s="291">
        <v>675.61</v>
      </c>
      <c r="E1411" s="292"/>
    </row>
    <row r="1412" spans="1:5" ht="28.5">
      <c r="A1412" s="289">
        <v>930220</v>
      </c>
      <c r="B1412" s="289" t="s">
        <v>2115</v>
      </c>
      <c r="C1412" s="290" t="s">
        <v>2</v>
      </c>
      <c r="D1412" s="291">
        <v>886.79</v>
      </c>
      <c r="E1412" s="292"/>
    </row>
    <row r="1413" spans="1:5" ht="15">
      <c r="A1413" s="288">
        <v>95</v>
      </c>
      <c r="B1413" s="366" t="s">
        <v>2116</v>
      </c>
      <c r="C1413" s="367"/>
      <c r="D1413" s="367"/>
      <c r="E1413" s="368"/>
    </row>
    <row r="1414" spans="1:5" ht="15">
      <c r="A1414" s="288">
        <v>9501</v>
      </c>
      <c r="B1414" s="366" t="s">
        <v>26945</v>
      </c>
      <c r="C1414" s="367"/>
      <c r="D1414" s="367"/>
      <c r="E1414" s="368"/>
    </row>
    <row r="1415" spans="1:5" ht="28.5">
      <c r="A1415" s="289">
        <v>950101</v>
      </c>
      <c r="B1415" s="289" t="s">
        <v>2117</v>
      </c>
      <c r="C1415" s="290" t="s">
        <v>5</v>
      </c>
      <c r="D1415" s="291">
        <v>2.8</v>
      </c>
      <c r="E1415" s="292"/>
    </row>
    <row r="1416" spans="1:5" ht="28.5">
      <c r="A1416" s="289">
        <v>950102</v>
      </c>
      <c r="B1416" s="289" t="s">
        <v>2118</v>
      </c>
      <c r="C1416" s="290" t="s">
        <v>5</v>
      </c>
      <c r="D1416" s="291">
        <v>18.88</v>
      </c>
      <c r="E1416" s="293"/>
    </row>
    <row r="1417" spans="1:5" ht="14.25">
      <c r="A1417" s="369"/>
      <c r="B1417" s="370"/>
      <c r="C1417" s="370"/>
      <c r="D1417" s="370"/>
      <c r="E1417" s="371"/>
    </row>
    <row r="1418" spans="1:5" ht="15">
      <c r="A1418" s="366" t="s">
        <v>26946</v>
      </c>
      <c r="B1418" s="367"/>
      <c r="C1418" s="367"/>
      <c r="D1418" s="367"/>
      <c r="E1418" s="368"/>
    </row>
    <row r="1419" spans="1:5" ht="14.25">
      <c r="A1419" s="369"/>
      <c r="B1419" s="370"/>
      <c r="C1419" s="370"/>
      <c r="D1419" s="370"/>
      <c r="E1419" s="371"/>
    </row>
    <row r="1420" spans="1:5" ht="15">
      <c r="A1420" s="286" t="s">
        <v>26722</v>
      </c>
      <c r="B1420" s="286" t="s">
        <v>26723</v>
      </c>
      <c r="C1420" s="287" t="s">
        <v>26724</v>
      </c>
      <c r="D1420" s="287" t="s">
        <v>26947</v>
      </c>
      <c r="E1420" s="287" t="s">
        <v>26948</v>
      </c>
    </row>
    <row r="1421" spans="1:5" ht="15">
      <c r="A1421" s="288">
        <v>8</v>
      </c>
      <c r="B1421" s="366" t="s">
        <v>26949</v>
      </c>
      <c r="C1421" s="367"/>
      <c r="D1421" s="367"/>
      <c r="E1421" s="368"/>
    </row>
    <row r="1422" spans="1:5" ht="15">
      <c r="A1422" s="288">
        <v>801</v>
      </c>
      <c r="B1422" s="366" t="s">
        <v>26950</v>
      </c>
      <c r="C1422" s="367"/>
      <c r="D1422" s="367"/>
      <c r="E1422" s="368"/>
    </row>
    <row r="1423" spans="1:5" ht="28.5">
      <c r="A1423" s="289">
        <v>80124</v>
      </c>
      <c r="B1423" s="289" t="s">
        <v>2119</v>
      </c>
      <c r="C1423" s="290" t="s">
        <v>5</v>
      </c>
      <c r="D1423" s="291">
        <v>70.36</v>
      </c>
      <c r="E1423" s="291">
        <v>13.61</v>
      </c>
    </row>
    <row r="1424" spans="1:5" ht="14.25">
      <c r="A1424" s="289">
        <v>80125</v>
      </c>
      <c r="B1424" s="289" t="s">
        <v>2120</v>
      </c>
      <c r="C1424" s="290" t="s">
        <v>5</v>
      </c>
      <c r="D1424" s="291">
        <v>29.85</v>
      </c>
      <c r="E1424" s="291">
        <v>13.61</v>
      </c>
    </row>
    <row r="1425" spans="1:5" ht="28.5">
      <c r="A1425" s="289">
        <v>80144</v>
      </c>
      <c r="B1425" s="289" t="s">
        <v>2121</v>
      </c>
      <c r="C1425" s="290" t="s">
        <v>5</v>
      </c>
      <c r="D1425" s="291">
        <v>19.54</v>
      </c>
      <c r="E1425" s="291">
        <v>13.61</v>
      </c>
    </row>
    <row r="1426" spans="1:5" ht="28.5">
      <c r="A1426" s="289">
        <v>80170</v>
      </c>
      <c r="B1426" s="289" t="s">
        <v>2122</v>
      </c>
      <c r="C1426" s="290" t="s">
        <v>5</v>
      </c>
      <c r="D1426" s="291">
        <v>146.55000000000001</v>
      </c>
      <c r="E1426" s="291">
        <v>11.21</v>
      </c>
    </row>
    <row r="1427" spans="1:5" ht="28.5">
      <c r="A1427" s="289">
        <v>80178</v>
      </c>
      <c r="B1427" s="289" t="s">
        <v>2123</v>
      </c>
      <c r="C1427" s="290" t="s">
        <v>5</v>
      </c>
      <c r="D1427" s="291">
        <v>105.45</v>
      </c>
      <c r="E1427" s="291">
        <v>11.21</v>
      </c>
    </row>
    <row r="1428" spans="1:5" ht="15">
      <c r="A1428" s="288">
        <v>802</v>
      </c>
      <c r="B1428" s="366" t="s">
        <v>26951</v>
      </c>
      <c r="C1428" s="367"/>
      <c r="D1428" s="367"/>
      <c r="E1428" s="368"/>
    </row>
    <row r="1429" spans="1:5" ht="28.5">
      <c r="A1429" s="289">
        <v>80201</v>
      </c>
      <c r="B1429" s="289" t="s">
        <v>2124</v>
      </c>
      <c r="C1429" s="290" t="s">
        <v>5</v>
      </c>
      <c r="D1429" s="291">
        <v>2.25</v>
      </c>
      <c r="E1429" s="291">
        <v>0</v>
      </c>
    </row>
    <row r="1430" spans="1:5" ht="28.5">
      <c r="A1430" s="289">
        <v>80202</v>
      </c>
      <c r="B1430" s="289" t="s">
        <v>2125</v>
      </c>
      <c r="C1430" s="290" t="s">
        <v>5</v>
      </c>
      <c r="D1430" s="291">
        <v>2.25</v>
      </c>
      <c r="E1430" s="291">
        <v>0</v>
      </c>
    </row>
    <row r="1431" spans="1:5" ht="28.5">
      <c r="A1431" s="289">
        <v>80276</v>
      </c>
      <c r="B1431" s="289" t="s">
        <v>2126</v>
      </c>
      <c r="C1431" s="290" t="s">
        <v>2</v>
      </c>
      <c r="D1431" s="294">
        <v>36289</v>
      </c>
      <c r="E1431" s="291">
        <v>0</v>
      </c>
    </row>
    <row r="1432" spans="1:5" ht="15">
      <c r="A1432" s="288">
        <v>807</v>
      </c>
      <c r="B1432" s="366" t="s">
        <v>26952</v>
      </c>
      <c r="C1432" s="367"/>
      <c r="D1432" s="367"/>
      <c r="E1432" s="368"/>
    </row>
    <row r="1433" spans="1:5" ht="28.5">
      <c r="A1433" s="289">
        <v>80716</v>
      </c>
      <c r="B1433" s="289" t="s">
        <v>2127</v>
      </c>
      <c r="C1433" s="290" t="s">
        <v>2</v>
      </c>
      <c r="D1433" s="294">
        <v>28304</v>
      </c>
      <c r="E1433" s="291">
        <v>0</v>
      </c>
    </row>
    <row r="1434" spans="1:5" ht="15">
      <c r="A1434" s="288">
        <v>860</v>
      </c>
      <c r="B1434" s="366" t="s">
        <v>26953</v>
      </c>
      <c r="C1434" s="367"/>
      <c r="D1434" s="367"/>
      <c r="E1434" s="368"/>
    </row>
    <row r="1435" spans="1:5" ht="28.5">
      <c r="A1435" s="289">
        <v>86030</v>
      </c>
      <c r="B1435" s="289" t="s">
        <v>2128</v>
      </c>
      <c r="C1435" s="290" t="s">
        <v>5</v>
      </c>
      <c r="D1435" s="291">
        <v>88.73</v>
      </c>
      <c r="E1435" s="291">
        <v>13.61</v>
      </c>
    </row>
    <row r="1436" spans="1:5" ht="28.5">
      <c r="A1436" s="289">
        <v>86049</v>
      </c>
      <c r="B1436" s="289" t="s">
        <v>2129</v>
      </c>
      <c r="C1436" s="290" t="s">
        <v>5</v>
      </c>
      <c r="D1436" s="291">
        <v>104.48</v>
      </c>
      <c r="E1436" s="291">
        <v>11.21</v>
      </c>
    </row>
    <row r="1437" spans="1:5" ht="28.5">
      <c r="A1437" s="289">
        <v>86096</v>
      </c>
      <c r="B1437" s="289" t="s">
        <v>2130</v>
      </c>
      <c r="C1437" s="290" t="s">
        <v>5</v>
      </c>
      <c r="D1437" s="291">
        <v>15.97</v>
      </c>
      <c r="E1437" s="291">
        <v>8.83</v>
      </c>
    </row>
  </sheetData>
  <autoFilter ref="A2:D2"/>
  <mergeCells count="258">
    <mergeCell ref="B1428:E1428"/>
    <mergeCell ref="B1432:E1432"/>
    <mergeCell ref="B1434:E1434"/>
    <mergeCell ref="A1417:E1417"/>
    <mergeCell ref="A1418:E1418"/>
    <mergeCell ref="A1419:E1419"/>
    <mergeCell ref="B1421:E1421"/>
    <mergeCell ref="B1422:E1422"/>
    <mergeCell ref="B1366:E1366"/>
    <mergeCell ref="B1406:E1406"/>
    <mergeCell ref="B1407:E1407"/>
    <mergeCell ref="B1413:E1413"/>
    <mergeCell ref="B1414:E1414"/>
    <mergeCell ref="B1342:E1342"/>
    <mergeCell ref="B1343:E1343"/>
    <mergeCell ref="B1358:E1358"/>
    <mergeCell ref="B1359:E1359"/>
    <mergeCell ref="B1361:E1361"/>
    <mergeCell ref="B1326:E1326"/>
    <mergeCell ref="B1327:E1327"/>
    <mergeCell ref="B1329:E1329"/>
    <mergeCell ref="B1331:E1331"/>
    <mergeCell ref="B1332:E1332"/>
    <mergeCell ref="B1318:E1318"/>
    <mergeCell ref="B1319:E1319"/>
    <mergeCell ref="B1321:E1321"/>
    <mergeCell ref="B1323:E1323"/>
    <mergeCell ref="B1324:E1324"/>
    <mergeCell ref="B1306:E1306"/>
    <mergeCell ref="B1311:E1311"/>
    <mergeCell ref="B1312:E1312"/>
    <mergeCell ref="B1314:E1314"/>
    <mergeCell ref="B1316:E1316"/>
    <mergeCell ref="B1287:E1287"/>
    <mergeCell ref="B1289:E1289"/>
    <mergeCell ref="B1292:E1292"/>
    <mergeCell ref="B1296:E1296"/>
    <mergeCell ref="B1297:E1297"/>
    <mergeCell ref="B1276:E1276"/>
    <mergeCell ref="B1278:E1278"/>
    <mergeCell ref="B1280:E1280"/>
    <mergeCell ref="B1282:E1282"/>
    <mergeCell ref="B1285:E1285"/>
    <mergeCell ref="B1261:E1261"/>
    <mergeCell ref="B1264:E1264"/>
    <mergeCell ref="B1268:E1268"/>
    <mergeCell ref="B1271:E1271"/>
    <mergeCell ref="B1273:E1273"/>
    <mergeCell ref="B1248:E1248"/>
    <mergeCell ref="B1250:E1250"/>
    <mergeCell ref="B1253:E1253"/>
    <mergeCell ref="B1256:E1256"/>
    <mergeCell ref="B1258:E1258"/>
    <mergeCell ref="B1218:E1218"/>
    <mergeCell ref="B1237:E1237"/>
    <mergeCell ref="B1243:E1243"/>
    <mergeCell ref="B1245:E1245"/>
    <mergeCell ref="B1246:E1246"/>
    <mergeCell ref="B1200:E1200"/>
    <mergeCell ref="B1206:E1206"/>
    <mergeCell ref="B1208:E1208"/>
    <mergeCell ref="B1211:E1211"/>
    <mergeCell ref="B1213:E1213"/>
    <mergeCell ref="B1161:E1161"/>
    <mergeCell ref="B1165:E1165"/>
    <mergeCell ref="B1168:E1168"/>
    <mergeCell ref="B1187:E1187"/>
    <mergeCell ref="B1196:E1196"/>
    <mergeCell ref="B1131:E1131"/>
    <mergeCell ref="B1139:E1139"/>
    <mergeCell ref="B1142:E1142"/>
    <mergeCell ref="B1155:E1155"/>
    <mergeCell ref="B1159:E1159"/>
    <mergeCell ref="B1081:E1081"/>
    <mergeCell ref="B1091:E1091"/>
    <mergeCell ref="B1095:E1095"/>
    <mergeCell ref="B1123:E1123"/>
    <mergeCell ref="B1129:E1129"/>
    <mergeCell ref="B1014:E1014"/>
    <mergeCell ref="B1033:E1033"/>
    <mergeCell ref="B1062:E1062"/>
    <mergeCell ref="B1064:E1064"/>
    <mergeCell ref="B1073:E1073"/>
    <mergeCell ref="B972:E972"/>
    <mergeCell ref="B1003:E1003"/>
    <mergeCell ref="B1005:E1005"/>
    <mergeCell ref="B1008:E1008"/>
    <mergeCell ref="B1012:E1012"/>
    <mergeCell ref="B933:E933"/>
    <mergeCell ref="B943:E943"/>
    <mergeCell ref="B945:E945"/>
    <mergeCell ref="B959:E959"/>
    <mergeCell ref="B964:E964"/>
    <mergeCell ref="B919:E919"/>
    <mergeCell ref="B922:E922"/>
    <mergeCell ref="B923:E923"/>
    <mergeCell ref="B926:E926"/>
    <mergeCell ref="B930:E930"/>
    <mergeCell ref="B894:E894"/>
    <mergeCell ref="B907:E907"/>
    <mergeCell ref="B910:E910"/>
    <mergeCell ref="B911:E911"/>
    <mergeCell ref="B915:E915"/>
    <mergeCell ref="B841:E841"/>
    <mergeCell ref="B851:E851"/>
    <mergeCell ref="B860:E860"/>
    <mergeCell ref="B876:E876"/>
    <mergeCell ref="B888:E888"/>
    <mergeCell ref="B811:E811"/>
    <mergeCell ref="B822:E822"/>
    <mergeCell ref="B824:E824"/>
    <mergeCell ref="B829:E829"/>
    <mergeCell ref="B833:E833"/>
    <mergeCell ref="B765:E765"/>
    <mergeCell ref="B773:E773"/>
    <mergeCell ref="B780:E780"/>
    <mergeCell ref="B784:E784"/>
    <mergeCell ref="B805:E805"/>
    <mergeCell ref="B729:E729"/>
    <mergeCell ref="B736:E736"/>
    <mergeCell ref="B739:E739"/>
    <mergeCell ref="B741:E741"/>
    <mergeCell ref="B744:E744"/>
    <mergeCell ref="B708:E708"/>
    <mergeCell ref="B716:E716"/>
    <mergeCell ref="B720:E720"/>
    <mergeCell ref="B723:E723"/>
    <mergeCell ref="B725:E725"/>
    <mergeCell ref="B681:E681"/>
    <mergeCell ref="B683:E683"/>
    <mergeCell ref="B685:E685"/>
    <mergeCell ref="B687:E687"/>
    <mergeCell ref="B696:E696"/>
    <mergeCell ref="B628:E628"/>
    <mergeCell ref="B648:E648"/>
    <mergeCell ref="B659:E659"/>
    <mergeCell ref="B666:E666"/>
    <mergeCell ref="B669:E669"/>
    <mergeCell ref="B603:E603"/>
    <mergeCell ref="B609:E609"/>
    <mergeCell ref="B614:E614"/>
    <mergeCell ref="B617:E617"/>
    <mergeCell ref="B619:E619"/>
    <mergeCell ref="B584:E584"/>
    <mergeCell ref="B586:E586"/>
    <mergeCell ref="B588:E588"/>
    <mergeCell ref="B594:E594"/>
    <mergeCell ref="B599:E599"/>
    <mergeCell ref="B536:E536"/>
    <mergeCell ref="B541:E541"/>
    <mergeCell ref="B544:E544"/>
    <mergeCell ref="B562:E562"/>
    <mergeCell ref="B576:E576"/>
    <mergeCell ref="B497:E497"/>
    <mergeCell ref="B503:E503"/>
    <mergeCell ref="B505:E505"/>
    <mergeCell ref="B512:E512"/>
    <mergeCell ref="B516:E516"/>
    <mergeCell ref="B470:E470"/>
    <mergeCell ref="B475:E475"/>
    <mergeCell ref="B477:E477"/>
    <mergeCell ref="B491:E491"/>
    <mergeCell ref="B494:E494"/>
    <mergeCell ref="B457:E457"/>
    <mergeCell ref="B459:E459"/>
    <mergeCell ref="B464:E464"/>
    <mergeCell ref="B466:E466"/>
    <mergeCell ref="B468:E468"/>
    <mergeCell ref="B443:E443"/>
    <mergeCell ref="B445:E445"/>
    <mergeCell ref="B446:E446"/>
    <mergeCell ref="B450:E450"/>
    <mergeCell ref="B452:E452"/>
    <mergeCell ref="B420:E420"/>
    <mergeCell ref="B423:E423"/>
    <mergeCell ref="B432:E432"/>
    <mergeCell ref="B439:E439"/>
    <mergeCell ref="B441:E441"/>
    <mergeCell ref="B381:E381"/>
    <mergeCell ref="B387:E387"/>
    <mergeCell ref="B389:E389"/>
    <mergeCell ref="B398:E398"/>
    <mergeCell ref="B400:E400"/>
    <mergeCell ref="B362:E362"/>
    <mergeCell ref="B364:E364"/>
    <mergeCell ref="B372:E372"/>
    <mergeCell ref="B374:E374"/>
    <mergeCell ref="B379:E379"/>
    <mergeCell ref="B347:E347"/>
    <mergeCell ref="B349:E349"/>
    <mergeCell ref="B351:E351"/>
    <mergeCell ref="B356:E356"/>
    <mergeCell ref="B358:E358"/>
    <mergeCell ref="B334:E334"/>
    <mergeCell ref="B336:E336"/>
    <mergeCell ref="B338:E338"/>
    <mergeCell ref="B341:E341"/>
    <mergeCell ref="B343:E343"/>
    <mergeCell ref="B316:E316"/>
    <mergeCell ref="B318:E318"/>
    <mergeCell ref="B321:E321"/>
    <mergeCell ref="B324:E324"/>
    <mergeCell ref="B326:E326"/>
    <mergeCell ref="B291:E291"/>
    <mergeCell ref="B305:E305"/>
    <mergeCell ref="B308:E308"/>
    <mergeCell ref="B310:E310"/>
    <mergeCell ref="B314:E314"/>
    <mergeCell ref="B277:E277"/>
    <mergeCell ref="B280:E280"/>
    <mergeCell ref="B285:E285"/>
    <mergeCell ref="B287:E287"/>
    <mergeCell ref="B289:E289"/>
    <mergeCell ref="B255:E255"/>
    <mergeCell ref="B256:E256"/>
    <mergeCell ref="B264:E264"/>
    <mergeCell ref="B275:E275"/>
    <mergeCell ref="B226:E226"/>
    <mergeCell ref="B234:E234"/>
    <mergeCell ref="B244:E244"/>
    <mergeCell ref="B246:E246"/>
    <mergeCell ref="B248:E248"/>
    <mergeCell ref="B210:E210"/>
    <mergeCell ref="B212:E212"/>
    <mergeCell ref="B221:E221"/>
    <mergeCell ref="B156:E156"/>
    <mergeCell ref="B158:E158"/>
    <mergeCell ref="B161:E161"/>
    <mergeCell ref="B166:E166"/>
    <mergeCell ref="B190:E190"/>
    <mergeCell ref="B253:E253"/>
    <mergeCell ref="B141:E141"/>
    <mergeCell ref="B147:E147"/>
    <mergeCell ref="B102:E102"/>
    <mergeCell ref="B105:E105"/>
    <mergeCell ref="B108:E108"/>
    <mergeCell ref="B114:E114"/>
    <mergeCell ref="B117:E117"/>
    <mergeCell ref="B204:E204"/>
    <mergeCell ref="B206:E206"/>
    <mergeCell ref="B94:E94"/>
    <mergeCell ref="A29:E29"/>
    <mergeCell ref="A30:E30"/>
    <mergeCell ref="B32:E32"/>
    <mergeCell ref="B33:E33"/>
    <mergeCell ref="B35:E35"/>
    <mergeCell ref="B126:E126"/>
    <mergeCell ref="B129:E129"/>
    <mergeCell ref="B133:E133"/>
    <mergeCell ref="C1:D1"/>
    <mergeCell ref="B4:E4"/>
    <mergeCell ref="B5:E5"/>
    <mergeCell ref="B22:E22"/>
    <mergeCell ref="A28:E28"/>
    <mergeCell ref="B39:E39"/>
    <mergeCell ref="B62:E62"/>
    <mergeCell ref="B65:E65"/>
    <mergeCell ref="B73:E73"/>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0"/>
  </sheetPr>
  <dimension ref="A1:D1437"/>
  <sheetViews>
    <sheetView workbookViewId="0">
      <pane ySplit="2" topLeftCell="A829" activePane="bottomLeft" state="frozen"/>
      <selection pane="bottomLeft" activeCell="B843" sqref="B843"/>
    </sheetView>
  </sheetViews>
  <sheetFormatPr defaultColWidth="0" defaultRowHeight="11.25"/>
  <cols>
    <col min="1" max="1" width="20.625" style="172" customWidth="1"/>
    <col min="2" max="2" width="40.625" style="12" customWidth="1"/>
    <col min="3" max="3" width="5.625" style="172" customWidth="1"/>
    <col min="4" max="4" width="15.625" style="172" customWidth="1"/>
    <col min="5" max="16384" width="9" style="12" hidden="1"/>
  </cols>
  <sheetData>
    <row r="1" spans="1:4">
      <c r="A1" s="169" t="s">
        <v>2133</v>
      </c>
      <c r="B1" s="170" t="s">
        <v>24816</v>
      </c>
      <c r="C1" s="365" t="s">
        <v>25542</v>
      </c>
      <c r="D1" s="365"/>
    </row>
    <row r="2" spans="1:4">
      <c r="A2" s="171" t="s">
        <v>2311</v>
      </c>
      <c r="B2" s="171" t="s">
        <v>1068</v>
      </c>
      <c r="C2" s="171" t="s">
        <v>26</v>
      </c>
      <c r="D2" s="171" t="s">
        <v>2303</v>
      </c>
    </row>
    <row r="3" spans="1:4">
      <c r="A3" s="173" t="s">
        <v>11981</v>
      </c>
      <c r="D3" s="177"/>
    </row>
    <row r="4" spans="1:4">
      <c r="A4" s="172">
        <v>7010100010</v>
      </c>
      <c r="B4" s="12" t="s">
        <v>11982</v>
      </c>
      <c r="C4" s="172" t="s">
        <v>4</v>
      </c>
      <c r="D4" s="177">
        <v>451.1</v>
      </c>
    </row>
    <row r="5" spans="1:4">
      <c r="A5" s="172">
        <v>7010100020</v>
      </c>
      <c r="B5" s="12" t="s">
        <v>11983</v>
      </c>
      <c r="C5" s="172" t="s">
        <v>4</v>
      </c>
      <c r="D5" s="177">
        <v>139.07</v>
      </c>
    </row>
    <row r="6" spans="1:4">
      <c r="A6" s="172">
        <v>7010100030</v>
      </c>
      <c r="B6" s="12" t="s">
        <v>11984</v>
      </c>
      <c r="C6" s="172" t="s">
        <v>4</v>
      </c>
      <c r="D6" s="177">
        <v>106.7</v>
      </c>
    </row>
    <row r="7" spans="1:4">
      <c r="A7" s="172">
        <v>7010100040</v>
      </c>
      <c r="B7" s="12" t="s">
        <v>11985</v>
      </c>
      <c r="C7" s="172" t="s">
        <v>4</v>
      </c>
      <c r="D7" s="177">
        <v>292.22000000000003</v>
      </c>
    </row>
    <row r="8" spans="1:4">
      <c r="A8" s="172">
        <v>7010100050</v>
      </c>
      <c r="B8" s="12" t="s">
        <v>11986</v>
      </c>
      <c r="C8" s="172" t="s">
        <v>4</v>
      </c>
      <c r="D8" s="177">
        <v>368.4</v>
      </c>
    </row>
    <row r="9" spans="1:4">
      <c r="A9" s="172">
        <v>7010100060</v>
      </c>
      <c r="B9" s="12" t="s">
        <v>11987</v>
      </c>
      <c r="C9" s="172" t="s">
        <v>4</v>
      </c>
      <c r="D9" s="177">
        <v>764.9</v>
      </c>
    </row>
    <row r="10" spans="1:4">
      <c r="A10" s="172">
        <v>7010100070</v>
      </c>
      <c r="B10" s="12" t="s">
        <v>11988</v>
      </c>
      <c r="C10" s="172" t="s">
        <v>2</v>
      </c>
      <c r="D10" s="177">
        <v>1693.99</v>
      </c>
    </row>
    <row r="11" spans="1:4">
      <c r="A11" s="172">
        <v>7010100080</v>
      </c>
      <c r="B11" s="12" t="s">
        <v>11989</v>
      </c>
      <c r="C11" s="172" t="s">
        <v>2</v>
      </c>
      <c r="D11" s="177">
        <v>165.74</v>
      </c>
    </row>
    <row r="12" spans="1:4">
      <c r="A12" s="172">
        <v>7010100090</v>
      </c>
      <c r="B12" s="12" t="s">
        <v>11990</v>
      </c>
      <c r="C12" s="172" t="s">
        <v>4</v>
      </c>
      <c r="D12" s="177">
        <v>70.02</v>
      </c>
    </row>
    <row r="13" spans="1:4">
      <c r="A13" s="172">
        <v>7010100100</v>
      </c>
      <c r="B13" s="12" t="s">
        <v>11991</v>
      </c>
      <c r="C13" s="172" t="s">
        <v>1</v>
      </c>
      <c r="D13" s="177">
        <v>114.43</v>
      </c>
    </row>
    <row r="14" spans="1:4">
      <c r="A14" s="172">
        <v>7010100110</v>
      </c>
      <c r="B14" s="12" t="s">
        <v>11992</v>
      </c>
      <c r="C14" s="172" t="s">
        <v>4</v>
      </c>
      <c r="D14" s="177">
        <v>145.82</v>
      </c>
    </row>
    <row r="15" spans="1:4">
      <c r="A15" s="172">
        <v>7010100120</v>
      </c>
      <c r="B15" s="12" t="s">
        <v>11993</v>
      </c>
      <c r="C15" s="172" t="s">
        <v>2</v>
      </c>
      <c r="D15" s="177">
        <v>1208.2</v>
      </c>
    </row>
    <row r="16" spans="1:4">
      <c r="A16" s="172">
        <v>7010100130</v>
      </c>
      <c r="B16" s="12" t="s">
        <v>11994</v>
      </c>
      <c r="C16" s="172" t="s">
        <v>2</v>
      </c>
      <c r="D16" s="177">
        <v>1005.02</v>
      </c>
    </row>
    <row r="17" spans="1:4">
      <c r="A17" s="172">
        <v>7010100140</v>
      </c>
      <c r="B17" s="12" t="s">
        <v>11995</v>
      </c>
      <c r="C17" s="172" t="s">
        <v>2</v>
      </c>
      <c r="D17" s="177">
        <v>1710.36</v>
      </c>
    </row>
    <row r="18" spans="1:4">
      <c r="A18" s="172">
        <v>7010100150</v>
      </c>
      <c r="B18" s="12" t="s">
        <v>11996</v>
      </c>
      <c r="C18" s="172" t="s">
        <v>11997</v>
      </c>
      <c r="D18" s="177">
        <v>522</v>
      </c>
    </row>
    <row r="19" spans="1:4">
      <c r="A19" s="172">
        <v>7010100160</v>
      </c>
      <c r="B19" s="12" t="s">
        <v>11998</v>
      </c>
      <c r="C19" s="172" t="s">
        <v>11997</v>
      </c>
      <c r="D19" s="177">
        <v>522</v>
      </c>
    </row>
    <row r="20" spans="1:4">
      <c r="A20" s="172">
        <v>7010100170</v>
      </c>
      <c r="B20" s="12" t="s">
        <v>11999</v>
      </c>
      <c r="C20" s="172" t="s">
        <v>11997</v>
      </c>
      <c r="D20" s="177">
        <v>407.81</v>
      </c>
    </row>
    <row r="21" spans="1:4">
      <c r="A21" s="172">
        <v>7010100180</v>
      </c>
      <c r="B21" s="12" t="s">
        <v>12000</v>
      </c>
      <c r="C21" s="172" t="s">
        <v>11997</v>
      </c>
      <c r="D21" s="177">
        <v>592.67999999999995</v>
      </c>
    </row>
    <row r="22" spans="1:4">
      <c r="A22" s="172">
        <v>7010100190</v>
      </c>
      <c r="B22" s="12" t="s">
        <v>12001</v>
      </c>
      <c r="C22" s="172" t="s">
        <v>2</v>
      </c>
      <c r="D22" s="177">
        <v>557.67999999999995</v>
      </c>
    </row>
    <row r="23" spans="1:4">
      <c r="A23" s="172">
        <v>7010100200</v>
      </c>
      <c r="B23" s="12" t="s">
        <v>12002</v>
      </c>
      <c r="C23" s="172" t="s">
        <v>2</v>
      </c>
      <c r="D23" s="177">
        <v>557.67999999999995</v>
      </c>
    </row>
    <row r="24" spans="1:4">
      <c r="A24" s="172">
        <v>7010100210</v>
      </c>
      <c r="B24" s="12" t="s">
        <v>12003</v>
      </c>
      <c r="C24" s="172" t="s">
        <v>11997</v>
      </c>
      <c r="D24" s="177">
        <v>1480.31</v>
      </c>
    </row>
    <row r="25" spans="1:4">
      <c r="A25" s="172">
        <v>7010100220</v>
      </c>
      <c r="B25" s="12" t="s">
        <v>12004</v>
      </c>
      <c r="C25" s="172" t="s">
        <v>11997</v>
      </c>
      <c r="D25" s="177">
        <v>1716.25</v>
      </c>
    </row>
    <row r="26" spans="1:4">
      <c r="A26" s="172">
        <v>7010100230</v>
      </c>
      <c r="B26" s="12" t="s">
        <v>12005</v>
      </c>
      <c r="C26" s="172" t="s">
        <v>12006</v>
      </c>
      <c r="D26" s="177">
        <v>3.31</v>
      </c>
    </row>
    <row r="27" spans="1:4">
      <c r="A27" s="172">
        <v>7010100240</v>
      </c>
      <c r="B27" s="12" t="s">
        <v>12007</v>
      </c>
      <c r="C27" s="172" t="s">
        <v>12006</v>
      </c>
      <c r="D27" s="177">
        <v>1.79</v>
      </c>
    </row>
    <row r="28" spans="1:4">
      <c r="A28" s="172">
        <v>7010100250</v>
      </c>
      <c r="B28" s="12" t="s">
        <v>12008</v>
      </c>
      <c r="C28" s="172" t="s">
        <v>12006</v>
      </c>
      <c r="D28" s="177">
        <v>1.49</v>
      </c>
    </row>
    <row r="29" spans="1:4">
      <c r="A29" s="172">
        <v>7010100260</v>
      </c>
      <c r="B29" s="12" t="s">
        <v>12009</v>
      </c>
      <c r="C29" s="172" t="s">
        <v>12010</v>
      </c>
      <c r="D29" s="177">
        <v>17.48</v>
      </c>
    </row>
    <row r="30" spans="1:4">
      <c r="A30" s="172">
        <v>7010100270</v>
      </c>
      <c r="B30" s="12" t="s">
        <v>12009</v>
      </c>
      <c r="C30" s="172" t="s">
        <v>11758</v>
      </c>
      <c r="D30" s="177">
        <v>2752.3</v>
      </c>
    </row>
    <row r="31" spans="1:4">
      <c r="A31" s="172">
        <v>7010100280</v>
      </c>
      <c r="B31" s="12" t="s">
        <v>12011</v>
      </c>
      <c r="C31" s="172" t="s">
        <v>12010</v>
      </c>
      <c r="D31" s="177">
        <v>40.549999999999997</v>
      </c>
    </row>
    <row r="32" spans="1:4">
      <c r="A32" s="172">
        <v>7010100290</v>
      </c>
      <c r="B32" s="12" t="s">
        <v>12011</v>
      </c>
      <c r="C32" s="172" t="s">
        <v>11758</v>
      </c>
      <c r="D32" s="177">
        <v>6190.47</v>
      </c>
    </row>
    <row r="33" spans="1:4">
      <c r="A33" s="172">
        <v>7010100300</v>
      </c>
      <c r="B33" s="12" t="s">
        <v>12012</v>
      </c>
      <c r="C33" s="172" t="s">
        <v>12010</v>
      </c>
      <c r="D33" s="177">
        <v>76.59</v>
      </c>
    </row>
    <row r="34" spans="1:4">
      <c r="A34" s="172">
        <v>7010100310</v>
      </c>
      <c r="B34" s="12" t="s">
        <v>12012</v>
      </c>
      <c r="C34" s="172" t="s">
        <v>11758</v>
      </c>
      <c r="D34" s="177">
        <v>11157.05</v>
      </c>
    </row>
    <row r="35" spans="1:4">
      <c r="A35" s="172">
        <v>7010100320</v>
      </c>
      <c r="B35" s="12" t="s">
        <v>12013</v>
      </c>
      <c r="C35" s="172" t="s">
        <v>12010</v>
      </c>
      <c r="D35" s="177">
        <v>122.4</v>
      </c>
    </row>
    <row r="36" spans="1:4">
      <c r="A36" s="172">
        <v>7010100330</v>
      </c>
      <c r="B36" s="12" t="s">
        <v>12013</v>
      </c>
      <c r="C36" s="172" t="s">
        <v>11758</v>
      </c>
      <c r="D36" s="177">
        <v>17420.78</v>
      </c>
    </row>
    <row r="37" spans="1:4">
      <c r="A37" s="172">
        <v>7010100340</v>
      </c>
      <c r="B37" s="12" t="s">
        <v>12014</v>
      </c>
      <c r="C37" s="172" t="s">
        <v>2</v>
      </c>
      <c r="D37" s="177">
        <v>606.76</v>
      </c>
    </row>
    <row r="38" spans="1:4">
      <c r="A38" s="172">
        <v>7010100350</v>
      </c>
      <c r="B38" s="12" t="s">
        <v>12015</v>
      </c>
      <c r="C38" s="172" t="s">
        <v>12016</v>
      </c>
      <c r="D38" s="177">
        <v>3.03</v>
      </c>
    </row>
    <row r="39" spans="1:4">
      <c r="A39" s="173" t="s">
        <v>12017</v>
      </c>
      <c r="D39" s="177"/>
    </row>
    <row r="40" spans="1:4">
      <c r="A40" s="172">
        <v>7020100010</v>
      </c>
      <c r="B40" s="12" t="s">
        <v>12018</v>
      </c>
      <c r="C40" s="172" t="s">
        <v>1</v>
      </c>
      <c r="D40" s="177">
        <v>1.24</v>
      </c>
    </row>
    <row r="41" spans="1:4">
      <c r="A41" s="172">
        <v>7020100020</v>
      </c>
      <c r="B41" s="12" t="s">
        <v>12019</v>
      </c>
      <c r="C41" s="172" t="s">
        <v>2</v>
      </c>
      <c r="D41" s="177">
        <v>298.37</v>
      </c>
    </row>
    <row r="42" spans="1:4">
      <c r="A42" s="172">
        <v>7020100030</v>
      </c>
      <c r="B42" s="12" t="s">
        <v>12020</v>
      </c>
      <c r="C42" s="172" t="s">
        <v>1</v>
      </c>
      <c r="D42" s="177">
        <v>1.42</v>
      </c>
    </row>
    <row r="43" spans="1:4">
      <c r="A43" s="172">
        <v>7020100040</v>
      </c>
      <c r="B43" s="12" t="s">
        <v>12021</v>
      </c>
      <c r="C43" s="172" t="s">
        <v>1</v>
      </c>
      <c r="D43" s="177">
        <v>1.64</v>
      </c>
    </row>
    <row r="44" spans="1:4">
      <c r="A44" s="172">
        <v>7020100050</v>
      </c>
      <c r="B44" s="12" t="s">
        <v>12022</v>
      </c>
      <c r="C44" s="172" t="s">
        <v>1</v>
      </c>
      <c r="D44" s="177">
        <v>2.08</v>
      </c>
    </row>
    <row r="45" spans="1:4">
      <c r="A45" s="172">
        <v>7020100060</v>
      </c>
      <c r="B45" s="12" t="s">
        <v>12023</v>
      </c>
      <c r="C45" s="172" t="s">
        <v>1</v>
      </c>
      <c r="D45" s="177">
        <v>1.64</v>
      </c>
    </row>
    <row r="46" spans="1:4">
      <c r="A46" s="172">
        <v>7020100070</v>
      </c>
      <c r="B46" s="12" t="s">
        <v>12024</v>
      </c>
      <c r="C46" s="172" t="s">
        <v>1</v>
      </c>
      <c r="D46" s="177">
        <v>1.29</v>
      </c>
    </row>
    <row r="47" spans="1:4">
      <c r="A47" s="172">
        <v>7020100080</v>
      </c>
      <c r="B47" s="12" t="s">
        <v>12025</v>
      </c>
      <c r="C47" s="172" t="s">
        <v>1</v>
      </c>
      <c r="D47" s="177">
        <v>1.69</v>
      </c>
    </row>
    <row r="48" spans="1:4">
      <c r="A48" s="172">
        <v>7020100090</v>
      </c>
      <c r="B48" s="12" t="s">
        <v>12026</v>
      </c>
      <c r="C48" s="172" t="s">
        <v>4</v>
      </c>
      <c r="D48" s="177">
        <v>4.22</v>
      </c>
    </row>
    <row r="49" spans="1:4">
      <c r="A49" s="172">
        <v>7020100100</v>
      </c>
      <c r="B49" s="12" t="s">
        <v>12027</v>
      </c>
      <c r="C49" s="172" t="s">
        <v>4</v>
      </c>
      <c r="D49" s="177">
        <v>14.29</v>
      </c>
    </row>
    <row r="50" spans="1:4">
      <c r="A50" s="172">
        <v>7020100110</v>
      </c>
      <c r="B50" s="12" t="s">
        <v>12028</v>
      </c>
      <c r="C50" s="172" t="s">
        <v>4</v>
      </c>
      <c r="D50" s="177">
        <v>2.04</v>
      </c>
    </row>
    <row r="51" spans="1:4">
      <c r="A51" s="172">
        <v>7020100120</v>
      </c>
      <c r="B51" s="12" t="s">
        <v>12029</v>
      </c>
      <c r="C51" s="172" t="s">
        <v>11997</v>
      </c>
      <c r="D51" s="177">
        <v>11206.86</v>
      </c>
    </row>
    <row r="52" spans="1:4">
      <c r="A52" s="172">
        <v>7020100130</v>
      </c>
      <c r="B52" s="12" t="s">
        <v>12030</v>
      </c>
      <c r="C52" s="172" t="s">
        <v>26</v>
      </c>
      <c r="D52" s="177">
        <v>529.91999999999996</v>
      </c>
    </row>
    <row r="53" spans="1:4">
      <c r="A53" s="172">
        <v>7020100140</v>
      </c>
      <c r="B53" s="12" t="s">
        <v>12031</v>
      </c>
      <c r="C53" s="172" t="s">
        <v>2</v>
      </c>
      <c r="D53" s="177">
        <v>120.28</v>
      </c>
    </row>
    <row r="54" spans="1:4">
      <c r="A54" s="172">
        <v>7020100150</v>
      </c>
      <c r="B54" s="12" t="s">
        <v>12032</v>
      </c>
      <c r="C54" s="172" t="s">
        <v>2</v>
      </c>
      <c r="D54" s="177">
        <v>230.06</v>
      </c>
    </row>
    <row r="55" spans="1:4">
      <c r="A55" s="172" t="s">
        <v>25557</v>
      </c>
      <c r="D55" s="177"/>
    </row>
    <row r="56" spans="1:4">
      <c r="A56" s="173" t="s">
        <v>25558</v>
      </c>
      <c r="D56" s="177"/>
    </row>
    <row r="57" spans="1:4">
      <c r="A57" s="172" t="s">
        <v>25559</v>
      </c>
      <c r="C57" s="172" t="s">
        <v>25560</v>
      </c>
      <c r="D57" s="177"/>
    </row>
    <row r="58" spans="1:4">
      <c r="A58" s="172" t="s">
        <v>25</v>
      </c>
      <c r="B58" s="12" t="s">
        <v>1068</v>
      </c>
      <c r="C58" s="172" t="s">
        <v>0</v>
      </c>
      <c r="D58" s="177" t="s">
        <v>25561</v>
      </c>
    </row>
    <row r="59" spans="1:4">
      <c r="A59" s="172">
        <v>7020100160</v>
      </c>
      <c r="B59" s="12" t="s">
        <v>12033</v>
      </c>
      <c r="C59" s="172" t="s">
        <v>1</v>
      </c>
      <c r="D59" s="177">
        <v>0.79</v>
      </c>
    </row>
    <row r="60" spans="1:4">
      <c r="A60" s="172" t="s">
        <v>12034</v>
      </c>
      <c r="D60" s="177"/>
    </row>
    <row r="61" spans="1:4">
      <c r="A61" s="172">
        <v>7030100010</v>
      </c>
      <c r="B61" s="12" t="s">
        <v>12035</v>
      </c>
      <c r="C61" s="172" t="s">
        <v>1</v>
      </c>
      <c r="D61" s="177">
        <v>9.86</v>
      </c>
    </row>
    <row r="62" spans="1:4">
      <c r="A62" s="172">
        <v>7030100020</v>
      </c>
      <c r="B62" s="12" t="s">
        <v>12036</v>
      </c>
      <c r="C62" s="172" t="s">
        <v>4</v>
      </c>
      <c r="D62" s="177">
        <v>18.920000000000002</v>
      </c>
    </row>
    <row r="63" spans="1:4">
      <c r="A63" s="172">
        <v>7030100030</v>
      </c>
      <c r="B63" s="12" t="s">
        <v>12037</v>
      </c>
      <c r="C63" s="172" t="s">
        <v>1</v>
      </c>
      <c r="D63" s="177">
        <v>100.59</v>
      </c>
    </row>
    <row r="64" spans="1:4">
      <c r="A64" s="172">
        <v>7030100040</v>
      </c>
      <c r="B64" s="12" t="s">
        <v>12038</v>
      </c>
      <c r="C64" s="172" t="s">
        <v>4</v>
      </c>
      <c r="D64" s="177">
        <v>103.65</v>
      </c>
    </row>
    <row r="65" spans="1:4">
      <c r="A65" s="172">
        <v>7030100050</v>
      </c>
      <c r="B65" s="12" t="s">
        <v>12039</v>
      </c>
      <c r="C65" s="172" t="s">
        <v>3</v>
      </c>
      <c r="D65" s="177">
        <v>9.51</v>
      </c>
    </row>
    <row r="66" spans="1:4">
      <c r="A66" s="172">
        <v>7030100060</v>
      </c>
      <c r="B66" s="12" t="s">
        <v>12040</v>
      </c>
      <c r="C66" s="172" t="s">
        <v>4</v>
      </c>
      <c r="D66" s="177">
        <v>6.16</v>
      </c>
    </row>
    <row r="67" spans="1:4">
      <c r="A67" s="172">
        <v>7030100070</v>
      </c>
      <c r="B67" s="12" t="s">
        <v>12041</v>
      </c>
      <c r="C67" s="172" t="s">
        <v>4</v>
      </c>
      <c r="D67" s="177">
        <v>24.19</v>
      </c>
    </row>
    <row r="68" spans="1:4">
      <c r="A68" s="172">
        <v>7030100080</v>
      </c>
      <c r="B68" s="12" t="s">
        <v>12042</v>
      </c>
      <c r="C68" s="172" t="s">
        <v>2</v>
      </c>
      <c r="D68" s="177">
        <v>96.14</v>
      </c>
    </row>
    <row r="69" spans="1:4">
      <c r="A69" s="172">
        <v>7030100090</v>
      </c>
      <c r="B69" s="12" t="s">
        <v>12043</v>
      </c>
      <c r="C69" s="172" t="s">
        <v>2</v>
      </c>
      <c r="D69" s="177">
        <v>547.98</v>
      </c>
    </row>
    <row r="70" spans="1:4">
      <c r="A70" s="172">
        <v>7030100100</v>
      </c>
      <c r="B70" s="12" t="s">
        <v>12044</v>
      </c>
      <c r="C70" s="172" t="s">
        <v>11997</v>
      </c>
      <c r="D70" s="177">
        <v>427</v>
      </c>
    </row>
    <row r="71" spans="1:4">
      <c r="A71" s="172">
        <v>7030100110</v>
      </c>
      <c r="B71" s="12" t="s">
        <v>12045</v>
      </c>
      <c r="C71" s="172" t="s">
        <v>2</v>
      </c>
      <c r="D71" s="177">
        <v>3.33</v>
      </c>
    </row>
    <row r="72" spans="1:4">
      <c r="A72" s="172">
        <v>7030100120</v>
      </c>
      <c r="B72" s="12" t="s">
        <v>12046</v>
      </c>
      <c r="C72" s="172" t="s">
        <v>4</v>
      </c>
      <c r="D72" s="177">
        <v>4.5199999999999996</v>
      </c>
    </row>
    <row r="73" spans="1:4">
      <c r="A73" s="172">
        <v>7030100130</v>
      </c>
      <c r="B73" s="12" t="s">
        <v>12047</v>
      </c>
      <c r="C73" s="172" t="s">
        <v>3</v>
      </c>
      <c r="D73" s="177">
        <v>0.26</v>
      </c>
    </row>
    <row r="74" spans="1:4">
      <c r="A74" s="172">
        <v>7030100140</v>
      </c>
      <c r="B74" s="12" t="s">
        <v>12048</v>
      </c>
      <c r="C74" s="172" t="s">
        <v>3</v>
      </c>
      <c r="D74" s="177">
        <v>0.67</v>
      </c>
    </row>
    <row r="75" spans="1:4">
      <c r="A75" s="172">
        <v>7030100150</v>
      </c>
      <c r="B75" s="12" t="s">
        <v>12049</v>
      </c>
      <c r="C75" s="172" t="s">
        <v>12050</v>
      </c>
      <c r="D75" s="177">
        <v>118.08</v>
      </c>
    </row>
    <row r="76" spans="1:4">
      <c r="A76" s="172">
        <v>7030100160</v>
      </c>
      <c r="B76" s="12" t="s">
        <v>12051</v>
      </c>
      <c r="C76" s="172" t="s">
        <v>2</v>
      </c>
      <c r="D76" s="177">
        <v>62.93</v>
      </c>
    </row>
    <row r="77" spans="1:4">
      <c r="A77" s="172">
        <v>7030100170</v>
      </c>
      <c r="B77" s="12" t="s">
        <v>12052</v>
      </c>
      <c r="C77" s="172" t="s">
        <v>2</v>
      </c>
      <c r="D77" s="177">
        <v>278.52999999999997</v>
      </c>
    </row>
    <row r="78" spans="1:4">
      <c r="A78" s="172">
        <v>7030100180</v>
      </c>
      <c r="B78" s="12" t="s">
        <v>12053</v>
      </c>
      <c r="C78" s="172" t="s">
        <v>4</v>
      </c>
      <c r="D78" s="177">
        <v>0.46</v>
      </c>
    </row>
    <row r="79" spans="1:4">
      <c r="A79" s="172">
        <v>7030100190</v>
      </c>
      <c r="B79" s="12" t="s">
        <v>12054</v>
      </c>
      <c r="C79" s="172" t="s">
        <v>4</v>
      </c>
      <c r="D79" s="177">
        <v>1.54</v>
      </c>
    </row>
    <row r="80" spans="1:4">
      <c r="A80" s="172">
        <v>7030100200</v>
      </c>
      <c r="B80" s="12" t="s">
        <v>12055</v>
      </c>
      <c r="C80" s="172" t="s">
        <v>4</v>
      </c>
      <c r="D80" s="177">
        <v>9.18</v>
      </c>
    </row>
    <row r="81" spans="1:4">
      <c r="A81" s="172">
        <v>7030100210</v>
      </c>
      <c r="B81" s="12" t="s">
        <v>12056</v>
      </c>
      <c r="C81" s="172" t="s">
        <v>4</v>
      </c>
      <c r="D81" s="177">
        <v>0.79</v>
      </c>
    </row>
    <row r="82" spans="1:4">
      <c r="A82" s="172">
        <v>7030100220</v>
      </c>
      <c r="B82" s="12" t="s">
        <v>12057</v>
      </c>
      <c r="C82" s="172" t="s">
        <v>4</v>
      </c>
      <c r="D82" s="177">
        <v>3.15</v>
      </c>
    </row>
    <row r="83" spans="1:4">
      <c r="A83" s="172">
        <v>7030100230</v>
      </c>
      <c r="B83" s="12" t="s">
        <v>12058</v>
      </c>
      <c r="C83" s="172" t="s">
        <v>4</v>
      </c>
      <c r="D83" s="177">
        <v>0.28999999999999998</v>
      </c>
    </row>
    <row r="84" spans="1:4">
      <c r="A84" s="172">
        <v>7030100241</v>
      </c>
      <c r="B84" s="12" t="s">
        <v>24369</v>
      </c>
      <c r="C84" s="172" t="s">
        <v>4</v>
      </c>
      <c r="D84" s="177">
        <v>20</v>
      </c>
    </row>
    <row r="85" spans="1:4">
      <c r="A85" s="172">
        <v>7030100250</v>
      </c>
      <c r="B85" s="12" t="s">
        <v>12059</v>
      </c>
      <c r="C85" s="172" t="s">
        <v>4</v>
      </c>
      <c r="D85" s="177">
        <v>6.33</v>
      </c>
    </row>
    <row r="86" spans="1:4">
      <c r="A86" s="172">
        <v>7030100260</v>
      </c>
      <c r="B86" s="12" t="s">
        <v>12060</v>
      </c>
      <c r="C86" s="172" t="s">
        <v>1</v>
      </c>
      <c r="D86" s="177">
        <v>10.5</v>
      </c>
    </row>
    <row r="87" spans="1:4">
      <c r="A87" s="172">
        <v>7030100270</v>
      </c>
      <c r="B87" s="12" t="s">
        <v>12061</v>
      </c>
      <c r="C87" s="172" t="s">
        <v>1</v>
      </c>
      <c r="D87" s="177">
        <v>3.28</v>
      </c>
    </row>
    <row r="88" spans="1:4">
      <c r="A88" s="172">
        <v>7030100280</v>
      </c>
      <c r="B88" s="12" t="s">
        <v>12062</v>
      </c>
      <c r="C88" s="172" t="s">
        <v>4</v>
      </c>
      <c r="D88" s="177">
        <v>3.94</v>
      </c>
    </row>
    <row r="89" spans="1:4">
      <c r="A89" s="172">
        <v>7030100291</v>
      </c>
      <c r="B89" s="12" t="s">
        <v>12063</v>
      </c>
      <c r="C89" s="172" t="s">
        <v>4</v>
      </c>
      <c r="D89" s="177">
        <v>2.08</v>
      </c>
    </row>
    <row r="90" spans="1:4">
      <c r="A90" s="172">
        <v>7030100301</v>
      </c>
      <c r="B90" s="12" t="s">
        <v>12064</v>
      </c>
      <c r="C90" s="172" t="s">
        <v>2</v>
      </c>
      <c r="D90" s="177">
        <v>19.66</v>
      </c>
    </row>
    <row r="91" spans="1:4">
      <c r="A91" s="172">
        <v>7030100311</v>
      </c>
      <c r="B91" s="12" t="s">
        <v>24370</v>
      </c>
      <c r="C91" s="172" t="s">
        <v>2</v>
      </c>
      <c r="D91" s="177">
        <v>39.299999999999997</v>
      </c>
    </row>
    <row r="92" spans="1:4">
      <c r="A92" s="172">
        <v>7030100312</v>
      </c>
      <c r="B92" s="12" t="s">
        <v>24371</v>
      </c>
      <c r="C92" s="172" t="s">
        <v>2</v>
      </c>
      <c r="D92" s="177">
        <v>95.63</v>
      </c>
    </row>
    <row r="93" spans="1:4">
      <c r="A93" s="172">
        <v>7030100331</v>
      </c>
      <c r="B93" s="12" t="s">
        <v>24372</v>
      </c>
      <c r="C93" s="172" t="s">
        <v>1</v>
      </c>
      <c r="D93" s="177">
        <v>6.13</v>
      </c>
    </row>
    <row r="94" spans="1:4">
      <c r="A94" s="172">
        <v>7030100350</v>
      </c>
      <c r="B94" s="12" t="s">
        <v>12065</v>
      </c>
      <c r="C94" s="172" t="s">
        <v>12010</v>
      </c>
      <c r="D94" s="177">
        <v>65</v>
      </c>
    </row>
    <row r="95" spans="1:4">
      <c r="A95" s="172">
        <v>7030100360</v>
      </c>
      <c r="B95" s="12" t="s">
        <v>12066</v>
      </c>
      <c r="C95" s="172" t="s">
        <v>7</v>
      </c>
      <c r="D95" s="177">
        <v>70.33</v>
      </c>
    </row>
    <row r="96" spans="1:4">
      <c r="A96" s="172">
        <v>7030100370</v>
      </c>
      <c r="B96" s="12" t="s">
        <v>12067</v>
      </c>
      <c r="C96" s="172" t="s">
        <v>4</v>
      </c>
      <c r="D96" s="177">
        <v>0.54</v>
      </c>
    </row>
    <row r="97" spans="1:4">
      <c r="A97" s="172">
        <v>7030100380</v>
      </c>
      <c r="B97" s="12" t="s">
        <v>12068</v>
      </c>
      <c r="C97" s="172" t="s">
        <v>4</v>
      </c>
      <c r="D97" s="177">
        <v>4.12</v>
      </c>
    </row>
    <row r="98" spans="1:4">
      <c r="A98" s="172">
        <v>7030100390</v>
      </c>
      <c r="B98" s="12" t="s">
        <v>12069</v>
      </c>
      <c r="C98" s="172" t="s">
        <v>4</v>
      </c>
      <c r="D98" s="177">
        <v>2.21</v>
      </c>
    </row>
    <row r="99" spans="1:4">
      <c r="A99" s="172">
        <v>7030100400</v>
      </c>
      <c r="B99" s="12" t="s">
        <v>12070</v>
      </c>
      <c r="C99" s="172" t="s">
        <v>7</v>
      </c>
      <c r="D99" s="177">
        <v>19.68</v>
      </c>
    </row>
    <row r="100" spans="1:4">
      <c r="A100" s="172">
        <v>7030100410</v>
      </c>
      <c r="B100" s="12" t="s">
        <v>12071</v>
      </c>
      <c r="C100" s="172" t="s">
        <v>4</v>
      </c>
      <c r="D100" s="177">
        <v>0.46</v>
      </c>
    </row>
    <row r="101" spans="1:4">
      <c r="A101" s="172">
        <v>7030100420</v>
      </c>
      <c r="B101" s="12" t="s">
        <v>12072</v>
      </c>
      <c r="C101" s="172" t="s">
        <v>4</v>
      </c>
      <c r="D101" s="177">
        <v>0.18</v>
      </c>
    </row>
    <row r="102" spans="1:4">
      <c r="A102" s="172">
        <v>7030100430</v>
      </c>
      <c r="B102" s="12" t="s">
        <v>12073</v>
      </c>
      <c r="C102" s="172" t="s">
        <v>26</v>
      </c>
      <c r="D102" s="177">
        <v>1.42</v>
      </c>
    </row>
    <row r="103" spans="1:4">
      <c r="A103" s="172">
        <v>7030100440</v>
      </c>
      <c r="B103" s="12" t="s">
        <v>12074</v>
      </c>
      <c r="C103" s="172" t="s">
        <v>1</v>
      </c>
      <c r="D103" s="177">
        <v>1.98</v>
      </c>
    </row>
    <row r="104" spans="1:4">
      <c r="A104" s="172">
        <v>7030100450</v>
      </c>
      <c r="B104" s="12" t="s">
        <v>12075</v>
      </c>
      <c r="C104" s="172" t="s">
        <v>26</v>
      </c>
      <c r="D104" s="177">
        <v>0.76</v>
      </c>
    </row>
    <row r="105" spans="1:4">
      <c r="A105" s="172">
        <v>7030100460</v>
      </c>
      <c r="B105" s="12" t="s">
        <v>12076</v>
      </c>
      <c r="C105" s="172" t="s">
        <v>26</v>
      </c>
      <c r="D105" s="177">
        <v>2.83</v>
      </c>
    </row>
    <row r="106" spans="1:4">
      <c r="A106" s="172">
        <v>7030100470</v>
      </c>
      <c r="B106" s="12" t="s">
        <v>12077</v>
      </c>
      <c r="C106" s="172" t="s">
        <v>26</v>
      </c>
      <c r="D106" s="177">
        <v>105.06</v>
      </c>
    </row>
    <row r="107" spans="1:4">
      <c r="A107" s="172">
        <v>7030100480</v>
      </c>
      <c r="B107" s="12" t="s">
        <v>12078</v>
      </c>
      <c r="C107" s="172" t="s">
        <v>26</v>
      </c>
      <c r="D107" s="177">
        <v>236.56</v>
      </c>
    </row>
    <row r="108" spans="1:4">
      <c r="A108" s="172">
        <v>7030100490</v>
      </c>
      <c r="B108" s="12" t="s">
        <v>12079</v>
      </c>
      <c r="C108" s="172" t="s">
        <v>26</v>
      </c>
      <c r="D108" s="177">
        <v>7.73</v>
      </c>
    </row>
    <row r="109" spans="1:4">
      <c r="A109" s="172">
        <v>7030100500</v>
      </c>
      <c r="B109" s="12" t="s">
        <v>12080</v>
      </c>
      <c r="C109" s="172" t="s">
        <v>1</v>
      </c>
      <c r="D109" s="177">
        <v>0.44</v>
      </c>
    </row>
    <row r="110" spans="1:4">
      <c r="A110" s="172">
        <v>7030100510</v>
      </c>
      <c r="B110" s="12" t="s">
        <v>12081</v>
      </c>
      <c r="C110" s="172" t="s">
        <v>4</v>
      </c>
      <c r="D110" s="177">
        <v>11.18</v>
      </c>
    </row>
    <row r="111" spans="1:4">
      <c r="A111" s="172" t="s">
        <v>25557</v>
      </c>
      <c r="D111" s="177"/>
    </row>
    <row r="112" spans="1:4">
      <c r="A112" s="172" t="s">
        <v>25558</v>
      </c>
      <c r="D112" s="177"/>
    </row>
    <row r="113" spans="1:4">
      <c r="A113" s="172" t="s">
        <v>25559</v>
      </c>
      <c r="C113" s="172" t="s">
        <v>25560</v>
      </c>
      <c r="D113" s="177"/>
    </row>
    <row r="114" spans="1:4">
      <c r="A114" s="172" t="s">
        <v>25</v>
      </c>
      <c r="B114" s="12" t="s">
        <v>1068</v>
      </c>
      <c r="C114" s="172" t="s">
        <v>0</v>
      </c>
      <c r="D114" s="177" t="s">
        <v>25561</v>
      </c>
    </row>
    <row r="115" spans="1:4">
      <c r="A115" s="172">
        <v>7030100520</v>
      </c>
      <c r="B115" s="12" t="s">
        <v>12082</v>
      </c>
      <c r="C115" s="172" t="s">
        <v>7</v>
      </c>
      <c r="D115" s="177">
        <v>44.72</v>
      </c>
    </row>
    <row r="116" spans="1:4">
      <c r="A116" s="172">
        <v>7030100530</v>
      </c>
      <c r="B116" s="12" t="s">
        <v>12083</v>
      </c>
      <c r="C116" s="172" t="s">
        <v>4</v>
      </c>
      <c r="D116" s="177">
        <v>5.96</v>
      </c>
    </row>
    <row r="117" spans="1:4">
      <c r="A117" s="172">
        <v>7030100540</v>
      </c>
      <c r="B117" s="12" t="s">
        <v>12084</v>
      </c>
      <c r="C117" s="172" t="s">
        <v>7</v>
      </c>
      <c r="D117" s="177">
        <v>343.26</v>
      </c>
    </row>
    <row r="118" spans="1:4">
      <c r="A118" s="172">
        <v>7030100550</v>
      </c>
      <c r="B118" s="12" t="s">
        <v>12085</v>
      </c>
      <c r="C118" s="172" t="s">
        <v>7</v>
      </c>
      <c r="D118" s="177">
        <v>237.59</v>
      </c>
    </row>
    <row r="119" spans="1:4">
      <c r="A119" s="172">
        <v>7030100560</v>
      </c>
      <c r="B119" s="12" t="s">
        <v>12086</v>
      </c>
      <c r="C119" s="172" t="s">
        <v>7</v>
      </c>
      <c r="D119" s="177">
        <v>238.48</v>
      </c>
    </row>
    <row r="120" spans="1:4">
      <c r="A120" s="172">
        <v>7030100570</v>
      </c>
      <c r="B120" s="12" t="s">
        <v>12087</v>
      </c>
      <c r="C120" s="172" t="s">
        <v>4</v>
      </c>
      <c r="D120" s="177">
        <v>10.43</v>
      </c>
    </row>
    <row r="121" spans="1:4">
      <c r="A121" s="172">
        <v>7030100580</v>
      </c>
      <c r="B121" s="12" t="s">
        <v>12088</v>
      </c>
      <c r="C121" s="172" t="s">
        <v>4</v>
      </c>
      <c r="D121" s="177">
        <v>11.93</v>
      </c>
    </row>
    <row r="122" spans="1:4">
      <c r="A122" s="172">
        <v>7030100590</v>
      </c>
      <c r="B122" s="12" t="s">
        <v>12089</v>
      </c>
      <c r="C122" s="172" t="s">
        <v>4</v>
      </c>
      <c r="D122" s="177">
        <v>20.87</v>
      </c>
    </row>
    <row r="123" spans="1:4">
      <c r="A123" s="172">
        <v>7030100600</v>
      </c>
      <c r="B123" s="12" t="s">
        <v>12090</v>
      </c>
      <c r="C123" s="172" t="s">
        <v>4</v>
      </c>
      <c r="D123" s="177">
        <v>44.09</v>
      </c>
    </row>
    <row r="124" spans="1:4">
      <c r="A124" s="172">
        <v>7030100610</v>
      </c>
      <c r="B124" s="12" t="s">
        <v>12091</v>
      </c>
      <c r="C124" s="172" t="s">
        <v>2</v>
      </c>
      <c r="D124" s="177">
        <v>15.49</v>
      </c>
    </row>
    <row r="125" spans="1:4">
      <c r="A125" s="172">
        <v>7030100620</v>
      </c>
      <c r="B125" s="12" t="s">
        <v>12092</v>
      </c>
      <c r="C125" s="172" t="s">
        <v>4</v>
      </c>
      <c r="D125" s="177">
        <v>10.9</v>
      </c>
    </row>
    <row r="126" spans="1:4">
      <c r="A126" s="172">
        <v>7030100630</v>
      </c>
      <c r="B126" s="12" t="s">
        <v>12093</v>
      </c>
      <c r="C126" s="172" t="s">
        <v>4</v>
      </c>
      <c r="D126" s="177">
        <v>7.44</v>
      </c>
    </row>
    <row r="127" spans="1:4">
      <c r="A127" s="172">
        <v>7030100640</v>
      </c>
      <c r="B127" s="12" t="s">
        <v>12094</v>
      </c>
      <c r="C127" s="172" t="s">
        <v>4</v>
      </c>
      <c r="D127" s="177">
        <v>19.38</v>
      </c>
    </row>
    <row r="128" spans="1:4">
      <c r="A128" s="172">
        <v>7030100650</v>
      </c>
      <c r="B128" s="12" t="s">
        <v>12095</v>
      </c>
      <c r="C128" s="172" t="s">
        <v>4</v>
      </c>
      <c r="D128" s="177">
        <v>8.43</v>
      </c>
    </row>
    <row r="129" spans="1:4">
      <c r="A129" s="172">
        <v>7030100660</v>
      </c>
      <c r="B129" s="12" t="s">
        <v>12096</v>
      </c>
      <c r="C129" s="172" t="s">
        <v>1</v>
      </c>
      <c r="D129" s="177">
        <v>1.05</v>
      </c>
    </row>
    <row r="130" spans="1:4">
      <c r="A130" s="172">
        <v>7030100670</v>
      </c>
      <c r="B130" s="12" t="s">
        <v>12097</v>
      </c>
      <c r="C130" s="172" t="s">
        <v>4</v>
      </c>
      <c r="D130" s="177">
        <v>3.94</v>
      </c>
    </row>
    <row r="131" spans="1:4">
      <c r="A131" s="172">
        <v>7030100680</v>
      </c>
      <c r="B131" s="12" t="s">
        <v>12098</v>
      </c>
      <c r="C131" s="172" t="s">
        <v>1</v>
      </c>
      <c r="D131" s="177">
        <v>1.97</v>
      </c>
    </row>
    <row r="132" spans="1:4">
      <c r="A132" s="172">
        <v>7030100690</v>
      </c>
      <c r="B132" s="12" t="s">
        <v>12099</v>
      </c>
      <c r="C132" s="172" t="s">
        <v>4</v>
      </c>
      <c r="D132" s="177">
        <v>15.49</v>
      </c>
    </row>
    <row r="133" spans="1:4">
      <c r="A133" s="172">
        <v>7030100700</v>
      </c>
      <c r="B133" s="12" t="s">
        <v>12100</v>
      </c>
      <c r="C133" s="172" t="s">
        <v>4</v>
      </c>
      <c r="D133" s="177">
        <v>22.05</v>
      </c>
    </row>
    <row r="134" spans="1:4">
      <c r="A134" s="172">
        <v>7030100710</v>
      </c>
      <c r="B134" s="12" t="s">
        <v>12101</v>
      </c>
      <c r="C134" s="172" t="s">
        <v>4</v>
      </c>
      <c r="D134" s="177">
        <v>7.74</v>
      </c>
    </row>
    <row r="135" spans="1:4">
      <c r="A135" s="172">
        <v>7030100720</v>
      </c>
      <c r="B135" s="12" t="s">
        <v>12102</v>
      </c>
      <c r="C135" s="172" t="s">
        <v>1</v>
      </c>
      <c r="D135" s="177">
        <v>11.02</v>
      </c>
    </row>
    <row r="136" spans="1:4">
      <c r="A136" s="172">
        <v>7030100730</v>
      </c>
      <c r="B136" s="12" t="s">
        <v>12103</v>
      </c>
      <c r="C136" s="172" t="s">
        <v>4</v>
      </c>
      <c r="D136" s="177">
        <v>10.7</v>
      </c>
    </row>
    <row r="137" spans="1:4">
      <c r="A137" s="172">
        <v>7030100740</v>
      </c>
      <c r="B137" s="12" t="s">
        <v>12104</v>
      </c>
      <c r="C137" s="172" t="s">
        <v>2</v>
      </c>
      <c r="D137" s="177">
        <v>12.45</v>
      </c>
    </row>
    <row r="138" spans="1:4">
      <c r="A138" s="172">
        <v>7030100750</v>
      </c>
      <c r="B138" s="12" t="s">
        <v>12105</v>
      </c>
      <c r="C138" s="172" t="s">
        <v>4</v>
      </c>
      <c r="D138" s="177">
        <v>7.35</v>
      </c>
    </row>
    <row r="139" spans="1:4">
      <c r="A139" s="172">
        <v>7030100760</v>
      </c>
      <c r="B139" s="12" t="s">
        <v>12106</v>
      </c>
      <c r="C139" s="172" t="s">
        <v>1</v>
      </c>
      <c r="D139" s="177">
        <v>44.09</v>
      </c>
    </row>
    <row r="140" spans="1:4">
      <c r="A140" s="172">
        <v>7030100770</v>
      </c>
      <c r="B140" s="12" t="s">
        <v>12107</v>
      </c>
      <c r="C140" s="172" t="s">
        <v>4</v>
      </c>
      <c r="D140" s="177">
        <v>8.93</v>
      </c>
    </row>
    <row r="141" spans="1:4">
      <c r="A141" s="172">
        <v>7030100780</v>
      </c>
      <c r="B141" s="12" t="s">
        <v>12108</v>
      </c>
      <c r="C141" s="172" t="s">
        <v>2</v>
      </c>
      <c r="D141" s="177">
        <v>8.5399999999999991</v>
      </c>
    </row>
    <row r="142" spans="1:4">
      <c r="A142" s="172">
        <v>7030100790</v>
      </c>
      <c r="B142" s="12" t="s">
        <v>12109</v>
      </c>
      <c r="C142" s="172" t="s">
        <v>4</v>
      </c>
      <c r="D142" s="177">
        <v>5.21</v>
      </c>
    </row>
    <row r="143" spans="1:4">
      <c r="A143" s="172">
        <v>7030100800</v>
      </c>
      <c r="B143" s="12" t="s">
        <v>12110</v>
      </c>
      <c r="C143" s="172" t="s">
        <v>4</v>
      </c>
      <c r="D143" s="177">
        <v>14.91</v>
      </c>
    </row>
    <row r="144" spans="1:4">
      <c r="A144" s="172">
        <v>7030100810</v>
      </c>
      <c r="B144" s="12" t="s">
        <v>12111</v>
      </c>
      <c r="C144" s="172" t="s">
        <v>2</v>
      </c>
      <c r="D144" s="177">
        <v>30.76</v>
      </c>
    </row>
    <row r="145" spans="1:4">
      <c r="A145" s="172">
        <v>7030100820</v>
      </c>
      <c r="B145" s="12" t="s">
        <v>12112</v>
      </c>
      <c r="C145" s="172" t="s">
        <v>2</v>
      </c>
      <c r="D145" s="177">
        <v>55.72</v>
      </c>
    </row>
    <row r="146" spans="1:4">
      <c r="A146" s="172">
        <v>7030100830</v>
      </c>
      <c r="B146" s="12" t="s">
        <v>12113</v>
      </c>
      <c r="C146" s="172" t="s">
        <v>2</v>
      </c>
      <c r="D146" s="177">
        <v>11.11</v>
      </c>
    </row>
    <row r="147" spans="1:4">
      <c r="A147" s="172">
        <v>7030100840</v>
      </c>
      <c r="B147" s="12" t="s">
        <v>12114</v>
      </c>
      <c r="C147" s="172" t="s">
        <v>1</v>
      </c>
      <c r="D147" s="177">
        <v>8.16</v>
      </c>
    </row>
    <row r="148" spans="1:4">
      <c r="A148" s="172">
        <v>7030100850</v>
      </c>
      <c r="B148" s="12" t="s">
        <v>12115</v>
      </c>
      <c r="C148" s="172" t="s">
        <v>1</v>
      </c>
      <c r="D148" s="177">
        <v>11.47</v>
      </c>
    </row>
    <row r="149" spans="1:4">
      <c r="A149" s="172">
        <v>7030100860</v>
      </c>
      <c r="B149" s="12" t="s">
        <v>12116</v>
      </c>
      <c r="C149" s="172" t="s">
        <v>1</v>
      </c>
      <c r="D149" s="177">
        <v>17.440000000000001</v>
      </c>
    </row>
    <row r="150" spans="1:4">
      <c r="A150" s="172">
        <v>7030100870</v>
      </c>
      <c r="B150" s="12" t="s">
        <v>12117</v>
      </c>
      <c r="C150" s="172" t="s">
        <v>7</v>
      </c>
      <c r="D150" s="177">
        <v>45.87</v>
      </c>
    </row>
    <row r="151" spans="1:4">
      <c r="A151" s="172">
        <v>7030100880</v>
      </c>
      <c r="B151" s="12" t="s">
        <v>12118</v>
      </c>
      <c r="C151" s="172" t="s">
        <v>4</v>
      </c>
      <c r="D151" s="177">
        <v>52.48</v>
      </c>
    </row>
    <row r="152" spans="1:4">
      <c r="A152" s="173">
        <v>7030100890</v>
      </c>
      <c r="B152" s="12" t="s">
        <v>12119</v>
      </c>
      <c r="C152" s="172" t="s">
        <v>4</v>
      </c>
      <c r="D152" s="177">
        <v>17.059999999999999</v>
      </c>
    </row>
    <row r="153" spans="1:4">
      <c r="A153" s="172">
        <v>7030100900</v>
      </c>
      <c r="B153" s="12" t="s">
        <v>12120</v>
      </c>
      <c r="C153" s="172" t="s">
        <v>2</v>
      </c>
      <c r="D153" s="177">
        <v>3630</v>
      </c>
    </row>
    <row r="154" spans="1:4">
      <c r="A154" s="172">
        <v>7030100910</v>
      </c>
      <c r="B154" s="12" t="s">
        <v>12121</v>
      </c>
      <c r="C154" s="172" t="s">
        <v>7</v>
      </c>
      <c r="D154" s="177">
        <v>52.48</v>
      </c>
    </row>
    <row r="155" spans="1:4">
      <c r="A155" s="172">
        <v>7030100920</v>
      </c>
      <c r="B155" s="12" t="s">
        <v>12122</v>
      </c>
      <c r="C155" s="172" t="s">
        <v>4</v>
      </c>
      <c r="D155" s="177">
        <v>52.26</v>
      </c>
    </row>
    <row r="156" spans="1:4">
      <c r="A156" s="172">
        <v>7030100930</v>
      </c>
      <c r="B156" s="12" t="s">
        <v>12123</v>
      </c>
      <c r="C156" s="172" t="s">
        <v>4</v>
      </c>
      <c r="D156" s="177">
        <v>2.2599999999999998</v>
      </c>
    </row>
    <row r="157" spans="1:4">
      <c r="A157" s="172">
        <v>7030100940</v>
      </c>
      <c r="B157" s="12" t="s">
        <v>12124</v>
      </c>
      <c r="C157" s="172" t="s">
        <v>2</v>
      </c>
      <c r="D157" s="177">
        <v>10</v>
      </c>
    </row>
    <row r="158" spans="1:4">
      <c r="A158" s="172">
        <v>7030100950</v>
      </c>
      <c r="B158" s="12" t="s">
        <v>12125</v>
      </c>
      <c r="C158" s="172" t="s">
        <v>4</v>
      </c>
      <c r="D158" s="177">
        <v>263.13</v>
      </c>
    </row>
    <row r="159" spans="1:4">
      <c r="A159" s="172">
        <v>7030100960</v>
      </c>
      <c r="B159" s="12" t="s">
        <v>12126</v>
      </c>
      <c r="C159" s="172" t="s">
        <v>1</v>
      </c>
      <c r="D159" s="177">
        <v>17.579999999999998</v>
      </c>
    </row>
    <row r="160" spans="1:4">
      <c r="A160" s="172" t="s">
        <v>12127</v>
      </c>
      <c r="D160" s="177"/>
    </row>
    <row r="161" spans="1:4">
      <c r="A161" s="172">
        <v>7040100010</v>
      </c>
      <c r="B161" s="12" t="s">
        <v>12128</v>
      </c>
      <c r="C161" s="172" t="s">
        <v>7</v>
      </c>
      <c r="D161" s="177">
        <v>39.36</v>
      </c>
    </row>
    <row r="162" spans="1:4">
      <c r="A162" s="172">
        <v>7040100020</v>
      </c>
      <c r="B162" s="12" t="s">
        <v>12129</v>
      </c>
      <c r="C162" s="172" t="s">
        <v>7</v>
      </c>
      <c r="D162" s="177">
        <v>45.26</v>
      </c>
    </row>
    <row r="163" spans="1:4">
      <c r="A163" s="172">
        <v>7040100030</v>
      </c>
      <c r="B163" s="12" t="s">
        <v>12130</v>
      </c>
      <c r="C163" s="172" t="s">
        <v>7</v>
      </c>
      <c r="D163" s="177">
        <v>92.89</v>
      </c>
    </row>
    <row r="164" spans="1:4">
      <c r="A164" s="172">
        <v>7040100040</v>
      </c>
      <c r="B164" s="12" t="s">
        <v>12131</v>
      </c>
      <c r="C164" s="172" t="s">
        <v>7</v>
      </c>
      <c r="D164" s="177">
        <v>45.92</v>
      </c>
    </row>
    <row r="165" spans="1:4">
      <c r="A165" s="172">
        <v>7040100050</v>
      </c>
      <c r="B165" s="12" t="s">
        <v>12132</v>
      </c>
      <c r="C165" s="172" t="s">
        <v>7</v>
      </c>
      <c r="D165" s="177">
        <v>57.73</v>
      </c>
    </row>
    <row r="166" spans="1:4">
      <c r="A166" s="172">
        <v>7040100060</v>
      </c>
      <c r="B166" s="12" t="s">
        <v>12133</v>
      </c>
      <c r="C166" s="172" t="s">
        <v>7</v>
      </c>
      <c r="D166" s="177">
        <v>9.1300000000000008</v>
      </c>
    </row>
    <row r="167" spans="1:4">
      <c r="A167" s="172" t="s">
        <v>25557</v>
      </c>
      <c r="D167" s="177"/>
    </row>
    <row r="168" spans="1:4">
      <c r="A168" s="172" t="s">
        <v>25558</v>
      </c>
      <c r="D168" s="177"/>
    </row>
    <row r="169" spans="1:4">
      <c r="A169" s="172" t="s">
        <v>25559</v>
      </c>
      <c r="C169" s="172" t="s">
        <v>25560</v>
      </c>
      <c r="D169" s="177"/>
    </row>
    <row r="170" spans="1:4">
      <c r="A170" s="172" t="s">
        <v>25</v>
      </c>
      <c r="B170" s="12" t="s">
        <v>1068</v>
      </c>
      <c r="C170" s="172" t="s">
        <v>0</v>
      </c>
      <c r="D170" s="177" t="s">
        <v>25561</v>
      </c>
    </row>
    <row r="171" spans="1:4">
      <c r="A171" s="172">
        <v>7040100070</v>
      </c>
      <c r="B171" s="12" t="s">
        <v>12134</v>
      </c>
      <c r="C171" s="172" t="s">
        <v>7</v>
      </c>
      <c r="D171" s="177">
        <v>12.58</v>
      </c>
    </row>
    <row r="172" spans="1:4">
      <c r="A172" s="172">
        <v>7040100080</v>
      </c>
      <c r="B172" s="12" t="s">
        <v>12135</v>
      </c>
      <c r="C172" s="172" t="s">
        <v>7</v>
      </c>
      <c r="D172" s="177">
        <v>18.28</v>
      </c>
    </row>
    <row r="173" spans="1:4">
      <c r="A173" s="172">
        <v>7040100090</v>
      </c>
      <c r="B173" s="12" t="s">
        <v>12136</v>
      </c>
      <c r="C173" s="172" t="s">
        <v>7</v>
      </c>
      <c r="D173" s="177">
        <v>16.010000000000002</v>
      </c>
    </row>
    <row r="174" spans="1:4">
      <c r="A174" s="172">
        <v>7040100100</v>
      </c>
      <c r="B174" s="12" t="s">
        <v>12137</v>
      </c>
      <c r="C174" s="172" t="s">
        <v>7</v>
      </c>
      <c r="D174" s="177">
        <v>21.51</v>
      </c>
    </row>
    <row r="175" spans="1:4">
      <c r="A175" s="172">
        <v>7040100110</v>
      </c>
      <c r="B175" s="12" t="s">
        <v>12138</v>
      </c>
      <c r="C175" s="172" t="s">
        <v>7</v>
      </c>
      <c r="D175" s="177">
        <v>1281.76</v>
      </c>
    </row>
    <row r="176" spans="1:4">
      <c r="A176" s="172">
        <v>7040100120</v>
      </c>
      <c r="B176" s="12" t="s">
        <v>12139</v>
      </c>
      <c r="C176" s="172" t="s">
        <v>7</v>
      </c>
      <c r="D176" s="177">
        <v>788.72</v>
      </c>
    </row>
    <row r="177" spans="1:4">
      <c r="A177" s="172">
        <v>7040100130</v>
      </c>
      <c r="B177" s="12" t="s">
        <v>12140</v>
      </c>
      <c r="C177" s="172" t="s">
        <v>7</v>
      </c>
      <c r="D177" s="177">
        <v>905.36</v>
      </c>
    </row>
    <row r="178" spans="1:4">
      <c r="A178" s="172">
        <v>7040100140</v>
      </c>
      <c r="B178" s="12" t="s">
        <v>12141</v>
      </c>
      <c r="C178" s="172" t="s">
        <v>7</v>
      </c>
      <c r="D178" s="177">
        <v>480.57</v>
      </c>
    </row>
    <row r="179" spans="1:4">
      <c r="A179" s="172">
        <v>7040100150</v>
      </c>
      <c r="B179" s="12" t="s">
        <v>12142</v>
      </c>
      <c r="C179" s="172" t="s">
        <v>7</v>
      </c>
      <c r="D179" s="177">
        <v>20.059999999999999</v>
      </c>
    </row>
    <row r="180" spans="1:4">
      <c r="A180" s="172">
        <v>7040100160</v>
      </c>
      <c r="B180" s="12" t="s">
        <v>12143</v>
      </c>
      <c r="C180" s="172" t="s">
        <v>7</v>
      </c>
      <c r="D180" s="177">
        <v>58.54</v>
      </c>
    </row>
    <row r="181" spans="1:4">
      <c r="A181" s="172">
        <v>7040100170</v>
      </c>
      <c r="B181" s="12" t="s">
        <v>12144</v>
      </c>
      <c r="C181" s="172" t="s">
        <v>7</v>
      </c>
      <c r="D181" s="177">
        <v>87.41</v>
      </c>
    </row>
    <row r="182" spans="1:4">
      <c r="A182" s="172">
        <v>7040100180</v>
      </c>
      <c r="B182" s="12" t="s">
        <v>12145</v>
      </c>
      <c r="C182" s="172" t="s">
        <v>7</v>
      </c>
      <c r="D182" s="177">
        <v>6.56</v>
      </c>
    </row>
    <row r="183" spans="1:4">
      <c r="A183" s="172">
        <v>7040100190</v>
      </c>
      <c r="B183" s="12" t="s">
        <v>12146</v>
      </c>
      <c r="C183" s="172" t="s">
        <v>7</v>
      </c>
      <c r="D183" s="177">
        <v>6.56</v>
      </c>
    </row>
    <row r="184" spans="1:4">
      <c r="A184" s="172">
        <v>7040100200</v>
      </c>
      <c r="B184" s="12" t="s">
        <v>12147</v>
      </c>
      <c r="C184" s="172" t="s">
        <v>7</v>
      </c>
      <c r="D184" s="177">
        <v>2.96</v>
      </c>
    </row>
    <row r="185" spans="1:4">
      <c r="A185" s="172">
        <v>7040100210</v>
      </c>
      <c r="B185" s="12" t="s">
        <v>12148</v>
      </c>
      <c r="C185" s="172" t="s">
        <v>7</v>
      </c>
      <c r="D185" s="177">
        <v>45.92</v>
      </c>
    </row>
    <row r="186" spans="1:4">
      <c r="A186" s="172">
        <v>7040100220</v>
      </c>
      <c r="B186" s="12" t="s">
        <v>12149</v>
      </c>
      <c r="C186" s="172" t="s">
        <v>7</v>
      </c>
      <c r="D186" s="177">
        <v>17.55</v>
      </c>
    </row>
    <row r="187" spans="1:4">
      <c r="A187" s="172">
        <v>7040100230</v>
      </c>
      <c r="B187" s="12" t="s">
        <v>12150</v>
      </c>
      <c r="C187" s="172" t="s">
        <v>7</v>
      </c>
      <c r="D187" s="177">
        <v>21.67</v>
      </c>
    </row>
    <row r="188" spans="1:4">
      <c r="A188" s="172">
        <v>7040100240</v>
      </c>
      <c r="B188" s="12" t="s">
        <v>12151</v>
      </c>
      <c r="C188" s="172" t="s">
        <v>7</v>
      </c>
      <c r="D188" s="177">
        <v>56.77</v>
      </c>
    </row>
    <row r="189" spans="1:4">
      <c r="A189" s="172">
        <v>7040100250</v>
      </c>
      <c r="B189" s="12" t="s">
        <v>12152</v>
      </c>
      <c r="C189" s="172" t="s">
        <v>7</v>
      </c>
      <c r="D189" s="177">
        <v>59.95</v>
      </c>
    </row>
    <row r="190" spans="1:4">
      <c r="A190" s="172">
        <v>7040100260</v>
      </c>
      <c r="B190" s="12" t="s">
        <v>12153</v>
      </c>
      <c r="C190" s="172" t="s">
        <v>7</v>
      </c>
      <c r="D190" s="177">
        <v>78.42</v>
      </c>
    </row>
    <row r="191" spans="1:4">
      <c r="A191" s="172">
        <v>7040100270</v>
      </c>
      <c r="B191" s="12" t="s">
        <v>12154</v>
      </c>
      <c r="C191" s="172" t="s">
        <v>7</v>
      </c>
      <c r="D191" s="177">
        <v>35.58</v>
      </c>
    </row>
    <row r="192" spans="1:4">
      <c r="A192" s="172">
        <v>7040100280</v>
      </c>
      <c r="B192" s="12" t="s">
        <v>12155</v>
      </c>
      <c r="C192" s="172" t="s">
        <v>7</v>
      </c>
      <c r="D192" s="177">
        <v>82.96</v>
      </c>
    </row>
    <row r="193" spans="1:4">
      <c r="A193" s="172">
        <v>7040100290</v>
      </c>
      <c r="B193" s="12" t="s">
        <v>12156</v>
      </c>
      <c r="C193" s="172" t="s">
        <v>7</v>
      </c>
      <c r="D193" s="177">
        <v>41.65</v>
      </c>
    </row>
    <row r="194" spans="1:4">
      <c r="A194" s="172">
        <v>7040100300</v>
      </c>
      <c r="B194" s="12" t="s">
        <v>12157</v>
      </c>
      <c r="C194" s="172" t="s">
        <v>7</v>
      </c>
      <c r="D194" s="177">
        <v>37.58</v>
      </c>
    </row>
    <row r="195" spans="1:4">
      <c r="A195" s="172">
        <v>7040100310</v>
      </c>
      <c r="B195" s="12" t="s">
        <v>12158</v>
      </c>
      <c r="C195" s="172" t="s">
        <v>7</v>
      </c>
      <c r="D195" s="177">
        <v>4.0999999999999996</v>
      </c>
    </row>
    <row r="196" spans="1:4">
      <c r="A196" s="173">
        <v>7040100320</v>
      </c>
      <c r="B196" s="12" t="s">
        <v>12159</v>
      </c>
      <c r="C196" s="172" t="s">
        <v>7</v>
      </c>
      <c r="D196" s="177">
        <v>15.39</v>
      </c>
    </row>
    <row r="197" spans="1:4">
      <c r="A197" s="172">
        <v>7040100330</v>
      </c>
      <c r="B197" s="12" t="s">
        <v>12160</v>
      </c>
      <c r="C197" s="172" t="s">
        <v>7</v>
      </c>
      <c r="D197" s="177">
        <v>8.6</v>
      </c>
    </row>
    <row r="198" spans="1:4">
      <c r="A198" s="172">
        <v>7040100340</v>
      </c>
      <c r="B198" s="12" t="s">
        <v>12161</v>
      </c>
      <c r="C198" s="172" t="s">
        <v>7</v>
      </c>
      <c r="D198" s="177">
        <v>7.18</v>
      </c>
    </row>
    <row r="199" spans="1:4">
      <c r="A199" s="172">
        <v>7040100350</v>
      </c>
      <c r="B199" s="12" t="s">
        <v>12162</v>
      </c>
      <c r="C199" s="172" t="s">
        <v>7</v>
      </c>
      <c r="D199" s="177">
        <v>2.29</v>
      </c>
    </row>
    <row r="200" spans="1:4">
      <c r="A200" s="172">
        <v>7040100360</v>
      </c>
      <c r="B200" s="12" t="s">
        <v>12163</v>
      </c>
      <c r="C200" s="172" t="s">
        <v>7</v>
      </c>
      <c r="D200" s="177">
        <v>9.6300000000000008</v>
      </c>
    </row>
    <row r="201" spans="1:4">
      <c r="A201" s="172">
        <v>7040100370</v>
      </c>
      <c r="B201" s="12" t="s">
        <v>12164</v>
      </c>
      <c r="C201" s="172" t="s">
        <v>7</v>
      </c>
      <c r="D201" s="177">
        <v>23.62</v>
      </c>
    </row>
    <row r="202" spans="1:4">
      <c r="A202" s="172">
        <v>7040100380</v>
      </c>
      <c r="B202" s="12" t="s">
        <v>12165</v>
      </c>
      <c r="C202" s="172" t="s">
        <v>12166</v>
      </c>
      <c r="D202" s="177">
        <v>0.71</v>
      </c>
    </row>
    <row r="203" spans="1:4">
      <c r="A203" s="172">
        <v>7040100390</v>
      </c>
      <c r="B203" s="12" t="s">
        <v>12167</v>
      </c>
      <c r="C203" s="172" t="s">
        <v>12166</v>
      </c>
      <c r="D203" s="177">
        <v>0.79</v>
      </c>
    </row>
    <row r="204" spans="1:4">
      <c r="A204" s="172">
        <v>7040100400</v>
      </c>
      <c r="B204" s="12" t="s">
        <v>12168</v>
      </c>
      <c r="C204" s="172" t="s">
        <v>7</v>
      </c>
      <c r="D204" s="177">
        <v>0.83</v>
      </c>
    </row>
    <row r="205" spans="1:4">
      <c r="A205" s="172">
        <v>7040100410</v>
      </c>
      <c r="B205" s="12" t="s">
        <v>12169</v>
      </c>
      <c r="C205" s="172" t="s">
        <v>7</v>
      </c>
      <c r="D205" s="177">
        <v>10.77</v>
      </c>
    </row>
    <row r="206" spans="1:4">
      <c r="A206" s="172">
        <v>7040100420</v>
      </c>
      <c r="B206" s="12" t="s">
        <v>12170</v>
      </c>
      <c r="C206" s="172" t="s">
        <v>7</v>
      </c>
      <c r="D206" s="177">
        <v>19.68</v>
      </c>
    </row>
    <row r="207" spans="1:4">
      <c r="A207" s="172">
        <v>7040100430</v>
      </c>
      <c r="B207" s="12" t="s">
        <v>12171</v>
      </c>
      <c r="C207" s="172" t="s">
        <v>7</v>
      </c>
      <c r="D207" s="177">
        <v>6.79</v>
      </c>
    </row>
    <row r="208" spans="1:4">
      <c r="A208" s="172" t="s">
        <v>12172</v>
      </c>
      <c r="D208" s="177"/>
    </row>
    <row r="209" spans="1:4">
      <c r="A209" s="172">
        <v>7050100010</v>
      </c>
      <c r="B209" s="12" t="s">
        <v>12173</v>
      </c>
      <c r="C209" s="172" t="s">
        <v>4</v>
      </c>
      <c r="D209" s="177">
        <v>10.63</v>
      </c>
    </row>
    <row r="210" spans="1:4">
      <c r="A210" s="172">
        <v>7050100020</v>
      </c>
      <c r="B210" s="12" t="s">
        <v>12174</v>
      </c>
      <c r="C210" s="172" t="s">
        <v>4</v>
      </c>
      <c r="D210" s="177">
        <v>29.34</v>
      </c>
    </row>
    <row r="211" spans="1:4">
      <c r="A211" s="172">
        <v>7050100030</v>
      </c>
      <c r="B211" s="12" t="s">
        <v>12175</v>
      </c>
      <c r="C211" s="172" t="s">
        <v>4</v>
      </c>
      <c r="D211" s="177">
        <v>56.94</v>
      </c>
    </row>
    <row r="212" spans="1:4">
      <c r="A212" s="173">
        <v>7050100040</v>
      </c>
      <c r="B212" s="12" t="s">
        <v>12176</v>
      </c>
      <c r="C212" s="172" t="s">
        <v>7</v>
      </c>
      <c r="D212" s="177">
        <v>138.19999999999999</v>
      </c>
    </row>
    <row r="213" spans="1:4">
      <c r="A213" s="172">
        <v>7050100050</v>
      </c>
      <c r="B213" s="12" t="s">
        <v>12177</v>
      </c>
      <c r="C213" s="172" t="s">
        <v>7</v>
      </c>
      <c r="D213" s="177">
        <v>139.74</v>
      </c>
    </row>
    <row r="214" spans="1:4">
      <c r="A214" s="172">
        <v>7050100060</v>
      </c>
      <c r="B214" s="12" t="s">
        <v>12178</v>
      </c>
      <c r="C214" s="172" t="s">
        <v>7</v>
      </c>
      <c r="D214" s="177">
        <v>63.24</v>
      </c>
    </row>
    <row r="215" spans="1:4">
      <c r="A215" s="172">
        <v>7050100070</v>
      </c>
      <c r="B215" s="12" t="s">
        <v>12179</v>
      </c>
      <c r="C215" s="172" t="s">
        <v>4</v>
      </c>
      <c r="D215" s="177">
        <v>42.49</v>
      </c>
    </row>
    <row r="216" spans="1:4">
      <c r="A216" s="172">
        <v>7050100080</v>
      </c>
      <c r="B216" s="12" t="s">
        <v>12180</v>
      </c>
      <c r="C216" s="172" t="s">
        <v>7</v>
      </c>
      <c r="D216" s="177">
        <v>231.21</v>
      </c>
    </row>
    <row r="217" spans="1:4">
      <c r="A217" s="173">
        <v>7050100090</v>
      </c>
      <c r="B217" s="12" t="s">
        <v>12181</v>
      </c>
      <c r="C217" s="172" t="s">
        <v>7</v>
      </c>
      <c r="D217" s="177">
        <v>182.21</v>
      </c>
    </row>
    <row r="218" spans="1:4">
      <c r="A218" s="172">
        <v>7050100100</v>
      </c>
      <c r="B218" s="12" t="s">
        <v>12182</v>
      </c>
      <c r="C218" s="172" t="s">
        <v>1</v>
      </c>
      <c r="D218" s="177">
        <v>18.18</v>
      </c>
    </row>
    <row r="219" spans="1:4">
      <c r="A219" s="172">
        <v>7050100121</v>
      </c>
      <c r="B219" s="12" t="s">
        <v>12183</v>
      </c>
      <c r="C219" s="172" t="s">
        <v>4</v>
      </c>
      <c r="D219" s="177">
        <v>238.07</v>
      </c>
    </row>
    <row r="220" spans="1:4">
      <c r="A220" s="172">
        <v>7050100131</v>
      </c>
      <c r="B220" s="12" t="s">
        <v>12184</v>
      </c>
      <c r="C220" s="172" t="s">
        <v>7</v>
      </c>
      <c r="D220" s="177">
        <v>504.14</v>
      </c>
    </row>
    <row r="221" spans="1:4">
      <c r="A221" s="172">
        <v>7050100140</v>
      </c>
      <c r="B221" s="12" t="s">
        <v>12185</v>
      </c>
      <c r="C221" s="172" t="s">
        <v>4</v>
      </c>
      <c r="D221" s="177">
        <v>131.26</v>
      </c>
    </row>
    <row r="222" spans="1:4">
      <c r="A222" s="172">
        <v>7050100150</v>
      </c>
      <c r="B222" s="12" t="s">
        <v>12186</v>
      </c>
      <c r="C222" s="172" t="s">
        <v>7</v>
      </c>
      <c r="D222" s="177">
        <v>630.88</v>
      </c>
    </row>
    <row r="223" spans="1:4">
      <c r="A223" s="172" t="s">
        <v>25557</v>
      </c>
      <c r="D223" s="177"/>
    </row>
    <row r="224" spans="1:4">
      <c r="A224" s="172" t="s">
        <v>25558</v>
      </c>
      <c r="D224" s="177"/>
    </row>
    <row r="225" spans="1:4">
      <c r="A225" s="172" t="s">
        <v>25559</v>
      </c>
      <c r="C225" s="172" t="s">
        <v>25560</v>
      </c>
      <c r="D225" s="177"/>
    </row>
    <row r="226" spans="1:4">
      <c r="A226" s="172" t="s">
        <v>25</v>
      </c>
      <c r="B226" s="12" t="s">
        <v>1068</v>
      </c>
      <c r="C226" s="172" t="s">
        <v>0</v>
      </c>
      <c r="D226" s="177" t="s">
        <v>25561</v>
      </c>
    </row>
    <row r="227" spans="1:4">
      <c r="A227" s="172">
        <v>7050100160</v>
      </c>
      <c r="B227" s="12" t="s">
        <v>12187</v>
      </c>
      <c r="C227" s="172" t="s">
        <v>7</v>
      </c>
      <c r="D227" s="177">
        <v>398.79</v>
      </c>
    </row>
    <row r="228" spans="1:4">
      <c r="A228" s="172" t="s">
        <v>12188</v>
      </c>
      <c r="D228" s="177"/>
    </row>
    <row r="229" spans="1:4">
      <c r="A229" s="172">
        <v>7060100010</v>
      </c>
      <c r="B229" s="12" t="s">
        <v>12189</v>
      </c>
      <c r="C229" s="172" t="s">
        <v>12010</v>
      </c>
      <c r="D229" s="177">
        <v>5.86</v>
      </c>
    </row>
    <row r="230" spans="1:4">
      <c r="A230" s="172">
        <v>7060100020</v>
      </c>
      <c r="B230" s="12" t="s">
        <v>12190</v>
      </c>
      <c r="C230" s="172" t="s">
        <v>12010</v>
      </c>
      <c r="D230" s="177">
        <v>9.56</v>
      </c>
    </row>
    <row r="231" spans="1:4">
      <c r="A231" s="172">
        <v>7060100030</v>
      </c>
      <c r="B231" s="12" t="s">
        <v>12191</v>
      </c>
      <c r="C231" s="172" t="s">
        <v>2</v>
      </c>
      <c r="D231" s="177">
        <v>2929.57</v>
      </c>
    </row>
    <row r="232" spans="1:4">
      <c r="A232" s="172">
        <v>7060100040</v>
      </c>
      <c r="B232" s="12" t="s">
        <v>12191</v>
      </c>
      <c r="C232" s="172" t="s">
        <v>1</v>
      </c>
      <c r="D232" s="177">
        <v>13.43</v>
      </c>
    </row>
    <row r="233" spans="1:4">
      <c r="A233" s="172" t="s">
        <v>12192</v>
      </c>
      <c r="D233" s="177"/>
    </row>
    <row r="234" spans="1:4">
      <c r="A234" s="172">
        <v>7070100010</v>
      </c>
      <c r="B234" s="12" t="s">
        <v>12193</v>
      </c>
      <c r="C234" s="172" t="s">
        <v>7</v>
      </c>
      <c r="D234" s="177">
        <v>82.68</v>
      </c>
    </row>
    <row r="235" spans="1:4">
      <c r="A235" s="172">
        <v>7070100020</v>
      </c>
      <c r="B235" s="12" t="s">
        <v>12194</v>
      </c>
      <c r="C235" s="172" t="s">
        <v>7</v>
      </c>
      <c r="D235" s="177">
        <v>86.66</v>
      </c>
    </row>
    <row r="236" spans="1:4">
      <c r="A236" s="172">
        <v>7070100030</v>
      </c>
      <c r="B236" s="12" t="s">
        <v>12195</v>
      </c>
      <c r="C236" s="172" t="s">
        <v>7</v>
      </c>
      <c r="D236" s="177">
        <v>114.54</v>
      </c>
    </row>
    <row r="237" spans="1:4">
      <c r="A237" s="172">
        <v>7070100040</v>
      </c>
      <c r="B237" s="12" t="s">
        <v>12196</v>
      </c>
      <c r="C237" s="172" t="s">
        <v>7</v>
      </c>
      <c r="D237" s="177">
        <v>93.97</v>
      </c>
    </row>
    <row r="238" spans="1:4">
      <c r="A238" s="172">
        <v>7070100050</v>
      </c>
      <c r="B238" s="12" t="s">
        <v>12197</v>
      </c>
      <c r="C238" s="172" t="s">
        <v>7</v>
      </c>
      <c r="D238" s="177">
        <v>93.97</v>
      </c>
    </row>
    <row r="239" spans="1:4">
      <c r="A239" s="172">
        <v>7070100060</v>
      </c>
      <c r="B239" s="12" t="s">
        <v>12198</v>
      </c>
      <c r="C239" s="172" t="s">
        <v>7</v>
      </c>
      <c r="D239" s="177">
        <v>97.34</v>
      </c>
    </row>
    <row r="240" spans="1:4">
      <c r="A240" s="172">
        <v>7070100070</v>
      </c>
      <c r="B240" s="12" t="s">
        <v>12199</v>
      </c>
      <c r="C240" s="172" t="s">
        <v>7</v>
      </c>
      <c r="D240" s="177">
        <v>108.07</v>
      </c>
    </row>
    <row r="241" spans="1:4">
      <c r="A241" s="172">
        <v>7070100080</v>
      </c>
      <c r="B241" s="12" t="s">
        <v>12200</v>
      </c>
      <c r="C241" s="172" t="s">
        <v>4</v>
      </c>
      <c r="D241" s="177">
        <v>77.349999999999994</v>
      </c>
    </row>
    <row r="242" spans="1:4">
      <c r="A242" s="172">
        <v>7070100090</v>
      </c>
      <c r="B242" s="12" t="s">
        <v>12201</v>
      </c>
      <c r="C242" s="172" t="s">
        <v>7</v>
      </c>
      <c r="D242" s="177">
        <v>391.71</v>
      </c>
    </row>
    <row r="243" spans="1:4">
      <c r="A243" s="172">
        <v>7070100100</v>
      </c>
      <c r="B243" s="12" t="s">
        <v>12202</v>
      </c>
      <c r="C243" s="172" t="s">
        <v>4</v>
      </c>
      <c r="D243" s="177">
        <v>93.18</v>
      </c>
    </row>
    <row r="244" spans="1:4">
      <c r="A244" s="172">
        <v>7070100110</v>
      </c>
      <c r="B244" s="12" t="s">
        <v>12203</v>
      </c>
      <c r="C244" s="172" t="s">
        <v>4</v>
      </c>
      <c r="D244" s="177">
        <v>107.81</v>
      </c>
    </row>
    <row r="245" spans="1:4">
      <c r="A245" s="172">
        <v>7070100120</v>
      </c>
      <c r="B245" s="12" t="s">
        <v>12204</v>
      </c>
      <c r="C245" s="172" t="s">
        <v>4</v>
      </c>
      <c r="D245" s="177">
        <v>68.81</v>
      </c>
    </row>
    <row r="246" spans="1:4">
      <c r="A246" s="172">
        <v>7070100130</v>
      </c>
      <c r="B246" s="12" t="s">
        <v>12205</v>
      </c>
      <c r="C246" s="172" t="s">
        <v>4</v>
      </c>
      <c r="D246" s="177">
        <v>86.61</v>
      </c>
    </row>
    <row r="247" spans="1:4">
      <c r="A247" s="172">
        <v>7070100140</v>
      </c>
      <c r="B247" s="12" t="s">
        <v>12206</v>
      </c>
      <c r="C247" s="172" t="s">
        <v>4</v>
      </c>
      <c r="D247" s="177">
        <v>105.88</v>
      </c>
    </row>
    <row r="248" spans="1:4">
      <c r="A248" s="172">
        <v>7070100150</v>
      </c>
      <c r="B248" s="12" t="s">
        <v>12207</v>
      </c>
      <c r="C248" s="172" t="s">
        <v>4</v>
      </c>
      <c r="D248" s="177">
        <v>51.42</v>
      </c>
    </row>
    <row r="249" spans="1:4">
      <c r="A249" s="172">
        <v>7070100160</v>
      </c>
      <c r="B249" s="12" t="s">
        <v>12208</v>
      </c>
      <c r="C249" s="172" t="s">
        <v>4</v>
      </c>
      <c r="D249" s="177">
        <v>134.18</v>
      </c>
    </row>
    <row r="250" spans="1:4">
      <c r="A250" s="172">
        <v>7070100170</v>
      </c>
      <c r="B250" s="12" t="s">
        <v>12209</v>
      </c>
      <c r="C250" s="172" t="s">
        <v>7</v>
      </c>
      <c r="D250" s="177">
        <v>22.27</v>
      </c>
    </row>
    <row r="251" spans="1:4">
      <c r="A251" s="172">
        <v>7070100180</v>
      </c>
      <c r="B251" s="12" t="s">
        <v>12210</v>
      </c>
      <c r="C251" s="172" t="s">
        <v>4</v>
      </c>
      <c r="D251" s="177">
        <v>11.54</v>
      </c>
    </row>
    <row r="252" spans="1:4">
      <c r="A252" s="172">
        <v>7070100190</v>
      </c>
      <c r="B252" s="12" t="s">
        <v>12211</v>
      </c>
      <c r="C252" s="172" t="s">
        <v>3</v>
      </c>
      <c r="D252" s="177">
        <v>9.17</v>
      </c>
    </row>
    <row r="253" spans="1:4">
      <c r="A253" s="172">
        <v>7070100200</v>
      </c>
      <c r="B253" s="12" t="s">
        <v>12212</v>
      </c>
      <c r="C253" s="172" t="s">
        <v>3</v>
      </c>
      <c r="D253" s="177">
        <v>9.8699999999999992</v>
      </c>
    </row>
    <row r="254" spans="1:4">
      <c r="A254" s="172">
        <v>7070100210</v>
      </c>
      <c r="B254" s="12" t="s">
        <v>12213</v>
      </c>
      <c r="C254" s="172" t="s">
        <v>3</v>
      </c>
      <c r="D254" s="177">
        <v>10.54</v>
      </c>
    </row>
    <row r="255" spans="1:4">
      <c r="A255" s="172">
        <v>7070100220</v>
      </c>
      <c r="B255" s="12" t="s">
        <v>12214</v>
      </c>
      <c r="C255" s="172" t="s">
        <v>7</v>
      </c>
      <c r="D255" s="177">
        <v>391.71</v>
      </c>
    </row>
    <row r="256" spans="1:4">
      <c r="A256" s="172">
        <v>7070100230</v>
      </c>
      <c r="B256" s="12" t="s">
        <v>12215</v>
      </c>
      <c r="C256" s="172" t="s">
        <v>7</v>
      </c>
      <c r="D256" s="177">
        <v>448.81</v>
      </c>
    </row>
    <row r="257" spans="1:4">
      <c r="A257" s="172">
        <v>7070100240</v>
      </c>
      <c r="B257" s="12" t="s">
        <v>12216</v>
      </c>
      <c r="C257" s="172" t="s">
        <v>7</v>
      </c>
      <c r="D257" s="177">
        <v>453.46</v>
      </c>
    </row>
    <row r="258" spans="1:4">
      <c r="A258" s="172">
        <v>7070100250</v>
      </c>
      <c r="B258" s="12" t="s">
        <v>12217</v>
      </c>
      <c r="C258" s="172" t="s">
        <v>7</v>
      </c>
      <c r="D258" s="177">
        <v>464.57</v>
      </c>
    </row>
    <row r="259" spans="1:4">
      <c r="A259" s="172">
        <v>7070100260</v>
      </c>
      <c r="B259" s="12" t="s">
        <v>12218</v>
      </c>
      <c r="C259" s="172" t="s">
        <v>7</v>
      </c>
      <c r="D259" s="177">
        <v>385.4</v>
      </c>
    </row>
    <row r="260" spans="1:4">
      <c r="A260" s="172">
        <v>7070100270</v>
      </c>
      <c r="B260" s="12" t="s">
        <v>12219</v>
      </c>
      <c r="C260" s="172" t="s">
        <v>7</v>
      </c>
      <c r="D260" s="177">
        <v>417.88</v>
      </c>
    </row>
    <row r="261" spans="1:4">
      <c r="A261" s="172">
        <v>7070100280</v>
      </c>
      <c r="B261" s="12" t="s">
        <v>12220</v>
      </c>
      <c r="C261" s="172" t="s">
        <v>7</v>
      </c>
      <c r="D261" s="177">
        <v>426.37</v>
      </c>
    </row>
    <row r="262" spans="1:4">
      <c r="A262" s="172">
        <v>7070100290</v>
      </c>
      <c r="B262" s="12" t="s">
        <v>12221</v>
      </c>
      <c r="C262" s="172" t="s">
        <v>7</v>
      </c>
      <c r="D262" s="177">
        <v>436.7</v>
      </c>
    </row>
    <row r="263" spans="1:4">
      <c r="A263" s="172">
        <v>7070100300</v>
      </c>
      <c r="B263" s="12" t="s">
        <v>12222</v>
      </c>
      <c r="C263" s="172" t="s">
        <v>7</v>
      </c>
      <c r="D263" s="177">
        <v>447.05</v>
      </c>
    </row>
    <row r="264" spans="1:4">
      <c r="A264" s="172">
        <v>7070100310</v>
      </c>
      <c r="B264" s="12" t="s">
        <v>12223</v>
      </c>
      <c r="C264" s="172" t="s">
        <v>7</v>
      </c>
      <c r="D264" s="177">
        <v>461.32</v>
      </c>
    </row>
    <row r="265" spans="1:4">
      <c r="A265" s="172">
        <v>7070100320</v>
      </c>
      <c r="B265" s="12" t="s">
        <v>12224</v>
      </c>
      <c r="C265" s="172" t="s">
        <v>7</v>
      </c>
      <c r="D265" s="177">
        <v>335.8</v>
      </c>
    </row>
    <row r="266" spans="1:4">
      <c r="A266" s="172">
        <v>7070100330</v>
      </c>
      <c r="B266" s="12" t="s">
        <v>12225</v>
      </c>
      <c r="C266" s="172" t="s">
        <v>7</v>
      </c>
      <c r="D266" s="177">
        <v>346.13</v>
      </c>
    </row>
    <row r="267" spans="1:4">
      <c r="A267" s="172">
        <v>7070100340</v>
      </c>
      <c r="B267" s="12" t="s">
        <v>12226</v>
      </c>
      <c r="C267" s="172" t="s">
        <v>7</v>
      </c>
      <c r="D267" s="177">
        <v>356.46</v>
      </c>
    </row>
    <row r="268" spans="1:4">
      <c r="A268" s="172">
        <v>7070100350</v>
      </c>
      <c r="B268" s="12" t="s">
        <v>12227</v>
      </c>
      <c r="C268" s="172" t="s">
        <v>7</v>
      </c>
      <c r="D268" s="177">
        <v>366.8</v>
      </c>
    </row>
    <row r="269" spans="1:4">
      <c r="A269" s="172">
        <v>7070100360</v>
      </c>
      <c r="B269" s="12" t="s">
        <v>12228</v>
      </c>
      <c r="C269" s="172" t="s">
        <v>7</v>
      </c>
      <c r="D269" s="177">
        <v>377.13</v>
      </c>
    </row>
    <row r="270" spans="1:4">
      <c r="A270" s="172">
        <v>7070100370</v>
      </c>
      <c r="B270" s="12" t="s">
        <v>12229</v>
      </c>
      <c r="C270" s="172" t="s">
        <v>7</v>
      </c>
      <c r="D270" s="177">
        <v>360.39</v>
      </c>
    </row>
    <row r="271" spans="1:4">
      <c r="A271" s="172">
        <v>7070100380</v>
      </c>
      <c r="B271" s="12" t="s">
        <v>12230</v>
      </c>
      <c r="C271" s="172" t="s">
        <v>4</v>
      </c>
      <c r="D271" s="177">
        <v>80.180000000000007</v>
      </c>
    </row>
    <row r="272" spans="1:4">
      <c r="A272" s="173">
        <v>7070100390</v>
      </c>
      <c r="B272" s="12" t="s">
        <v>12231</v>
      </c>
      <c r="C272" s="172" t="s">
        <v>4</v>
      </c>
      <c r="D272" s="177">
        <v>91.3</v>
      </c>
    </row>
    <row r="273" spans="1:4">
      <c r="A273" s="172">
        <v>7070100400</v>
      </c>
      <c r="B273" s="12" t="s">
        <v>12232</v>
      </c>
      <c r="C273" s="172" t="s">
        <v>1</v>
      </c>
      <c r="D273" s="177">
        <v>387.13</v>
      </c>
    </row>
    <row r="274" spans="1:4">
      <c r="A274" s="172">
        <v>7070100410</v>
      </c>
      <c r="B274" s="12" t="s">
        <v>12233</v>
      </c>
      <c r="C274" s="172" t="s">
        <v>1</v>
      </c>
      <c r="D274" s="177">
        <v>387.13</v>
      </c>
    </row>
    <row r="275" spans="1:4">
      <c r="A275" s="172">
        <v>7070100420</v>
      </c>
      <c r="B275" s="12" t="s">
        <v>12234</v>
      </c>
      <c r="C275" s="172" t="s">
        <v>1</v>
      </c>
      <c r="D275" s="177">
        <v>119.04</v>
      </c>
    </row>
    <row r="276" spans="1:4">
      <c r="A276" s="172">
        <v>7070100430</v>
      </c>
      <c r="B276" s="12" t="s">
        <v>12235</v>
      </c>
      <c r="C276" s="172" t="s">
        <v>1</v>
      </c>
      <c r="D276" s="177">
        <v>142.99</v>
      </c>
    </row>
    <row r="277" spans="1:4">
      <c r="A277" s="172">
        <v>7070100440</v>
      </c>
      <c r="B277" s="12" t="s">
        <v>12236</v>
      </c>
      <c r="C277" s="172" t="s">
        <v>1</v>
      </c>
      <c r="D277" s="177">
        <v>39.869999999999997</v>
      </c>
    </row>
    <row r="278" spans="1:4">
      <c r="A278" s="172">
        <v>7070100450</v>
      </c>
      <c r="B278" s="12" t="s">
        <v>12237</v>
      </c>
      <c r="C278" s="172" t="s">
        <v>1</v>
      </c>
      <c r="D278" s="177">
        <v>114.78</v>
      </c>
    </row>
    <row r="279" spans="1:4">
      <c r="A279" s="172" t="s">
        <v>25557</v>
      </c>
      <c r="D279" s="177"/>
    </row>
    <row r="280" spans="1:4">
      <c r="A280" s="172" t="s">
        <v>25558</v>
      </c>
      <c r="D280" s="177"/>
    </row>
    <row r="281" spans="1:4">
      <c r="A281" s="172" t="s">
        <v>25559</v>
      </c>
      <c r="C281" s="172" t="s">
        <v>25560</v>
      </c>
      <c r="D281" s="177"/>
    </row>
    <row r="282" spans="1:4">
      <c r="A282" s="172" t="s">
        <v>25</v>
      </c>
      <c r="B282" s="12" t="s">
        <v>1068</v>
      </c>
      <c r="C282" s="172" t="s">
        <v>0</v>
      </c>
      <c r="D282" s="177" t="s">
        <v>25561</v>
      </c>
    </row>
    <row r="283" spans="1:4">
      <c r="A283" s="172">
        <v>7070100460</v>
      </c>
      <c r="B283" s="12" t="s">
        <v>12238</v>
      </c>
      <c r="C283" s="172" t="s">
        <v>1</v>
      </c>
      <c r="D283" s="177">
        <v>213.2</v>
      </c>
    </row>
    <row r="284" spans="1:4">
      <c r="A284" s="172">
        <v>7070100470</v>
      </c>
      <c r="B284" s="12" t="s">
        <v>12239</v>
      </c>
      <c r="C284" s="172" t="s">
        <v>1</v>
      </c>
      <c r="D284" s="177">
        <v>255.53</v>
      </c>
    </row>
    <row r="285" spans="1:4">
      <c r="A285" s="172">
        <v>7070100480</v>
      </c>
      <c r="B285" s="12" t="s">
        <v>12240</v>
      </c>
      <c r="C285" s="172" t="s">
        <v>1</v>
      </c>
      <c r="D285" s="177">
        <v>274.16000000000003</v>
      </c>
    </row>
    <row r="286" spans="1:4">
      <c r="A286" s="172">
        <v>7070100490</v>
      </c>
      <c r="B286" s="12" t="s">
        <v>12241</v>
      </c>
      <c r="C286" s="172" t="s">
        <v>1</v>
      </c>
      <c r="D286" s="177">
        <v>374.57</v>
      </c>
    </row>
    <row r="287" spans="1:4">
      <c r="A287" s="172">
        <v>7070100500</v>
      </c>
      <c r="B287" s="12" t="s">
        <v>12242</v>
      </c>
      <c r="C287" s="172" t="s">
        <v>1</v>
      </c>
      <c r="D287" s="177">
        <v>327.44</v>
      </c>
    </row>
    <row r="288" spans="1:4">
      <c r="A288" s="172">
        <v>7070100510</v>
      </c>
      <c r="B288" s="12" t="s">
        <v>12243</v>
      </c>
      <c r="C288" s="172" t="s">
        <v>1</v>
      </c>
      <c r="D288" s="177">
        <v>413.34</v>
      </c>
    </row>
    <row r="289" spans="1:4">
      <c r="A289" s="172">
        <v>7070100520</v>
      </c>
      <c r="B289" s="12" t="s">
        <v>12244</v>
      </c>
      <c r="C289" s="172" t="s">
        <v>2</v>
      </c>
      <c r="D289" s="177">
        <v>443.75</v>
      </c>
    </row>
    <row r="290" spans="1:4">
      <c r="A290" s="172">
        <v>7070100530</v>
      </c>
      <c r="B290" s="12" t="s">
        <v>12245</v>
      </c>
      <c r="C290" s="172" t="s">
        <v>2</v>
      </c>
      <c r="D290" s="177">
        <v>395</v>
      </c>
    </row>
    <row r="291" spans="1:4">
      <c r="A291" s="172">
        <v>7070100540</v>
      </c>
      <c r="B291" s="12" t="s">
        <v>12246</v>
      </c>
      <c r="C291" s="172" t="s">
        <v>2</v>
      </c>
      <c r="D291" s="177">
        <v>472.67</v>
      </c>
    </row>
    <row r="292" spans="1:4">
      <c r="A292" s="172" t="s">
        <v>12247</v>
      </c>
      <c r="D292" s="177"/>
    </row>
    <row r="293" spans="1:4">
      <c r="A293" s="172">
        <v>7080100010</v>
      </c>
      <c r="B293" s="12" t="s">
        <v>12248</v>
      </c>
      <c r="C293" s="172" t="s">
        <v>2</v>
      </c>
      <c r="D293" s="177">
        <v>1505.45</v>
      </c>
    </row>
    <row r="294" spans="1:4">
      <c r="A294" s="172">
        <v>7080100020</v>
      </c>
      <c r="B294" s="12" t="s">
        <v>12249</v>
      </c>
      <c r="C294" s="172" t="s">
        <v>2</v>
      </c>
      <c r="D294" s="177">
        <v>2340.89</v>
      </c>
    </row>
    <row r="295" spans="1:4">
      <c r="A295" s="172">
        <v>7080100030</v>
      </c>
      <c r="B295" s="12" t="s">
        <v>12250</v>
      </c>
      <c r="C295" s="172" t="s">
        <v>2</v>
      </c>
      <c r="D295" s="177">
        <v>2547.48</v>
      </c>
    </row>
    <row r="296" spans="1:4">
      <c r="A296" s="172">
        <v>7080100040</v>
      </c>
      <c r="B296" s="12" t="s">
        <v>12251</v>
      </c>
      <c r="C296" s="172" t="s">
        <v>2</v>
      </c>
      <c r="D296" s="177">
        <v>2754.08</v>
      </c>
    </row>
    <row r="297" spans="1:4">
      <c r="A297" s="172">
        <v>7080100050</v>
      </c>
      <c r="B297" s="12" t="s">
        <v>12252</v>
      </c>
      <c r="C297" s="172" t="s">
        <v>2</v>
      </c>
      <c r="D297" s="177">
        <v>3488.95</v>
      </c>
    </row>
    <row r="298" spans="1:4">
      <c r="A298" s="172">
        <v>7080100060</v>
      </c>
      <c r="B298" s="12" t="s">
        <v>12253</v>
      </c>
      <c r="C298" s="172" t="s">
        <v>2</v>
      </c>
      <c r="D298" s="177">
        <v>3727.82</v>
      </c>
    </row>
    <row r="299" spans="1:4">
      <c r="A299" s="172">
        <v>7080100070</v>
      </c>
      <c r="B299" s="12" t="s">
        <v>12254</v>
      </c>
      <c r="C299" s="172" t="s">
        <v>2</v>
      </c>
      <c r="D299" s="177">
        <v>3969.74</v>
      </c>
    </row>
    <row r="300" spans="1:4">
      <c r="A300" s="172">
        <v>7080100080</v>
      </c>
      <c r="B300" s="12" t="s">
        <v>12255</v>
      </c>
      <c r="C300" s="172" t="s">
        <v>2</v>
      </c>
      <c r="D300" s="177">
        <v>4226.96</v>
      </c>
    </row>
    <row r="301" spans="1:4">
      <c r="A301" s="172">
        <v>7080100090</v>
      </c>
      <c r="B301" s="12" t="s">
        <v>12256</v>
      </c>
      <c r="C301" s="172" t="s">
        <v>2</v>
      </c>
      <c r="D301" s="177">
        <v>4492.3999999999996</v>
      </c>
    </row>
    <row r="302" spans="1:4">
      <c r="A302" s="172">
        <v>7080100100</v>
      </c>
      <c r="B302" s="12" t="s">
        <v>12257</v>
      </c>
      <c r="C302" s="172" t="s">
        <v>2</v>
      </c>
      <c r="D302" s="177">
        <v>4757.3999999999996</v>
      </c>
    </row>
    <row r="303" spans="1:4">
      <c r="A303" s="172">
        <v>7080100110</v>
      </c>
      <c r="B303" s="12" t="s">
        <v>12258</v>
      </c>
      <c r="C303" s="172" t="s">
        <v>2</v>
      </c>
      <c r="D303" s="177">
        <v>5028.6899999999996</v>
      </c>
    </row>
    <row r="304" spans="1:4">
      <c r="A304" s="172">
        <v>7080100120</v>
      </c>
      <c r="B304" s="12" t="s">
        <v>12259</v>
      </c>
      <c r="C304" s="172" t="s">
        <v>2</v>
      </c>
      <c r="D304" s="177">
        <v>1915.85</v>
      </c>
    </row>
    <row r="305" spans="1:4">
      <c r="A305" s="172">
        <v>7080100130</v>
      </c>
      <c r="B305" s="12" t="s">
        <v>12260</v>
      </c>
      <c r="C305" s="172" t="s">
        <v>2</v>
      </c>
      <c r="D305" s="177">
        <v>2035.47</v>
      </c>
    </row>
    <row r="306" spans="1:4">
      <c r="A306" s="173">
        <v>7080100140</v>
      </c>
      <c r="B306" s="12" t="s">
        <v>12261</v>
      </c>
      <c r="C306" s="172" t="s">
        <v>2</v>
      </c>
      <c r="D306" s="177">
        <v>2177.71</v>
      </c>
    </row>
    <row r="307" spans="1:4">
      <c r="A307" s="172">
        <v>7080100145</v>
      </c>
      <c r="B307" s="12" t="s">
        <v>12262</v>
      </c>
      <c r="C307" s="172" t="s">
        <v>2</v>
      </c>
      <c r="D307" s="177">
        <v>2314.15</v>
      </c>
    </row>
    <row r="308" spans="1:4">
      <c r="A308" s="172">
        <v>7080100150</v>
      </c>
      <c r="B308" s="12" t="s">
        <v>12263</v>
      </c>
      <c r="C308" s="172" t="s">
        <v>2</v>
      </c>
      <c r="D308" s="177">
        <v>2180.3000000000002</v>
      </c>
    </row>
    <row r="309" spans="1:4">
      <c r="A309" s="172">
        <v>7080100160</v>
      </c>
      <c r="B309" s="12" t="s">
        <v>12264</v>
      </c>
      <c r="C309" s="172" t="s">
        <v>2</v>
      </c>
      <c r="D309" s="177">
        <v>2332.8200000000002</v>
      </c>
    </row>
    <row r="310" spans="1:4">
      <c r="A310" s="172">
        <v>7080100170</v>
      </c>
      <c r="B310" s="12" t="s">
        <v>12265</v>
      </c>
      <c r="C310" s="172" t="s">
        <v>2</v>
      </c>
      <c r="D310" s="177">
        <v>2491.04</v>
      </c>
    </row>
    <row r="311" spans="1:4">
      <c r="A311" s="172">
        <v>7080100180</v>
      </c>
      <c r="B311" s="12" t="s">
        <v>12266</v>
      </c>
      <c r="C311" s="172" t="s">
        <v>2</v>
      </c>
      <c r="D311" s="177">
        <v>3157.82</v>
      </c>
    </row>
    <row r="312" spans="1:4">
      <c r="A312" s="172">
        <v>7080100190</v>
      </c>
      <c r="B312" s="12" t="s">
        <v>12267</v>
      </c>
      <c r="C312" s="172" t="s">
        <v>2</v>
      </c>
      <c r="D312" s="177">
        <v>3315.56</v>
      </c>
    </row>
    <row r="313" spans="1:4">
      <c r="A313" s="172">
        <v>7080100200</v>
      </c>
      <c r="B313" s="12" t="s">
        <v>12268</v>
      </c>
      <c r="C313" s="172" t="s">
        <v>2</v>
      </c>
      <c r="D313" s="177">
        <v>3473.3</v>
      </c>
    </row>
    <row r="314" spans="1:4">
      <c r="A314" s="172">
        <v>7080100210</v>
      </c>
      <c r="B314" s="12" t="s">
        <v>12269</v>
      </c>
      <c r="C314" s="172" t="s">
        <v>2</v>
      </c>
      <c r="D314" s="177">
        <v>2028.99</v>
      </c>
    </row>
    <row r="315" spans="1:4">
      <c r="A315" s="172">
        <v>7080100220</v>
      </c>
      <c r="B315" s="12" t="s">
        <v>12270</v>
      </c>
      <c r="C315" s="172" t="s">
        <v>2</v>
      </c>
      <c r="D315" s="177">
        <v>2114.0100000000002</v>
      </c>
    </row>
    <row r="316" spans="1:4">
      <c r="A316" s="172">
        <v>7080100230</v>
      </c>
      <c r="B316" s="12" t="s">
        <v>12271</v>
      </c>
      <c r="C316" s="172" t="s">
        <v>2</v>
      </c>
      <c r="D316" s="177">
        <v>2064.15</v>
      </c>
    </row>
    <row r="317" spans="1:4">
      <c r="A317" s="172">
        <v>7080100240</v>
      </c>
      <c r="B317" s="12" t="s">
        <v>12272</v>
      </c>
      <c r="C317" s="172" t="s">
        <v>2</v>
      </c>
      <c r="D317" s="177">
        <v>2161.9499999999998</v>
      </c>
    </row>
    <row r="318" spans="1:4">
      <c r="A318" s="172">
        <v>7080100250</v>
      </c>
      <c r="B318" s="12" t="s">
        <v>12273</v>
      </c>
      <c r="C318" s="172" t="s">
        <v>2</v>
      </c>
      <c r="D318" s="177">
        <v>2471.13</v>
      </c>
    </row>
    <row r="319" spans="1:4">
      <c r="A319" s="172">
        <v>7080100260</v>
      </c>
      <c r="B319" s="12" t="s">
        <v>12274</v>
      </c>
      <c r="C319" s="172" t="s">
        <v>2</v>
      </c>
      <c r="D319" s="177">
        <v>3040.63</v>
      </c>
    </row>
    <row r="320" spans="1:4">
      <c r="A320" s="172">
        <v>7080100270</v>
      </c>
      <c r="B320" s="12" t="s">
        <v>12275</v>
      </c>
      <c r="C320" s="172" t="s">
        <v>2</v>
      </c>
      <c r="D320" s="177">
        <v>3609.65</v>
      </c>
    </row>
    <row r="321" spans="1:4">
      <c r="A321" s="172">
        <v>7080100280</v>
      </c>
      <c r="B321" s="12" t="s">
        <v>12276</v>
      </c>
      <c r="C321" s="172" t="s">
        <v>2</v>
      </c>
      <c r="D321" s="177">
        <v>3875.94</v>
      </c>
    </row>
    <row r="322" spans="1:4">
      <c r="A322" s="172">
        <v>7080100290</v>
      </c>
      <c r="B322" s="12" t="s">
        <v>12277</v>
      </c>
      <c r="C322" s="172" t="s">
        <v>2</v>
      </c>
      <c r="D322" s="177">
        <v>4592.24</v>
      </c>
    </row>
    <row r="323" spans="1:4">
      <c r="A323" s="172">
        <v>7080100300</v>
      </c>
      <c r="B323" s="12" t="s">
        <v>12278</v>
      </c>
      <c r="C323" s="172" t="s">
        <v>2</v>
      </c>
      <c r="D323" s="177">
        <v>7470.47</v>
      </c>
    </row>
    <row r="324" spans="1:4">
      <c r="A324" s="172">
        <v>7080100310</v>
      </c>
      <c r="B324" s="12" t="s">
        <v>12279</v>
      </c>
      <c r="C324" s="172" t="s">
        <v>2</v>
      </c>
      <c r="D324" s="177">
        <v>10248.709999999999</v>
      </c>
    </row>
    <row r="325" spans="1:4">
      <c r="A325" s="172">
        <v>7080100320</v>
      </c>
      <c r="B325" s="12" t="s">
        <v>12280</v>
      </c>
      <c r="C325" s="172" t="s">
        <v>2</v>
      </c>
      <c r="D325" s="177">
        <v>11426.94</v>
      </c>
    </row>
    <row r="326" spans="1:4">
      <c r="A326" s="172" t="s">
        <v>12281</v>
      </c>
      <c r="D326" s="177"/>
    </row>
    <row r="327" spans="1:4">
      <c r="A327" s="172">
        <v>7090100010</v>
      </c>
      <c r="B327" s="12" t="s">
        <v>12282</v>
      </c>
      <c r="C327" s="172" t="s">
        <v>4</v>
      </c>
      <c r="D327" s="177">
        <v>163.19</v>
      </c>
    </row>
    <row r="328" spans="1:4">
      <c r="A328" s="172">
        <v>7090100020</v>
      </c>
      <c r="B328" s="12" t="s">
        <v>12283</v>
      </c>
      <c r="C328" s="172" t="s">
        <v>4</v>
      </c>
      <c r="D328" s="177">
        <v>306.12</v>
      </c>
    </row>
    <row r="329" spans="1:4">
      <c r="A329" s="172">
        <v>7090100030</v>
      </c>
      <c r="B329" s="12" t="s">
        <v>12284</v>
      </c>
      <c r="C329" s="172" t="s">
        <v>4</v>
      </c>
      <c r="D329" s="177">
        <v>49.35</v>
      </c>
    </row>
    <row r="330" spans="1:4">
      <c r="A330" s="172">
        <v>7090100040</v>
      </c>
      <c r="B330" s="12" t="s">
        <v>12285</v>
      </c>
      <c r="C330" s="172" t="s">
        <v>4</v>
      </c>
      <c r="D330" s="177">
        <v>85.43</v>
      </c>
    </row>
    <row r="331" spans="1:4">
      <c r="A331" s="172">
        <v>7090100050</v>
      </c>
      <c r="B331" s="12" t="s">
        <v>12286</v>
      </c>
      <c r="C331" s="172" t="s">
        <v>4</v>
      </c>
      <c r="D331" s="177">
        <v>44.28</v>
      </c>
    </row>
    <row r="332" spans="1:4">
      <c r="A332" s="172">
        <v>7090100060</v>
      </c>
      <c r="B332" s="12" t="s">
        <v>12287</v>
      </c>
      <c r="C332" s="172" t="s">
        <v>4</v>
      </c>
      <c r="D332" s="177">
        <v>52.31</v>
      </c>
    </row>
    <row r="333" spans="1:4">
      <c r="A333" s="172">
        <v>7090100070</v>
      </c>
      <c r="B333" s="12" t="s">
        <v>12288</v>
      </c>
      <c r="C333" s="172" t="s">
        <v>4</v>
      </c>
      <c r="D333" s="177">
        <v>61.4</v>
      </c>
    </row>
    <row r="334" spans="1:4">
      <c r="A334" s="173">
        <v>7090100080</v>
      </c>
      <c r="B334" s="12" t="s">
        <v>12289</v>
      </c>
      <c r="C334" s="172" t="s">
        <v>4</v>
      </c>
      <c r="D334" s="177">
        <v>50.78</v>
      </c>
    </row>
    <row r="335" spans="1:4">
      <c r="A335" s="172" t="s">
        <v>25557</v>
      </c>
      <c r="D335" s="177"/>
    </row>
    <row r="336" spans="1:4">
      <c r="A336" s="172" t="s">
        <v>25558</v>
      </c>
      <c r="D336" s="177"/>
    </row>
    <row r="337" spans="1:4">
      <c r="A337" s="172" t="s">
        <v>25559</v>
      </c>
      <c r="C337" s="172" t="s">
        <v>25560</v>
      </c>
      <c r="D337" s="177"/>
    </row>
    <row r="338" spans="1:4">
      <c r="A338" s="172" t="s">
        <v>25</v>
      </c>
      <c r="B338" s="12" t="s">
        <v>1068</v>
      </c>
      <c r="C338" s="172" t="s">
        <v>0</v>
      </c>
      <c r="D338" s="177" t="s">
        <v>25561</v>
      </c>
    </row>
    <row r="339" spans="1:4">
      <c r="A339" s="172">
        <v>7090100090</v>
      </c>
      <c r="B339" s="12" t="s">
        <v>12290</v>
      </c>
      <c r="C339" s="172" t="s">
        <v>4</v>
      </c>
      <c r="D339" s="177">
        <v>59.12</v>
      </c>
    </row>
    <row r="340" spans="1:4">
      <c r="A340" s="172">
        <v>7090100100</v>
      </c>
      <c r="B340" s="12" t="s">
        <v>12291</v>
      </c>
      <c r="C340" s="172" t="s">
        <v>4</v>
      </c>
      <c r="D340" s="177">
        <v>68.52</v>
      </c>
    </row>
    <row r="341" spans="1:4">
      <c r="A341" s="172">
        <v>7090100110</v>
      </c>
      <c r="B341" s="12" t="s">
        <v>12292</v>
      </c>
      <c r="C341" s="172" t="s">
        <v>4</v>
      </c>
      <c r="D341" s="177">
        <v>68.569999999999993</v>
      </c>
    </row>
    <row r="342" spans="1:4">
      <c r="A342" s="172">
        <v>7090100120</v>
      </c>
      <c r="B342" s="12" t="s">
        <v>12293</v>
      </c>
      <c r="C342" s="172" t="s">
        <v>4</v>
      </c>
      <c r="D342" s="177">
        <v>88.61</v>
      </c>
    </row>
    <row r="343" spans="1:4">
      <c r="A343" s="172">
        <v>7090100130</v>
      </c>
      <c r="B343" s="12" t="s">
        <v>12294</v>
      </c>
      <c r="C343" s="172" t="s">
        <v>4</v>
      </c>
      <c r="D343" s="177">
        <v>76.930000000000007</v>
      </c>
    </row>
    <row r="344" spans="1:4">
      <c r="A344" s="172">
        <v>7090100140</v>
      </c>
      <c r="B344" s="12" t="s">
        <v>12295</v>
      </c>
      <c r="C344" s="172" t="s">
        <v>4</v>
      </c>
      <c r="D344" s="177">
        <v>96.97</v>
      </c>
    </row>
    <row r="345" spans="1:4">
      <c r="A345" s="172">
        <v>7090100150</v>
      </c>
      <c r="B345" s="12" t="s">
        <v>12296</v>
      </c>
      <c r="C345" s="172" t="s">
        <v>1</v>
      </c>
      <c r="D345" s="177">
        <v>28.2</v>
      </c>
    </row>
    <row r="346" spans="1:4">
      <c r="A346" s="172">
        <v>7090100160</v>
      </c>
      <c r="B346" s="12" t="s">
        <v>12297</v>
      </c>
      <c r="C346" s="172" t="s">
        <v>1</v>
      </c>
      <c r="D346" s="177">
        <v>32.46</v>
      </c>
    </row>
    <row r="347" spans="1:4">
      <c r="A347" s="172">
        <v>7090100170</v>
      </c>
      <c r="B347" s="12" t="s">
        <v>12298</v>
      </c>
      <c r="C347" s="172" t="s">
        <v>4</v>
      </c>
      <c r="D347" s="177">
        <v>75.88</v>
      </c>
    </row>
    <row r="348" spans="1:4">
      <c r="A348" s="172">
        <v>7090100180</v>
      </c>
      <c r="B348" s="12" t="s">
        <v>12299</v>
      </c>
      <c r="C348" s="172" t="s">
        <v>4</v>
      </c>
      <c r="D348" s="177">
        <v>138.79</v>
      </c>
    </row>
    <row r="349" spans="1:4">
      <c r="A349" s="172">
        <v>7090100190</v>
      </c>
      <c r="B349" s="12" t="s">
        <v>12300</v>
      </c>
      <c r="C349" s="172" t="s">
        <v>4</v>
      </c>
      <c r="D349" s="177">
        <v>380.69</v>
      </c>
    </row>
    <row r="350" spans="1:4">
      <c r="A350" s="172">
        <v>7090100200</v>
      </c>
      <c r="B350" s="12" t="s">
        <v>12301</v>
      </c>
      <c r="C350" s="172" t="s">
        <v>1</v>
      </c>
      <c r="D350" s="177">
        <v>311.06</v>
      </c>
    </row>
    <row r="351" spans="1:4">
      <c r="A351" s="172">
        <v>7090100210</v>
      </c>
      <c r="B351" s="12" t="s">
        <v>12302</v>
      </c>
      <c r="C351" s="172" t="s">
        <v>1</v>
      </c>
      <c r="D351" s="177">
        <v>441.49</v>
      </c>
    </row>
    <row r="352" spans="1:4">
      <c r="A352" s="172">
        <v>7090100220</v>
      </c>
      <c r="B352" s="12" t="s">
        <v>12303</v>
      </c>
      <c r="C352" s="172" t="s">
        <v>1</v>
      </c>
      <c r="D352" s="177">
        <v>610.62</v>
      </c>
    </row>
    <row r="353" spans="1:4">
      <c r="A353" s="172">
        <v>7090100230</v>
      </c>
      <c r="B353" s="12" t="s">
        <v>12304</v>
      </c>
      <c r="C353" s="172" t="s">
        <v>1</v>
      </c>
      <c r="D353" s="177">
        <v>181.42</v>
      </c>
    </row>
    <row r="354" spans="1:4">
      <c r="A354" s="172">
        <v>7090100240</v>
      </c>
      <c r="B354" s="12" t="s">
        <v>12305</v>
      </c>
      <c r="C354" s="172" t="s">
        <v>1</v>
      </c>
      <c r="D354" s="177">
        <v>128.13999999999999</v>
      </c>
    </row>
    <row r="355" spans="1:4">
      <c r="A355" s="172">
        <v>7090100250</v>
      </c>
      <c r="B355" s="12" t="s">
        <v>12306</v>
      </c>
      <c r="C355" s="172" t="s">
        <v>4</v>
      </c>
      <c r="D355" s="177">
        <v>30.33</v>
      </c>
    </row>
    <row r="356" spans="1:4">
      <c r="A356" s="172">
        <v>7090100260</v>
      </c>
      <c r="B356" s="12" t="s">
        <v>12307</v>
      </c>
      <c r="C356" s="172" t="s">
        <v>4</v>
      </c>
      <c r="D356" s="177">
        <v>37.43</v>
      </c>
    </row>
    <row r="357" spans="1:4">
      <c r="A357" s="172">
        <v>7090100270</v>
      </c>
      <c r="B357" s="12" t="s">
        <v>12308</v>
      </c>
      <c r="C357" s="172" t="s">
        <v>1</v>
      </c>
      <c r="D357" s="177">
        <v>15.32</v>
      </c>
    </row>
    <row r="358" spans="1:4">
      <c r="A358" s="172" t="s">
        <v>12309</v>
      </c>
      <c r="D358" s="177"/>
    </row>
    <row r="359" spans="1:4">
      <c r="A359" s="172">
        <v>7100100010</v>
      </c>
      <c r="B359" s="12" t="s">
        <v>12310</v>
      </c>
      <c r="C359" s="172" t="s">
        <v>4</v>
      </c>
      <c r="D359" s="177">
        <v>68.900000000000006</v>
      </c>
    </row>
    <row r="360" spans="1:4">
      <c r="A360" s="172">
        <v>7100100020</v>
      </c>
      <c r="B360" s="12" t="s">
        <v>12311</v>
      </c>
      <c r="C360" s="172" t="s">
        <v>4</v>
      </c>
      <c r="D360" s="177">
        <v>53.68</v>
      </c>
    </row>
    <row r="361" spans="1:4">
      <c r="A361" s="172">
        <v>7100100030</v>
      </c>
      <c r="B361" s="12" t="s">
        <v>12312</v>
      </c>
      <c r="C361" s="172" t="s">
        <v>4</v>
      </c>
      <c r="D361" s="177">
        <v>90.22</v>
      </c>
    </row>
    <row r="362" spans="1:4">
      <c r="A362" s="172">
        <v>7100100040</v>
      </c>
      <c r="B362" s="12" t="s">
        <v>12313</v>
      </c>
      <c r="C362" s="172" t="s">
        <v>2</v>
      </c>
      <c r="D362" s="177">
        <v>43.94</v>
      </c>
    </row>
    <row r="363" spans="1:4">
      <c r="A363" s="172">
        <v>7100100050</v>
      </c>
      <c r="B363" s="12" t="s">
        <v>12314</v>
      </c>
      <c r="C363" s="172" t="s">
        <v>2</v>
      </c>
      <c r="D363" s="177">
        <v>20.38</v>
      </c>
    </row>
    <row r="364" spans="1:4">
      <c r="A364" s="172">
        <v>7100100060</v>
      </c>
      <c r="B364" s="12" t="s">
        <v>12315</v>
      </c>
      <c r="C364" s="172" t="s">
        <v>4</v>
      </c>
      <c r="D364" s="177">
        <v>72.959999999999994</v>
      </c>
    </row>
    <row r="365" spans="1:4">
      <c r="A365" s="172">
        <v>7100100070</v>
      </c>
      <c r="B365" s="12" t="s">
        <v>12316</v>
      </c>
      <c r="C365" s="172" t="s">
        <v>4</v>
      </c>
      <c r="D365" s="177">
        <v>54.03</v>
      </c>
    </row>
    <row r="366" spans="1:4">
      <c r="A366" s="172">
        <v>7100100080</v>
      </c>
      <c r="B366" s="12" t="s">
        <v>12317</v>
      </c>
      <c r="C366" s="172" t="s">
        <v>1</v>
      </c>
      <c r="D366" s="177">
        <v>12.98</v>
      </c>
    </row>
    <row r="367" spans="1:4">
      <c r="A367" s="172">
        <v>7100100090</v>
      </c>
      <c r="B367" s="12" t="s">
        <v>12318</v>
      </c>
      <c r="C367" s="172" t="s">
        <v>1</v>
      </c>
      <c r="D367" s="177">
        <v>21.34</v>
      </c>
    </row>
    <row r="368" spans="1:4">
      <c r="A368" s="172">
        <v>7100100100</v>
      </c>
      <c r="B368" s="12" t="s">
        <v>12319</v>
      </c>
      <c r="C368" s="172" t="s">
        <v>4</v>
      </c>
      <c r="D368" s="177">
        <v>477.68</v>
      </c>
    </row>
    <row r="369" spans="1:4">
      <c r="A369" s="172">
        <v>7100100110</v>
      </c>
      <c r="B369" s="12" t="s">
        <v>12320</v>
      </c>
      <c r="C369" s="172" t="s">
        <v>4</v>
      </c>
      <c r="D369" s="177">
        <v>20.89</v>
      </c>
    </row>
    <row r="370" spans="1:4">
      <c r="A370" s="172">
        <v>7100100120</v>
      </c>
      <c r="B370" s="12" t="s">
        <v>12321</v>
      </c>
      <c r="C370" s="172" t="s">
        <v>4</v>
      </c>
      <c r="D370" s="177">
        <v>26.86</v>
      </c>
    </row>
    <row r="371" spans="1:4">
      <c r="A371" s="172">
        <v>7100100125</v>
      </c>
      <c r="B371" s="12" t="s">
        <v>12322</v>
      </c>
      <c r="C371" s="172" t="s">
        <v>4</v>
      </c>
      <c r="D371" s="177">
        <v>27.34</v>
      </c>
    </row>
    <row r="372" spans="1:4">
      <c r="A372" s="172">
        <v>7100100130</v>
      </c>
      <c r="B372" s="12" t="s">
        <v>12323</v>
      </c>
      <c r="C372" s="172" t="s">
        <v>4</v>
      </c>
      <c r="D372" s="177">
        <v>17.68</v>
      </c>
    </row>
    <row r="373" spans="1:4">
      <c r="A373" s="172">
        <v>7100100140</v>
      </c>
      <c r="B373" s="12" t="s">
        <v>12324</v>
      </c>
      <c r="C373" s="172" t="s">
        <v>4</v>
      </c>
      <c r="D373" s="177">
        <v>26.44</v>
      </c>
    </row>
    <row r="374" spans="1:4">
      <c r="A374" s="172">
        <v>7100100150</v>
      </c>
      <c r="B374" s="12" t="s">
        <v>12325</v>
      </c>
      <c r="C374" s="172" t="s">
        <v>4</v>
      </c>
      <c r="D374" s="177">
        <v>39.25</v>
      </c>
    </row>
    <row r="375" spans="1:4">
      <c r="A375" s="172">
        <v>7100100160</v>
      </c>
      <c r="B375" s="12" t="s">
        <v>12326</v>
      </c>
      <c r="C375" s="172" t="s">
        <v>4</v>
      </c>
      <c r="D375" s="177">
        <v>3.98</v>
      </c>
    </row>
    <row r="376" spans="1:4">
      <c r="A376" s="172">
        <v>7100100170</v>
      </c>
      <c r="B376" s="12" t="s">
        <v>12327</v>
      </c>
      <c r="C376" s="172" t="s">
        <v>4</v>
      </c>
      <c r="D376" s="177">
        <v>5.29</v>
      </c>
    </row>
    <row r="377" spans="1:4">
      <c r="A377" s="172">
        <v>7100100180</v>
      </c>
      <c r="B377" s="12" t="s">
        <v>12328</v>
      </c>
      <c r="C377" s="172" t="s">
        <v>4</v>
      </c>
      <c r="D377" s="177">
        <v>5.9</v>
      </c>
    </row>
    <row r="378" spans="1:4">
      <c r="A378" s="172">
        <v>7100100190</v>
      </c>
      <c r="B378" s="12" t="s">
        <v>12329</v>
      </c>
      <c r="C378" s="172" t="s">
        <v>4</v>
      </c>
      <c r="D378" s="177">
        <v>11.49</v>
      </c>
    </row>
    <row r="379" spans="1:4">
      <c r="A379" s="172">
        <v>7100100200</v>
      </c>
      <c r="B379" s="12" t="s">
        <v>12330</v>
      </c>
      <c r="C379" s="172" t="s">
        <v>4</v>
      </c>
      <c r="D379" s="177">
        <v>18.850000000000001</v>
      </c>
    </row>
    <row r="380" spans="1:4">
      <c r="A380" s="172">
        <v>7100100210</v>
      </c>
      <c r="B380" s="12" t="s">
        <v>12331</v>
      </c>
      <c r="C380" s="172" t="s">
        <v>4</v>
      </c>
      <c r="D380" s="177">
        <v>13.61</v>
      </c>
    </row>
    <row r="381" spans="1:4">
      <c r="A381" s="172">
        <v>7100100220</v>
      </c>
      <c r="B381" s="12" t="s">
        <v>12332</v>
      </c>
      <c r="C381" s="172" t="s">
        <v>4</v>
      </c>
      <c r="D381" s="177">
        <v>15.44</v>
      </c>
    </row>
    <row r="382" spans="1:4">
      <c r="A382" s="173">
        <v>7100100230</v>
      </c>
      <c r="B382" s="12" t="s">
        <v>12333</v>
      </c>
      <c r="C382" s="172" t="s">
        <v>4</v>
      </c>
      <c r="D382" s="177">
        <v>2.31</v>
      </c>
    </row>
    <row r="383" spans="1:4">
      <c r="A383" s="172">
        <v>7100100240</v>
      </c>
      <c r="B383" s="12" t="s">
        <v>12334</v>
      </c>
      <c r="C383" s="172" t="s">
        <v>4</v>
      </c>
      <c r="D383" s="177">
        <v>12.08</v>
      </c>
    </row>
    <row r="384" spans="1:4">
      <c r="A384" s="172">
        <v>7100100250</v>
      </c>
      <c r="B384" s="12" t="s">
        <v>12335</v>
      </c>
      <c r="C384" s="172" t="s">
        <v>4</v>
      </c>
      <c r="D384" s="177">
        <v>17.64</v>
      </c>
    </row>
    <row r="385" spans="1:4">
      <c r="A385" s="172">
        <v>7100100260</v>
      </c>
      <c r="B385" s="12" t="s">
        <v>12336</v>
      </c>
      <c r="C385" s="172" t="s">
        <v>4</v>
      </c>
      <c r="D385" s="177">
        <v>24.96</v>
      </c>
    </row>
    <row r="386" spans="1:4">
      <c r="A386" s="172">
        <v>7100100270</v>
      </c>
      <c r="B386" s="12" t="s">
        <v>12337</v>
      </c>
      <c r="C386" s="172" t="s">
        <v>4</v>
      </c>
      <c r="D386" s="177">
        <v>23.6</v>
      </c>
    </row>
    <row r="387" spans="1:4">
      <c r="A387" s="172">
        <v>7100100280</v>
      </c>
      <c r="B387" s="12" t="s">
        <v>12338</v>
      </c>
      <c r="C387" s="172" t="s">
        <v>4</v>
      </c>
      <c r="D387" s="177">
        <v>14.13</v>
      </c>
    </row>
    <row r="388" spans="1:4">
      <c r="A388" s="172">
        <v>7100100290</v>
      </c>
      <c r="B388" s="12" t="s">
        <v>12339</v>
      </c>
      <c r="C388" s="172" t="s">
        <v>4</v>
      </c>
      <c r="D388" s="177">
        <v>16.52</v>
      </c>
    </row>
    <row r="389" spans="1:4">
      <c r="A389" s="172">
        <v>7100100300</v>
      </c>
      <c r="B389" s="12" t="s">
        <v>12340</v>
      </c>
      <c r="C389" s="172" t="s">
        <v>4</v>
      </c>
      <c r="D389" s="177">
        <v>17.239999999999998</v>
      </c>
    </row>
    <row r="390" spans="1:4">
      <c r="A390" s="172">
        <v>7100100310</v>
      </c>
      <c r="B390" s="12" t="s">
        <v>12341</v>
      </c>
      <c r="C390" s="172" t="s">
        <v>4</v>
      </c>
      <c r="D390" s="177">
        <v>29.15</v>
      </c>
    </row>
    <row r="391" spans="1:4">
      <c r="A391" s="172" t="s">
        <v>25557</v>
      </c>
      <c r="D391" s="177"/>
    </row>
    <row r="392" spans="1:4">
      <c r="A392" s="172" t="s">
        <v>25558</v>
      </c>
      <c r="D392" s="177"/>
    </row>
    <row r="393" spans="1:4">
      <c r="A393" s="172" t="s">
        <v>25559</v>
      </c>
      <c r="C393" s="172" t="s">
        <v>25560</v>
      </c>
      <c r="D393" s="177"/>
    </row>
    <row r="394" spans="1:4">
      <c r="A394" s="172" t="s">
        <v>25</v>
      </c>
      <c r="B394" s="12" t="s">
        <v>1068</v>
      </c>
      <c r="C394" s="172" t="s">
        <v>0</v>
      </c>
      <c r="D394" s="177" t="s">
        <v>25561</v>
      </c>
    </row>
    <row r="395" spans="1:4">
      <c r="A395" s="172">
        <v>7100100320</v>
      </c>
      <c r="B395" s="12" t="s">
        <v>12342</v>
      </c>
      <c r="C395" s="172" t="s">
        <v>4</v>
      </c>
      <c r="D395" s="177">
        <v>18.05</v>
      </c>
    </row>
    <row r="396" spans="1:4">
      <c r="A396" s="172">
        <v>7100100330</v>
      </c>
      <c r="B396" s="12" t="s">
        <v>12343</v>
      </c>
      <c r="C396" s="172" t="s">
        <v>4</v>
      </c>
      <c r="D396" s="177">
        <v>20.22</v>
      </c>
    </row>
    <row r="397" spans="1:4">
      <c r="A397" s="172">
        <v>7100100340</v>
      </c>
      <c r="B397" s="12" t="s">
        <v>12344</v>
      </c>
      <c r="C397" s="172" t="s">
        <v>4</v>
      </c>
      <c r="D397" s="177">
        <v>20.05</v>
      </c>
    </row>
    <row r="398" spans="1:4">
      <c r="A398" s="172">
        <v>7100100350</v>
      </c>
      <c r="B398" s="12" t="s">
        <v>12345</v>
      </c>
      <c r="C398" s="172" t="s">
        <v>4</v>
      </c>
      <c r="D398" s="177">
        <v>15.81</v>
      </c>
    </row>
    <row r="399" spans="1:4">
      <c r="A399" s="172">
        <v>7100100360</v>
      </c>
      <c r="B399" s="12" t="s">
        <v>12346</v>
      </c>
      <c r="C399" s="172" t="s">
        <v>4</v>
      </c>
      <c r="D399" s="177">
        <v>19.95</v>
      </c>
    </row>
    <row r="400" spans="1:4">
      <c r="A400" s="172">
        <v>7100100370</v>
      </c>
      <c r="B400" s="12" t="s">
        <v>12347</v>
      </c>
      <c r="C400" s="172" t="s">
        <v>4</v>
      </c>
      <c r="D400" s="177">
        <v>14.4</v>
      </c>
    </row>
    <row r="401" spans="1:4">
      <c r="A401" s="172">
        <v>7100100380</v>
      </c>
      <c r="B401" s="12" t="s">
        <v>12348</v>
      </c>
      <c r="C401" s="172" t="s">
        <v>4</v>
      </c>
      <c r="D401" s="177">
        <v>30.61</v>
      </c>
    </row>
    <row r="402" spans="1:4">
      <c r="A402" s="172">
        <v>7100100390</v>
      </c>
      <c r="B402" s="12" t="s">
        <v>12349</v>
      </c>
      <c r="C402" s="172" t="s">
        <v>4</v>
      </c>
      <c r="D402" s="177">
        <v>13.51</v>
      </c>
    </row>
    <row r="403" spans="1:4">
      <c r="A403" s="172">
        <v>7100100400</v>
      </c>
      <c r="B403" s="12" t="s">
        <v>12350</v>
      </c>
      <c r="C403" s="172" t="s">
        <v>4</v>
      </c>
      <c r="D403" s="177">
        <v>15.01</v>
      </c>
    </row>
    <row r="404" spans="1:4">
      <c r="A404" s="172">
        <v>7100100410</v>
      </c>
      <c r="B404" s="12" t="s">
        <v>12351</v>
      </c>
      <c r="C404" s="172" t="s">
        <v>4</v>
      </c>
      <c r="D404" s="177">
        <v>8.34</v>
      </c>
    </row>
    <row r="405" spans="1:4">
      <c r="A405" s="172">
        <v>7100100420</v>
      </c>
      <c r="B405" s="12" t="s">
        <v>12352</v>
      </c>
      <c r="C405" s="172" t="s">
        <v>4</v>
      </c>
      <c r="D405" s="177">
        <v>311.14999999999998</v>
      </c>
    </row>
    <row r="406" spans="1:4">
      <c r="A406" s="172">
        <v>7100100450</v>
      </c>
      <c r="B406" s="12" t="s">
        <v>12353</v>
      </c>
      <c r="C406" s="172" t="s">
        <v>4</v>
      </c>
      <c r="D406" s="177">
        <v>5.93</v>
      </c>
    </row>
    <row r="407" spans="1:4">
      <c r="A407" s="172">
        <v>7100100460</v>
      </c>
      <c r="B407" s="12" t="s">
        <v>12354</v>
      </c>
      <c r="C407" s="172" t="s">
        <v>4</v>
      </c>
      <c r="D407" s="177">
        <v>18.78</v>
      </c>
    </row>
    <row r="408" spans="1:4">
      <c r="A408" s="172">
        <v>7100100470</v>
      </c>
      <c r="B408" s="12" t="s">
        <v>12355</v>
      </c>
      <c r="C408" s="172" t="s">
        <v>4</v>
      </c>
      <c r="D408" s="177">
        <v>288.69</v>
      </c>
    </row>
    <row r="409" spans="1:4">
      <c r="A409" s="172">
        <v>7100100480</v>
      </c>
      <c r="B409" s="12" t="s">
        <v>12356</v>
      </c>
      <c r="C409" s="172" t="s">
        <v>4</v>
      </c>
      <c r="D409" s="177">
        <v>16.260000000000002</v>
      </c>
    </row>
    <row r="410" spans="1:4">
      <c r="A410" s="173" t="s">
        <v>12357</v>
      </c>
      <c r="D410" s="177"/>
    </row>
    <row r="411" spans="1:4">
      <c r="A411" s="172">
        <v>7110100010</v>
      </c>
      <c r="B411" s="12" t="s">
        <v>12358</v>
      </c>
      <c r="C411" s="172" t="s">
        <v>3</v>
      </c>
      <c r="D411" s="177">
        <v>7.19</v>
      </c>
    </row>
    <row r="412" spans="1:4">
      <c r="A412" s="172">
        <v>7110100020</v>
      </c>
      <c r="B412" s="12" t="s">
        <v>12359</v>
      </c>
      <c r="C412" s="172" t="s">
        <v>3</v>
      </c>
      <c r="D412" s="177">
        <v>11.17</v>
      </c>
    </row>
    <row r="413" spans="1:4">
      <c r="A413" s="172">
        <v>7110100030</v>
      </c>
      <c r="B413" s="12" t="s">
        <v>12360</v>
      </c>
      <c r="C413" s="172" t="s">
        <v>3</v>
      </c>
      <c r="D413" s="177">
        <v>13.27</v>
      </c>
    </row>
    <row r="414" spans="1:4">
      <c r="A414" s="172">
        <v>7110100040</v>
      </c>
      <c r="B414" s="12" t="s">
        <v>12361</v>
      </c>
      <c r="C414" s="172" t="s">
        <v>7</v>
      </c>
      <c r="D414" s="177">
        <v>2369.4699999999998</v>
      </c>
    </row>
    <row r="415" spans="1:4">
      <c r="A415" s="172">
        <v>7110100050</v>
      </c>
      <c r="B415" s="12" t="s">
        <v>12362</v>
      </c>
      <c r="C415" s="172" t="s">
        <v>4</v>
      </c>
      <c r="D415" s="177">
        <v>58.55</v>
      </c>
    </row>
    <row r="416" spans="1:4">
      <c r="A416" s="172">
        <v>7110100060</v>
      </c>
      <c r="B416" s="12" t="s">
        <v>12363</v>
      </c>
      <c r="C416" s="172" t="s">
        <v>4</v>
      </c>
      <c r="D416" s="177">
        <v>26.31</v>
      </c>
    </row>
    <row r="417" spans="1:4">
      <c r="A417" s="172">
        <v>7110100070</v>
      </c>
      <c r="B417" s="12" t="s">
        <v>12364</v>
      </c>
      <c r="C417" s="172" t="s">
        <v>4</v>
      </c>
      <c r="D417" s="177">
        <v>39.520000000000003</v>
      </c>
    </row>
    <row r="418" spans="1:4">
      <c r="A418" s="173">
        <v>7110100080</v>
      </c>
      <c r="B418" s="12" t="s">
        <v>12365</v>
      </c>
      <c r="C418" s="172" t="s">
        <v>4</v>
      </c>
      <c r="D418" s="177">
        <v>36.409999999999997</v>
      </c>
    </row>
    <row r="419" spans="1:4">
      <c r="A419" s="172">
        <v>7110100090</v>
      </c>
      <c r="B419" s="12" t="s">
        <v>12366</v>
      </c>
      <c r="C419" s="172" t="s">
        <v>4</v>
      </c>
      <c r="D419" s="177">
        <v>54.72</v>
      </c>
    </row>
    <row r="420" spans="1:4">
      <c r="A420" s="172">
        <v>7110100100</v>
      </c>
      <c r="B420" s="12" t="s">
        <v>12367</v>
      </c>
      <c r="C420" s="172" t="s">
        <v>4</v>
      </c>
      <c r="D420" s="177">
        <v>12.81</v>
      </c>
    </row>
    <row r="421" spans="1:4">
      <c r="A421" s="172">
        <v>7110100110</v>
      </c>
      <c r="B421" s="12" t="s">
        <v>12368</v>
      </c>
      <c r="C421" s="172" t="s">
        <v>4</v>
      </c>
      <c r="D421" s="177">
        <v>13.96</v>
      </c>
    </row>
    <row r="422" spans="1:4">
      <c r="A422" s="172">
        <v>7110100120</v>
      </c>
      <c r="B422" s="12" t="s">
        <v>12369</v>
      </c>
      <c r="C422" s="172" t="s">
        <v>4</v>
      </c>
      <c r="D422" s="177">
        <v>27.92</v>
      </c>
    </row>
    <row r="423" spans="1:4">
      <c r="A423" s="172">
        <v>7110100130</v>
      </c>
      <c r="B423" s="12" t="s">
        <v>12370</v>
      </c>
      <c r="C423" s="172" t="s">
        <v>4</v>
      </c>
      <c r="D423" s="177">
        <v>41.88</v>
      </c>
    </row>
    <row r="424" spans="1:4">
      <c r="A424" s="172">
        <v>7110100140</v>
      </c>
      <c r="B424" s="12" t="s">
        <v>12371</v>
      </c>
      <c r="C424" s="172" t="s">
        <v>4</v>
      </c>
      <c r="D424" s="177">
        <v>15.59</v>
      </c>
    </row>
    <row r="425" spans="1:4">
      <c r="A425" s="172">
        <v>7110100150</v>
      </c>
      <c r="B425" s="12" t="s">
        <v>12372</v>
      </c>
      <c r="C425" s="172" t="s">
        <v>4</v>
      </c>
      <c r="D425" s="177">
        <v>31.18</v>
      </c>
    </row>
    <row r="426" spans="1:4">
      <c r="A426" s="172">
        <v>7110100160</v>
      </c>
      <c r="B426" s="12" t="s">
        <v>12373</v>
      </c>
      <c r="C426" s="172" t="s">
        <v>4</v>
      </c>
      <c r="D426" s="177">
        <v>46.77</v>
      </c>
    </row>
    <row r="427" spans="1:4">
      <c r="A427" s="172">
        <v>7110100170</v>
      </c>
      <c r="B427" s="12" t="s">
        <v>12374</v>
      </c>
      <c r="C427" s="172" t="s">
        <v>4</v>
      </c>
      <c r="D427" s="177">
        <v>69</v>
      </c>
    </row>
    <row r="428" spans="1:4">
      <c r="A428" s="172">
        <v>7110100180</v>
      </c>
      <c r="B428" s="12" t="s">
        <v>12375</v>
      </c>
      <c r="C428" s="172" t="s">
        <v>4</v>
      </c>
      <c r="D428" s="177">
        <v>46.61</v>
      </c>
    </row>
    <row r="429" spans="1:4">
      <c r="A429" s="172">
        <v>7110100190</v>
      </c>
      <c r="B429" s="12" t="s">
        <v>12376</v>
      </c>
      <c r="C429" s="172" t="s">
        <v>1</v>
      </c>
      <c r="D429" s="177">
        <v>26.82</v>
      </c>
    </row>
    <row r="430" spans="1:4">
      <c r="A430" s="172">
        <v>7110100200</v>
      </c>
      <c r="B430" s="12" t="s">
        <v>12377</v>
      </c>
      <c r="C430" s="172" t="s">
        <v>4</v>
      </c>
      <c r="D430" s="177">
        <v>38.1</v>
      </c>
    </row>
    <row r="431" spans="1:4">
      <c r="A431" s="172">
        <v>7110100210</v>
      </c>
      <c r="B431" s="12" t="s">
        <v>12378</v>
      </c>
      <c r="C431" s="172" t="s">
        <v>4</v>
      </c>
      <c r="D431" s="177">
        <v>7.02</v>
      </c>
    </row>
    <row r="432" spans="1:4">
      <c r="A432" s="172">
        <v>7110100220</v>
      </c>
      <c r="B432" s="12" t="s">
        <v>12379</v>
      </c>
      <c r="C432" s="172" t="s">
        <v>4</v>
      </c>
      <c r="D432" s="177">
        <v>7.76</v>
      </c>
    </row>
    <row r="433" spans="1:4">
      <c r="A433" s="172">
        <v>7110100230</v>
      </c>
      <c r="B433" s="12" t="s">
        <v>12380</v>
      </c>
      <c r="C433" s="172" t="s">
        <v>4</v>
      </c>
      <c r="D433" s="177">
        <v>3.39</v>
      </c>
    </row>
    <row r="434" spans="1:4">
      <c r="A434" s="173">
        <v>7110100240</v>
      </c>
      <c r="B434" s="12" t="s">
        <v>12381</v>
      </c>
      <c r="C434" s="172" t="s">
        <v>1</v>
      </c>
      <c r="D434" s="177">
        <v>339.22</v>
      </c>
    </row>
    <row r="435" spans="1:4">
      <c r="A435" s="172">
        <v>7110100250</v>
      </c>
      <c r="B435" s="12" t="s">
        <v>12382</v>
      </c>
      <c r="C435" s="172" t="s">
        <v>4</v>
      </c>
      <c r="D435" s="177">
        <v>124.56</v>
      </c>
    </row>
    <row r="436" spans="1:4">
      <c r="A436" s="172">
        <v>7110100280</v>
      </c>
      <c r="B436" s="12" t="s">
        <v>12383</v>
      </c>
      <c r="C436" s="172" t="s">
        <v>4</v>
      </c>
      <c r="D436" s="177">
        <v>84.49</v>
      </c>
    </row>
    <row r="437" spans="1:4">
      <c r="A437" s="172">
        <v>7110100290</v>
      </c>
      <c r="B437" s="12" t="s">
        <v>12384</v>
      </c>
      <c r="C437" s="172" t="s">
        <v>4</v>
      </c>
      <c r="D437" s="177">
        <v>5.89</v>
      </c>
    </row>
    <row r="438" spans="1:4">
      <c r="A438" s="172" t="s">
        <v>12385</v>
      </c>
      <c r="D438" s="177"/>
    </row>
    <row r="439" spans="1:4">
      <c r="A439" s="172">
        <v>7120100010</v>
      </c>
      <c r="B439" s="12" t="s">
        <v>12386</v>
      </c>
      <c r="C439" s="172" t="s">
        <v>4</v>
      </c>
      <c r="D439" s="177">
        <v>272.44</v>
      </c>
    </row>
    <row r="440" spans="1:4">
      <c r="A440" s="172">
        <v>7120100020</v>
      </c>
      <c r="B440" s="12" t="s">
        <v>12387</v>
      </c>
      <c r="C440" s="172" t="s">
        <v>4</v>
      </c>
      <c r="D440" s="177">
        <v>279.47000000000003</v>
      </c>
    </row>
    <row r="441" spans="1:4">
      <c r="A441" s="172">
        <v>7120100030</v>
      </c>
      <c r="B441" s="12" t="s">
        <v>12388</v>
      </c>
      <c r="C441" s="172" t="s">
        <v>4</v>
      </c>
      <c r="D441" s="177">
        <v>355.57</v>
      </c>
    </row>
    <row r="442" spans="1:4">
      <c r="A442" s="172">
        <v>7120100040</v>
      </c>
      <c r="B442" s="12" t="s">
        <v>12389</v>
      </c>
      <c r="C442" s="172" t="s">
        <v>4</v>
      </c>
      <c r="D442" s="177">
        <v>348.77</v>
      </c>
    </row>
    <row r="443" spans="1:4">
      <c r="A443" s="172">
        <v>7120100050</v>
      </c>
      <c r="B443" s="12" t="s">
        <v>12390</v>
      </c>
      <c r="C443" s="172" t="s">
        <v>4</v>
      </c>
      <c r="D443" s="177">
        <v>96.22</v>
      </c>
    </row>
    <row r="444" spans="1:4">
      <c r="A444" s="172">
        <v>7120100060</v>
      </c>
      <c r="B444" s="12" t="s">
        <v>12391</v>
      </c>
      <c r="C444" s="172" t="s">
        <v>4</v>
      </c>
      <c r="D444" s="177">
        <v>204.54</v>
      </c>
    </row>
    <row r="445" spans="1:4">
      <c r="A445" s="172">
        <v>7120100070</v>
      </c>
      <c r="B445" s="12" t="s">
        <v>12392</v>
      </c>
      <c r="C445" s="172" t="s">
        <v>4</v>
      </c>
      <c r="D445" s="177">
        <v>488.18</v>
      </c>
    </row>
    <row r="446" spans="1:4">
      <c r="A446" s="172" t="s">
        <v>12393</v>
      </c>
      <c r="D446" s="177"/>
    </row>
    <row r="447" spans="1:4">
      <c r="A447" s="172" t="s">
        <v>25557</v>
      </c>
      <c r="D447" s="177"/>
    </row>
    <row r="448" spans="1:4">
      <c r="A448" s="172" t="s">
        <v>25558</v>
      </c>
      <c r="D448" s="177"/>
    </row>
    <row r="449" spans="1:4">
      <c r="A449" s="172" t="s">
        <v>25559</v>
      </c>
      <c r="C449" s="172" t="s">
        <v>25560</v>
      </c>
      <c r="D449" s="177"/>
    </row>
    <row r="450" spans="1:4">
      <c r="A450" s="172" t="s">
        <v>25</v>
      </c>
      <c r="B450" s="12" t="s">
        <v>1068</v>
      </c>
      <c r="C450" s="172" t="s">
        <v>0</v>
      </c>
      <c r="D450" s="177" t="s">
        <v>25561</v>
      </c>
    </row>
    <row r="451" spans="1:4">
      <c r="A451" s="172">
        <v>7130100010</v>
      </c>
      <c r="B451" s="12" t="s">
        <v>12394</v>
      </c>
      <c r="C451" s="172" t="s">
        <v>4</v>
      </c>
      <c r="D451" s="177">
        <v>91.42</v>
      </c>
    </row>
    <row r="452" spans="1:4">
      <c r="A452" s="172">
        <v>7130100020</v>
      </c>
      <c r="B452" s="12" t="s">
        <v>12395</v>
      </c>
      <c r="C452" s="172" t="s">
        <v>4</v>
      </c>
      <c r="D452" s="177">
        <v>43.16</v>
      </c>
    </row>
    <row r="453" spans="1:4">
      <c r="A453" s="172">
        <v>7130100030</v>
      </c>
      <c r="B453" s="12" t="s">
        <v>12396</v>
      </c>
      <c r="C453" s="172" t="s">
        <v>4</v>
      </c>
      <c r="D453" s="177">
        <v>104.47</v>
      </c>
    </row>
    <row r="454" spans="1:4">
      <c r="A454" s="172">
        <v>7130100040</v>
      </c>
      <c r="B454" s="12" t="s">
        <v>12397</v>
      </c>
      <c r="C454" s="172" t="s">
        <v>4</v>
      </c>
      <c r="D454" s="177">
        <v>51.68</v>
      </c>
    </row>
    <row r="455" spans="1:4">
      <c r="A455" s="172">
        <v>7130100050</v>
      </c>
      <c r="B455" s="12" t="s">
        <v>12398</v>
      </c>
      <c r="C455" s="172" t="s">
        <v>4</v>
      </c>
      <c r="D455" s="177">
        <v>115.4</v>
      </c>
    </row>
    <row r="456" spans="1:4">
      <c r="A456" s="172">
        <v>7130100060</v>
      </c>
      <c r="B456" s="12" t="s">
        <v>12399</v>
      </c>
      <c r="C456" s="172" t="s">
        <v>4</v>
      </c>
      <c r="D456" s="177">
        <v>81.93</v>
      </c>
    </row>
    <row r="457" spans="1:4">
      <c r="A457" s="172">
        <v>7130100070</v>
      </c>
      <c r="B457" s="12" t="s">
        <v>12400</v>
      </c>
      <c r="C457" s="172" t="s">
        <v>4</v>
      </c>
      <c r="D457" s="177">
        <v>144.13999999999999</v>
      </c>
    </row>
    <row r="458" spans="1:4">
      <c r="A458" s="172">
        <v>7130100080</v>
      </c>
      <c r="B458" s="12" t="s">
        <v>12401</v>
      </c>
      <c r="C458" s="172" t="s">
        <v>4</v>
      </c>
      <c r="D458" s="177">
        <v>82.33</v>
      </c>
    </row>
    <row r="459" spans="1:4">
      <c r="A459" s="172">
        <v>7130100090</v>
      </c>
      <c r="B459" s="12" t="s">
        <v>12402</v>
      </c>
      <c r="C459" s="172" t="s">
        <v>4</v>
      </c>
      <c r="D459" s="177">
        <v>158.21</v>
      </c>
    </row>
    <row r="460" spans="1:4">
      <c r="A460" s="172">
        <v>7130100100</v>
      </c>
      <c r="B460" s="12" t="s">
        <v>12403</v>
      </c>
      <c r="C460" s="172" t="s">
        <v>4</v>
      </c>
      <c r="D460" s="177">
        <v>137.22</v>
      </c>
    </row>
    <row r="461" spans="1:4">
      <c r="A461" s="172">
        <v>7130100110</v>
      </c>
      <c r="B461" s="12" t="s">
        <v>12404</v>
      </c>
      <c r="C461" s="172" t="s">
        <v>4</v>
      </c>
      <c r="D461" s="177">
        <v>122.45</v>
      </c>
    </row>
    <row r="462" spans="1:4">
      <c r="A462" s="172">
        <v>7130100120</v>
      </c>
      <c r="B462" s="12" t="s">
        <v>12405</v>
      </c>
      <c r="C462" s="172" t="s">
        <v>4</v>
      </c>
      <c r="D462" s="177">
        <v>325.66000000000003</v>
      </c>
    </row>
    <row r="463" spans="1:4">
      <c r="A463" s="172">
        <v>7130100130</v>
      </c>
      <c r="B463" s="12" t="s">
        <v>12406</v>
      </c>
      <c r="C463" s="172" t="s">
        <v>4</v>
      </c>
      <c r="D463" s="177">
        <v>64.040000000000006</v>
      </c>
    </row>
    <row r="464" spans="1:4">
      <c r="A464" s="172">
        <v>7130100140</v>
      </c>
      <c r="B464" s="12" t="s">
        <v>12407</v>
      </c>
      <c r="C464" s="172" t="s">
        <v>1</v>
      </c>
      <c r="D464" s="177">
        <v>68.95</v>
      </c>
    </row>
    <row r="465" spans="1:4">
      <c r="A465" s="172">
        <v>7130100150</v>
      </c>
      <c r="B465" s="12" t="s">
        <v>12408</v>
      </c>
      <c r="C465" s="172" t="s">
        <v>1</v>
      </c>
      <c r="D465" s="177">
        <v>28.37</v>
      </c>
    </row>
    <row r="466" spans="1:4">
      <c r="A466" s="172" t="s">
        <v>12409</v>
      </c>
      <c r="D466" s="177"/>
    </row>
    <row r="467" spans="1:4">
      <c r="A467" s="172">
        <v>7140100010</v>
      </c>
      <c r="B467" s="12" t="s">
        <v>12410</v>
      </c>
      <c r="C467" s="172" t="s">
        <v>2</v>
      </c>
      <c r="D467" s="177">
        <v>450.74</v>
      </c>
    </row>
    <row r="468" spans="1:4">
      <c r="A468" s="172">
        <v>7140100020</v>
      </c>
      <c r="B468" s="12" t="s">
        <v>12411</v>
      </c>
      <c r="C468" s="172" t="s">
        <v>2</v>
      </c>
      <c r="D468" s="177">
        <v>270.83999999999997</v>
      </c>
    </row>
    <row r="469" spans="1:4">
      <c r="A469" s="172">
        <v>7140100030</v>
      </c>
      <c r="B469" s="12" t="s">
        <v>12412</v>
      </c>
      <c r="C469" s="172" t="s">
        <v>2</v>
      </c>
      <c r="D469" s="177">
        <v>891.03</v>
      </c>
    </row>
    <row r="470" spans="1:4">
      <c r="A470" s="172">
        <v>7140100040</v>
      </c>
      <c r="B470" s="12" t="s">
        <v>12413</v>
      </c>
      <c r="C470" s="172" t="s">
        <v>2</v>
      </c>
      <c r="D470" s="177">
        <v>363.58</v>
      </c>
    </row>
    <row r="471" spans="1:4">
      <c r="A471" s="172">
        <v>7140100050</v>
      </c>
      <c r="B471" s="12" t="s">
        <v>12414</v>
      </c>
      <c r="C471" s="172" t="s">
        <v>2</v>
      </c>
      <c r="D471" s="177">
        <v>259.33</v>
      </c>
    </row>
    <row r="472" spans="1:4">
      <c r="A472" s="172">
        <v>7140100060</v>
      </c>
      <c r="B472" s="12" t="s">
        <v>12415</v>
      </c>
      <c r="C472" s="172" t="s">
        <v>2</v>
      </c>
      <c r="D472" s="177">
        <v>223.31</v>
      </c>
    </row>
    <row r="473" spans="1:4">
      <c r="A473" s="172">
        <v>7140100070</v>
      </c>
      <c r="B473" s="12" t="s">
        <v>12416</v>
      </c>
      <c r="C473" s="172" t="s">
        <v>2</v>
      </c>
      <c r="D473" s="177">
        <v>195.39</v>
      </c>
    </row>
    <row r="474" spans="1:4">
      <c r="A474" s="172">
        <v>7140100080</v>
      </c>
      <c r="B474" s="12" t="s">
        <v>12417</v>
      </c>
      <c r="C474" s="172" t="s">
        <v>2</v>
      </c>
      <c r="D474" s="177">
        <v>157.66999999999999</v>
      </c>
    </row>
    <row r="475" spans="1:4">
      <c r="A475" s="172">
        <v>7140100090</v>
      </c>
      <c r="B475" s="12" t="s">
        <v>12418</v>
      </c>
      <c r="C475" s="172" t="s">
        <v>2</v>
      </c>
      <c r="D475" s="177">
        <v>324.33</v>
      </c>
    </row>
    <row r="476" spans="1:4">
      <c r="A476" s="172">
        <v>7140100100</v>
      </c>
      <c r="B476" s="12" t="s">
        <v>12419</v>
      </c>
      <c r="C476" s="172" t="s">
        <v>2</v>
      </c>
      <c r="D476" s="177">
        <v>432.27</v>
      </c>
    </row>
    <row r="477" spans="1:4">
      <c r="A477" s="172">
        <v>7140100110</v>
      </c>
      <c r="B477" s="12" t="s">
        <v>12420</v>
      </c>
      <c r="C477" s="172" t="s">
        <v>2</v>
      </c>
      <c r="D477" s="177">
        <v>78.099999999999994</v>
      </c>
    </row>
    <row r="478" spans="1:4">
      <c r="A478" s="172">
        <v>7140100120</v>
      </c>
      <c r="B478" s="12" t="s">
        <v>12421</v>
      </c>
      <c r="C478" s="172" t="s">
        <v>2</v>
      </c>
      <c r="D478" s="177">
        <v>13.79</v>
      </c>
    </row>
    <row r="479" spans="1:4">
      <c r="A479" s="172">
        <v>7140100130</v>
      </c>
      <c r="B479" s="12" t="s">
        <v>12422</v>
      </c>
      <c r="C479" s="172" t="s">
        <v>2</v>
      </c>
      <c r="D479" s="177">
        <v>99.78</v>
      </c>
    </row>
    <row r="480" spans="1:4">
      <c r="A480" s="172">
        <v>7140100140</v>
      </c>
      <c r="B480" s="12" t="s">
        <v>12423</v>
      </c>
      <c r="C480" s="172" t="s">
        <v>2</v>
      </c>
      <c r="D480" s="177">
        <v>87.99</v>
      </c>
    </row>
    <row r="481" spans="1:4">
      <c r="A481" s="172">
        <v>7140100150</v>
      </c>
      <c r="B481" s="12" t="s">
        <v>12424</v>
      </c>
      <c r="C481" s="172" t="s">
        <v>2</v>
      </c>
      <c r="D481" s="177">
        <v>178.97</v>
      </c>
    </row>
    <row r="482" spans="1:4">
      <c r="A482" s="172">
        <v>7140100160</v>
      </c>
      <c r="B482" s="12" t="s">
        <v>12425</v>
      </c>
      <c r="C482" s="172" t="s">
        <v>2</v>
      </c>
      <c r="D482" s="177">
        <v>127.52</v>
      </c>
    </row>
    <row r="483" spans="1:4">
      <c r="A483" s="172">
        <v>7140100170</v>
      </c>
      <c r="B483" s="12" t="s">
        <v>12426</v>
      </c>
      <c r="C483" s="172" t="s">
        <v>2</v>
      </c>
      <c r="D483" s="177">
        <v>45.64</v>
      </c>
    </row>
    <row r="484" spans="1:4">
      <c r="A484" s="172">
        <v>7140100180</v>
      </c>
      <c r="B484" s="12" t="s">
        <v>12427</v>
      </c>
      <c r="C484" s="172" t="s">
        <v>2</v>
      </c>
      <c r="D484" s="177">
        <v>21.31</v>
      </c>
    </row>
    <row r="485" spans="1:4">
      <c r="A485" s="172">
        <v>7140100190</v>
      </c>
      <c r="B485" s="12" t="s">
        <v>12428</v>
      </c>
      <c r="C485" s="172" t="s">
        <v>2</v>
      </c>
      <c r="D485" s="177">
        <v>34.83</v>
      </c>
    </row>
    <row r="486" spans="1:4">
      <c r="A486" s="172">
        <v>7140100200</v>
      </c>
      <c r="B486" s="12" t="s">
        <v>12429</v>
      </c>
      <c r="C486" s="172" t="s">
        <v>2</v>
      </c>
      <c r="D486" s="177">
        <v>56.64</v>
      </c>
    </row>
    <row r="487" spans="1:4">
      <c r="A487" s="173">
        <v>7140100210</v>
      </c>
      <c r="B487" s="12" t="s">
        <v>12430</v>
      </c>
      <c r="C487" s="172" t="s">
        <v>2</v>
      </c>
      <c r="D487" s="177">
        <v>56.64</v>
      </c>
    </row>
    <row r="488" spans="1:4">
      <c r="A488" s="172">
        <v>7140100220</v>
      </c>
      <c r="B488" s="12" t="s">
        <v>12431</v>
      </c>
      <c r="C488" s="172" t="s">
        <v>2</v>
      </c>
      <c r="D488" s="177">
        <v>54.83</v>
      </c>
    </row>
    <row r="489" spans="1:4">
      <c r="A489" s="172">
        <v>7140100230</v>
      </c>
      <c r="B489" s="12" t="s">
        <v>12432</v>
      </c>
      <c r="C489" s="172" t="s">
        <v>2</v>
      </c>
      <c r="D489" s="177">
        <v>23.47</v>
      </c>
    </row>
    <row r="490" spans="1:4">
      <c r="A490" s="172">
        <v>7140100240</v>
      </c>
      <c r="B490" s="12" t="s">
        <v>12433</v>
      </c>
      <c r="C490" s="172" t="s">
        <v>2</v>
      </c>
      <c r="D490" s="177">
        <v>21.22</v>
      </c>
    </row>
    <row r="491" spans="1:4">
      <c r="A491" s="172">
        <v>7140100250</v>
      </c>
      <c r="B491" s="12" t="s">
        <v>12434</v>
      </c>
      <c r="C491" s="172" t="s">
        <v>2</v>
      </c>
      <c r="D491" s="177">
        <v>31.13</v>
      </c>
    </row>
    <row r="492" spans="1:4">
      <c r="A492" s="172">
        <v>7140100260</v>
      </c>
      <c r="B492" s="12" t="s">
        <v>12435</v>
      </c>
      <c r="C492" s="172" t="s">
        <v>2</v>
      </c>
      <c r="D492" s="177">
        <v>136.61000000000001</v>
      </c>
    </row>
    <row r="493" spans="1:4">
      <c r="A493" s="172">
        <v>7140100270</v>
      </c>
      <c r="B493" s="12" t="s">
        <v>12436</v>
      </c>
      <c r="C493" s="172" t="s">
        <v>2</v>
      </c>
      <c r="D493" s="177">
        <v>113.34</v>
      </c>
    </row>
    <row r="494" spans="1:4">
      <c r="A494" s="172">
        <v>7140100280</v>
      </c>
      <c r="B494" s="12" t="s">
        <v>12437</v>
      </c>
      <c r="C494" s="172" t="s">
        <v>2</v>
      </c>
      <c r="D494" s="177">
        <v>112.23</v>
      </c>
    </row>
    <row r="495" spans="1:4">
      <c r="A495" s="172">
        <v>7140100290</v>
      </c>
      <c r="B495" s="12" t="s">
        <v>12438</v>
      </c>
      <c r="C495" s="172" t="s">
        <v>2</v>
      </c>
      <c r="D495" s="177">
        <v>671.62</v>
      </c>
    </row>
    <row r="496" spans="1:4">
      <c r="A496" s="172">
        <v>7140100300</v>
      </c>
      <c r="B496" s="12" t="s">
        <v>12439</v>
      </c>
      <c r="C496" s="172" t="s">
        <v>2</v>
      </c>
      <c r="D496" s="177">
        <v>770.08</v>
      </c>
    </row>
    <row r="497" spans="1:4">
      <c r="A497" s="172">
        <v>7140100310</v>
      </c>
      <c r="B497" s="12" t="s">
        <v>12440</v>
      </c>
      <c r="C497" s="172" t="s">
        <v>2</v>
      </c>
      <c r="D497" s="177">
        <v>126.21</v>
      </c>
    </row>
    <row r="498" spans="1:4">
      <c r="A498" s="172">
        <v>7140100320</v>
      </c>
      <c r="B498" s="12" t="s">
        <v>12441</v>
      </c>
      <c r="C498" s="172" t="s">
        <v>2</v>
      </c>
      <c r="D498" s="177">
        <v>117.09</v>
      </c>
    </row>
    <row r="499" spans="1:4">
      <c r="A499" s="172">
        <v>7140100330</v>
      </c>
      <c r="B499" s="12" t="s">
        <v>12442</v>
      </c>
      <c r="C499" s="172" t="s">
        <v>2</v>
      </c>
      <c r="D499" s="177">
        <v>197.89</v>
      </c>
    </row>
    <row r="500" spans="1:4">
      <c r="A500" s="172">
        <v>7140100340</v>
      </c>
      <c r="B500" s="12" t="s">
        <v>12443</v>
      </c>
      <c r="C500" s="172" t="s">
        <v>2</v>
      </c>
      <c r="D500" s="177">
        <v>201.32</v>
      </c>
    </row>
    <row r="501" spans="1:4">
      <c r="A501" s="172">
        <v>7140100350</v>
      </c>
      <c r="B501" s="12" t="s">
        <v>12444</v>
      </c>
      <c r="C501" s="172" t="s">
        <v>2</v>
      </c>
      <c r="D501" s="177">
        <v>193.28</v>
      </c>
    </row>
    <row r="502" spans="1:4">
      <c r="A502" s="172">
        <v>7140100360</v>
      </c>
      <c r="B502" s="12" t="s">
        <v>12445</v>
      </c>
      <c r="C502" s="172" t="s">
        <v>2</v>
      </c>
      <c r="D502" s="177">
        <v>350.48</v>
      </c>
    </row>
    <row r="503" spans="1:4">
      <c r="A503" s="172" t="s">
        <v>25557</v>
      </c>
      <c r="D503" s="177"/>
    </row>
    <row r="504" spans="1:4">
      <c r="A504" s="173" t="s">
        <v>25558</v>
      </c>
      <c r="D504" s="177"/>
    </row>
    <row r="505" spans="1:4">
      <c r="A505" s="172" t="s">
        <v>25559</v>
      </c>
      <c r="C505" s="172" t="s">
        <v>25560</v>
      </c>
      <c r="D505" s="177"/>
    </row>
    <row r="506" spans="1:4">
      <c r="A506" s="172" t="s">
        <v>25</v>
      </c>
      <c r="B506" s="12" t="s">
        <v>1068</v>
      </c>
      <c r="C506" s="172" t="s">
        <v>0</v>
      </c>
      <c r="D506" s="177" t="s">
        <v>25561</v>
      </c>
    </row>
    <row r="507" spans="1:4">
      <c r="A507" s="172">
        <v>7140100370</v>
      </c>
      <c r="B507" s="12" t="s">
        <v>12446</v>
      </c>
      <c r="C507" s="172" t="s">
        <v>2</v>
      </c>
      <c r="D507" s="177">
        <v>391.88</v>
      </c>
    </row>
    <row r="508" spans="1:4">
      <c r="A508" s="172">
        <v>7140100380</v>
      </c>
      <c r="B508" s="12" t="s">
        <v>12447</v>
      </c>
      <c r="C508" s="172" t="s">
        <v>2</v>
      </c>
      <c r="D508" s="177">
        <v>771.87</v>
      </c>
    </row>
    <row r="509" spans="1:4">
      <c r="A509" s="172">
        <v>7140100390</v>
      </c>
      <c r="B509" s="12" t="s">
        <v>12448</v>
      </c>
      <c r="C509" s="172" t="s">
        <v>2</v>
      </c>
      <c r="D509" s="177">
        <v>101.89</v>
      </c>
    </row>
    <row r="510" spans="1:4">
      <c r="A510" s="172">
        <v>7140100400</v>
      </c>
      <c r="B510" s="12" t="s">
        <v>12449</v>
      </c>
      <c r="C510" s="172" t="s">
        <v>2</v>
      </c>
      <c r="D510" s="177">
        <v>88.86</v>
      </c>
    </row>
    <row r="511" spans="1:4">
      <c r="A511" s="172">
        <v>7140100410</v>
      </c>
      <c r="B511" s="12" t="s">
        <v>12450</v>
      </c>
      <c r="C511" s="172" t="s">
        <v>2</v>
      </c>
      <c r="D511" s="177">
        <v>355.53</v>
      </c>
    </row>
    <row r="512" spans="1:4">
      <c r="A512" s="172">
        <v>7140100420</v>
      </c>
      <c r="B512" s="12" t="s">
        <v>12451</v>
      </c>
      <c r="C512" s="172" t="s">
        <v>2</v>
      </c>
      <c r="D512" s="177">
        <v>198.01</v>
      </c>
    </row>
    <row r="513" spans="1:4">
      <c r="A513" s="172">
        <v>7140100430</v>
      </c>
      <c r="B513" s="12" t="s">
        <v>12452</v>
      </c>
      <c r="C513" s="172" t="s">
        <v>1</v>
      </c>
      <c r="D513" s="177">
        <v>17.38</v>
      </c>
    </row>
    <row r="514" spans="1:4">
      <c r="A514" s="172">
        <v>7140100440</v>
      </c>
      <c r="B514" s="12" t="s">
        <v>12453</v>
      </c>
      <c r="C514" s="172" t="s">
        <v>1</v>
      </c>
      <c r="D514" s="177">
        <v>20.27</v>
      </c>
    </row>
    <row r="515" spans="1:4">
      <c r="A515" s="172">
        <v>7140100450</v>
      </c>
      <c r="B515" s="12" t="s">
        <v>12454</v>
      </c>
      <c r="C515" s="172" t="s">
        <v>1</v>
      </c>
      <c r="D515" s="177">
        <v>28.7</v>
      </c>
    </row>
    <row r="516" spans="1:4">
      <c r="A516" s="172">
        <v>7140100460</v>
      </c>
      <c r="B516" s="12" t="s">
        <v>12455</v>
      </c>
      <c r="C516" s="172" t="s">
        <v>1</v>
      </c>
      <c r="D516" s="177">
        <v>39.11</v>
      </c>
    </row>
    <row r="517" spans="1:4">
      <c r="A517" s="172">
        <v>7140100470</v>
      </c>
      <c r="B517" s="12" t="s">
        <v>12456</v>
      </c>
      <c r="C517" s="172" t="s">
        <v>1</v>
      </c>
      <c r="D517" s="177">
        <v>28.98</v>
      </c>
    </row>
    <row r="518" spans="1:4">
      <c r="A518" s="172">
        <v>7140100480</v>
      </c>
      <c r="B518" s="12" t="s">
        <v>12457</v>
      </c>
      <c r="C518" s="172" t="s">
        <v>1</v>
      </c>
      <c r="D518" s="177">
        <v>37.28</v>
      </c>
    </row>
    <row r="519" spans="1:4">
      <c r="A519" s="172">
        <v>7140100490</v>
      </c>
      <c r="B519" s="12" t="s">
        <v>12458</v>
      </c>
      <c r="C519" s="172" t="s">
        <v>1</v>
      </c>
      <c r="D519" s="177">
        <v>52.33</v>
      </c>
    </row>
    <row r="520" spans="1:4">
      <c r="A520" s="172">
        <v>7140100500</v>
      </c>
      <c r="B520" s="12" t="s">
        <v>12459</v>
      </c>
      <c r="C520" s="172" t="s">
        <v>1</v>
      </c>
      <c r="D520" s="177">
        <v>58.53</v>
      </c>
    </row>
    <row r="521" spans="1:4">
      <c r="A521" s="172">
        <v>7140100510</v>
      </c>
      <c r="B521" s="12" t="s">
        <v>12460</v>
      </c>
      <c r="C521" s="172" t="s">
        <v>1</v>
      </c>
      <c r="D521" s="177">
        <v>105.67</v>
      </c>
    </row>
    <row r="522" spans="1:4">
      <c r="A522" s="172">
        <v>7140100520</v>
      </c>
      <c r="B522" s="12" t="s">
        <v>12461</v>
      </c>
      <c r="C522" s="172" t="s">
        <v>2</v>
      </c>
      <c r="D522" s="177">
        <v>92.33</v>
      </c>
    </row>
    <row r="523" spans="1:4">
      <c r="A523" s="172" t="s">
        <v>12462</v>
      </c>
      <c r="D523" s="177"/>
    </row>
    <row r="524" spans="1:4">
      <c r="A524" s="172">
        <v>7150100010</v>
      </c>
      <c r="B524" s="12" t="s">
        <v>12463</v>
      </c>
      <c r="C524" s="172" t="s">
        <v>2</v>
      </c>
      <c r="D524" s="177">
        <v>85.13</v>
      </c>
    </row>
    <row r="525" spans="1:4">
      <c r="A525" s="172">
        <v>7150100020</v>
      </c>
      <c r="B525" s="12" t="s">
        <v>12464</v>
      </c>
      <c r="C525" s="172" t="s">
        <v>2</v>
      </c>
      <c r="D525" s="177">
        <v>94.88</v>
      </c>
    </row>
    <row r="526" spans="1:4">
      <c r="A526" s="172">
        <v>7150100030</v>
      </c>
      <c r="B526" s="12" t="s">
        <v>12465</v>
      </c>
      <c r="C526" s="172" t="s">
        <v>2</v>
      </c>
      <c r="D526" s="177">
        <v>114.41</v>
      </c>
    </row>
    <row r="527" spans="1:4">
      <c r="A527" s="172">
        <v>7150100040</v>
      </c>
      <c r="B527" s="12" t="s">
        <v>12466</v>
      </c>
      <c r="C527" s="172" t="s">
        <v>2</v>
      </c>
      <c r="D527" s="177">
        <v>133.13</v>
      </c>
    </row>
    <row r="528" spans="1:4">
      <c r="A528" s="172">
        <v>7150100050</v>
      </c>
      <c r="B528" s="12" t="s">
        <v>12467</v>
      </c>
      <c r="C528" s="172" t="s">
        <v>2</v>
      </c>
      <c r="D528" s="177">
        <v>150.16</v>
      </c>
    </row>
    <row r="529" spans="1:4">
      <c r="A529" s="172">
        <v>7150100060</v>
      </c>
      <c r="B529" s="12" t="s">
        <v>12468</v>
      </c>
      <c r="C529" s="172" t="s">
        <v>2</v>
      </c>
      <c r="D529" s="177">
        <v>146</v>
      </c>
    </row>
    <row r="530" spans="1:4">
      <c r="A530" s="172">
        <v>7150100070</v>
      </c>
      <c r="B530" s="12" t="s">
        <v>12469</v>
      </c>
      <c r="C530" s="172" t="s">
        <v>2</v>
      </c>
      <c r="D530" s="177">
        <v>186.53</v>
      </c>
    </row>
    <row r="531" spans="1:4">
      <c r="A531" s="172">
        <v>7150100080</v>
      </c>
      <c r="B531" s="12" t="s">
        <v>12470</v>
      </c>
      <c r="C531" s="172" t="s">
        <v>2</v>
      </c>
      <c r="D531" s="177">
        <v>246.37</v>
      </c>
    </row>
    <row r="532" spans="1:4">
      <c r="A532" s="172">
        <v>7150100090</v>
      </c>
      <c r="B532" s="12" t="s">
        <v>12471</v>
      </c>
      <c r="C532" s="172" t="s">
        <v>2</v>
      </c>
      <c r="D532" s="177">
        <v>129.33000000000001</v>
      </c>
    </row>
    <row r="533" spans="1:4">
      <c r="A533" s="172">
        <v>7150100100</v>
      </c>
      <c r="B533" s="12" t="s">
        <v>12472</v>
      </c>
      <c r="C533" s="172" t="s">
        <v>2</v>
      </c>
      <c r="D533" s="177">
        <v>248.03</v>
      </c>
    </row>
    <row r="534" spans="1:4">
      <c r="A534" s="172">
        <v>7150100110</v>
      </c>
      <c r="B534" s="12" t="s">
        <v>12473</v>
      </c>
      <c r="C534" s="172" t="s">
        <v>2</v>
      </c>
      <c r="D534" s="177">
        <v>186.53</v>
      </c>
    </row>
    <row r="535" spans="1:4">
      <c r="A535" s="172">
        <v>7150100120</v>
      </c>
      <c r="B535" s="12" t="s">
        <v>12474</v>
      </c>
      <c r="C535" s="172" t="s">
        <v>2</v>
      </c>
      <c r="D535" s="177">
        <v>157.61000000000001</v>
      </c>
    </row>
    <row r="536" spans="1:4">
      <c r="A536" s="172">
        <v>7150100130</v>
      </c>
      <c r="B536" s="12" t="s">
        <v>12475</v>
      </c>
      <c r="C536" s="172" t="s">
        <v>2</v>
      </c>
      <c r="D536" s="177">
        <v>152.13</v>
      </c>
    </row>
    <row r="537" spans="1:4">
      <c r="A537" s="172">
        <v>7150100520</v>
      </c>
      <c r="B537" s="12" t="s">
        <v>12476</v>
      </c>
      <c r="C537" s="172" t="s">
        <v>2</v>
      </c>
      <c r="D537" s="177">
        <v>459.01</v>
      </c>
    </row>
    <row r="538" spans="1:4">
      <c r="A538" s="172">
        <v>7150100530</v>
      </c>
      <c r="B538" s="12" t="s">
        <v>12477</v>
      </c>
      <c r="C538" s="172" t="s">
        <v>2</v>
      </c>
      <c r="D538" s="177">
        <v>201.79</v>
      </c>
    </row>
    <row r="539" spans="1:4">
      <c r="A539" s="172">
        <v>7150100580</v>
      </c>
      <c r="B539" s="12" t="s">
        <v>12478</v>
      </c>
      <c r="C539" s="172" t="s">
        <v>2</v>
      </c>
      <c r="D539" s="177">
        <v>1216.57</v>
      </c>
    </row>
    <row r="540" spans="1:4">
      <c r="A540" s="172" t="s">
        <v>12479</v>
      </c>
      <c r="D540" s="177"/>
    </row>
    <row r="541" spans="1:4">
      <c r="A541" s="172">
        <v>7160100010</v>
      </c>
      <c r="B541" s="12" t="s">
        <v>12480</v>
      </c>
      <c r="C541" s="172" t="s">
        <v>2</v>
      </c>
      <c r="D541" s="177">
        <v>539.20000000000005</v>
      </c>
    </row>
    <row r="542" spans="1:4">
      <c r="A542" s="172">
        <v>7160100020</v>
      </c>
      <c r="B542" s="12" t="s">
        <v>12481</v>
      </c>
      <c r="C542" s="172" t="s">
        <v>2</v>
      </c>
      <c r="D542" s="177">
        <v>674</v>
      </c>
    </row>
    <row r="543" spans="1:4">
      <c r="A543" s="173">
        <v>7160100030</v>
      </c>
      <c r="B543" s="12" t="s">
        <v>12482</v>
      </c>
      <c r="C543" s="172" t="s">
        <v>2</v>
      </c>
      <c r="D543" s="177">
        <v>808.8</v>
      </c>
    </row>
    <row r="544" spans="1:4">
      <c r="A544" s="172">
        <v>7160100040</v>
      </c>
      <c r="B544" s="12" t="s">
        <v>12483</v>
      </c>
      <c r="C544" s="172" t="s">
        <v>2</v>
      </c>
      <c r="D544" s="177">
        <v>1213.2</v>
      </c>
    </row>
    <row r="545" spans="1:4">
      <c r="A545" s="172">
        <v>7160100050</v>
      </c>
      <c r="B545" s="12" t="s">
        <v>12484</v>
      </c>
      <c r="C545" s="172" t="s">
        <v>2</v>
      </c>
      <c r="D545" s="177">
        <v>1617.6</v>
      </c>
    </row>
    <row r="546" spans="1:4">
      <c r="A546" s="172">
        <v>7160100060</v>
      </c>
      <c r="B546" s="12" t="s">
        <v>12485</v>
      </c>
      <c r="C546" s="172" t="s">
        <v>2</v>
      </c>
      <c r="D546" s="177">
        <v>3687.92</v>
      </c>
    </row>
    <row r="547" spans="1:4">
      <c r="A547" s="172">
        <v>7160100070</v>
      </c>
      <c r="B547" s="12" t="s">
        <v>12486</v>
      </c>
      <c r="C547" s="172" t="s">
        <v>2</v>
      </c>
      <c r="D547" s="177">
        <v>4512.72</v>
      </c>
    </row>
    <row r="548" spans="1:4">
      <c r="A548" s="172">
        <v>7160100080</v>
      </c>
      <c r="B548" s="12" t="s">
        <v>12487</v>
      </c>
      <c r="C548" s="172" t="s">
        <v>2</v>
      </c>
      <c r="D548" s="177">
        <v>5337.52</v>
      </c>
    </row>
    <row r="549" spans="1:4">
      <c r="A549" s="172">
        <v>7160100090</v>
      </c>
      <c r="B549" s="12" t="s">
        <v>12488</v>
      </c>
      <c r="C549" s="172" t="s">
        <v>2</v>
      </c>
      <c r="D549" s="177">
        <v>966.64</v>
      </c>
    </row>
    <row r="550" spans="1:4">
      <c r="A550" s="172">
        <v>7160100100</v>
      </c>
      <c r="B550" s="12" t="s">
        <v>12489</v>
      </c>
      <c r="C550" s="172" t="s">
        <v>2</v>
      </c>
      <c r="D550" s="177">
        <v>1208.3</v>
      </c>
    </row>
    <row r="551" spans="1:4">
      <c r="A551" s="172">
        <v>7160100110</v>
      </c>
      <c r="B551" s="12" t="s">
        <v>12490</v>
      </c>
      <c r="C551" s="172" t="s">
        <v>2</v>
      </c>
      <c r="D551" s="177">
        <v>1449.96</v>
      </c>
    </row>
    <row r="552" spans="1:4">
      <c r="A552" s="172">
        <v>7160100120</v>
      </c>
      <c r="B552" s="12" t="s">
        <v>12491</v>
      </c>
      <c r="C552" s="172" t="s">
        <v>2</v>
      </c>
      <c r="D552" s="177">
        <v>1812.45</v>
      </c>
    </row>
    <row r="553" spans="1:4">
      <c r="A553" s="172">
        <v>7160100130</v>
      </c>
      <c r="B553" s="12" t="s">
        <v>12492</v>
      </c>
      <c r="C553" s="172" t="s">
        <v>2</v>
      </c>
      <c r="D553" s="177">
        <v>3146.8</v>
      </c>
    </row>
    <row r="554" spans="1:4">
      <c r="A554" s="172">
        <v>7160100140</v>
      </c>
      <c r="B554" s="12" t="s">
        <v>12493</v>
      </c>
      <c r="C554" s="172" t="s">
        <v>2</v>
      </c>
      <c r="D554" s="177">
        <v>3630.12</v>
      </c>
    </row>
    <row r="555" spans="1:4">
      <c r="A555" s="172">
        <v>7160100150</v>
      </c>
      <c r="B555" s="12" t="s">
        <v>12494</v>
      </c>
      <c r="C555" s="172" t="s">
        <v>2</v>
      </c>
      <c r="D555" s="177">
        <v>4234.2700000000004</v>
      </c>
    </row>
    <row r="556" spans="1:4">
      <c r="A556" s="172">
        <v>7160100160</v>
      </c>
      <c r="B556" s="12" t="s">
        <v>12495</v>
      </c>
      <c r="C556" s="172" t="s">
        <v>2</v>
      </c>
      <c r="D556" s="177">
        <v>4838.42</v>
      </c>
    </row>
    <row r="557" spans="1:4">
      <c r="A557" s="172">
        <v>7160100180</v>
      </c>
      <c r="B557" s="12" t="s">
        <v>12496</v>
      </c>
      <c r="C557" s="172" t="s">
        <v>7</v>
      </c>
      <c r="D557" s="177">
        <v>6196.99</v>
      </c>
    </row>
    <row r="558" spans="1:4">
      <c r="A558" s="172">
        <v>7160100190</v>
      </c>
      <c r="B558" s="12" t="s">
        <v>12497</v>
      </c>
      <c r="C558" s="172" t="s">
        <v>4</v>
      </c>
      <c r="D558" s="177">
        <v>581.94000000000005</v>
      </c>
    </row>
    <row r="559" spans="1:4">
      <c r="A559" s="172" t="s">
        <v>25557</v>
      </c>
      <c r="D559" s="177"/>
    </row>
    <row r="560" spans="1:4">
      <c r="A560" s="172" t="s">
        <v>25558</v>
      </c>
      <c r="D560" s="177"/>
    </row>
    <row r="561" spans="1:4">
      <c r="A561" s="172" t="s">
        <v>25559</v>
      </c>
      <c r="C561" s="172" t="s">
        <v>25560</v>
      </c>
      <c r="D561" s="177"/>
    </row>
    <row r="562" spans="1:4">
      <c r="A562" s="172" t="s">
        <v>25</v>
      </c>
      <c r="B562" s="12" t="s">
        <v>1068</v>
      </c>
      <c r="C562" s="172" t="s">
        <v>0</v>
      </c>
      <c r="D562" s="177" t="s">
        <v>25561</v>
      </c>
    </row>
    <row r="563" spans="1:4">
      <c r="A563" s="172">
        <v>7160100200</v>
      </c>
      <c r="B563" s="12" t="s">
        <v>12498</v>
      </c>
      <c r="C563" s="172" t="s">
        <v>4</v>
      </c>
      <c r="D563" s="177">
        <v>681.94</v>
      </c>
    </row>
    <row r="564" spans="1:4">
      <c r="A564" s="172">
        <v>7160100210</v>
      </c>
      <c r="B564" s="12" t="s">
        <v>12499</v>
      </c>
      <c r="C564" s="172" t="s">
        <v>4</v>
      </c>
      <c r="D564" s="177">
        <v>781.94</v>
      </c>
    </row>
    <row r="565" spans="1:4">
      <c r="A565" s="172">
        <v>7160100220</v>
      </c>
      <c r="B565" s="12" t="s">
        <v>12500</v>
      </c>
      <c r="C565" s="172" t="s">
        <v>4</v>
      </c>
      <c r="D565" s="177">
        <v>881.94</v>
      </c>
    </row>
    <row r="566" spans="1:4">
      <c r="A566" s="172">
        <v>7160100230</v>
      </c>
      <c r="B566" s="12" t="s">
        <v>12501</v>
      </c>
      <c r="C566" s="172" t="s">
        <v>4</v>
      </c>
      <c r="D566" s="177">
        <v>1181.94</v>
      </c>
    </row>
    <row r="567" spans="1:4">
      <c r="A567" s="172">
        <v>7160100240</v>
      </c>
      <c r="B567" s="12" t="s">
        <v>12502</v>
      </c>
      <c r="C567" s="172" t="s">
        <v>4</v>
      </c>
      <c r="D567" s="177">
        <v>1681.94</v>
      </c>
    </row>
    <row r="568" spans="1:4">
      <c r="A568" s="172">
        <v>7160100250</v>
      </c>
      <c r="B568" s="12" t="s">
        <v>12503</v>
      </c>
      <c r="C568" s="172" t="s">
        <v>4</v>
      </c>
      <c r="D568" s="177">
        <v>2181.94</v>
      </c>
    </row>
    <row r="569" spans="1:4">
      <c r="A569" s="172">
        <v>7160100260</v>
      </c>
      <c r="B569" s="12" t="s">
        <v>12504</v>
      </c>
      <c r="C569" s="172" t="s">
        <v>4</v>
      </c>
      <c r="D569" s="177">
        <v>491.94</v>
      </c>
    </row>
    <row r="570" spans="1:4">
      <c r="A570" s="172">
        <v>7160100270</v>
      </c>
      <c r="B570" s="12" t="s">
        <v>12505</v>
      </c>
      <c r="C570" s="172" t="s">
        <v>4</v>
      </c>
      <c r="D570" s="177">
        <v>591.94000000000005</v>
      </c>
    </row>
    <row r="571" spans="1:4">
      <c r="A571" s="172">
        <v>7160100280</v>
      </c>
      <c r="B571" s="12" t="s">
        <v>12506</v>
      </c>
      <c r="C571" s="172" t="s">
        <v>4</v>
      </c>
      <c r="D571" s="177">
        <v>691.94</v>
      </c>
    </row>
    <row r="572" spans="1:4">
      <c r="A572" s="172">
        <v>7160100290</v>
      </c>
      <c r="B572" s="12" t="s">
        <v>12507</v>
      </c>
      <c r="C572" s="172" t="s">
        <v>4</v>
      </c>
      <c r="D572" s="177">
        <v>791.94</v>
      </c>
    </row>
    <row r="573" spans="1:4">
      <c r="A573" s="172">
        <v>7160100300</v>
      </c>
      <c r="B573" s="12" t="s">
        <v>12508</v>
      </c>
      <c r="C573" s="172" t="s">
        <v>4</v>
      </c>
      <c r="D573" s="177">
        <v>1091.94</v>
      </c>
    </row>
    <row r="574" spans="1:4">
      <c r="A574" s="172">
        <v>7160100310</v>
      </c>
      <c r="B574" s="12" t="s">
        <v>12509</v>
      </c>
      <c r="C574" s="172" t="s">
        <v>4</v>
      </c>
      <c r="D574" s="177">
        <v>1591.94</v>
      </c>
    </row>
    <row r="575" spans="1:4">
      <c r="A575" s="172">
        <v>7160100320</v>
      </c>
      <c r="B575" s="12" t="s">
        <v>12510</v>
      </c>
      <c r="C575" s="172" t="s">
        <v>4</v>
      </c>
      <c r="D575" s="177">
        <v>2091.94</v>
      </c>
    </row>
    <row r="576" spans="1:4">
      <c r="A576" s="172">
        <v>7160100330</v>
      </c>
      <c r="B576" s="12" t="s">
        <v>12511</v>
      </c>
      <c r="C576" s="172" t="s">
        <v>2</v>
      </c>
      <c r="D576" s="177">
        <v>1175.82</v>
      </c>
    </row>
    <row r="577" spans="1:4">
      <c r="A577" s="172">
        <v>7160100340</v>
      </c>
      <c r="B577" s="12" t="s">
        <v>12512</v>
      </c>
      <c r="C577" s="172" t="s">
        <v>2</v>
      </c>
      <c r="D577" s="177">
        <v>1635.82</v>
      </c>
    </row>
    <row r="578" spans="1:4">
      <c r="A578" s="172">
        <v>7160100350</v>
      </c>
      <c r="B578" s="12" t="s">
        <v>12513</v>
      </c>
      <c r="C578" s="172" t="s">
        <v>2</v>
      </c>
      <c r="D578" s="177">
        <v>1935.82</v>
      </c>
    </row>
    <row r="579" spans="1:4">
      <c r="A579" s="172">
        <v>7160100360</v>
      </c>
      <c r="B579" s="12" t="s">
        <v>12514</v>
      </c>
      <c r="C579" s="172" t="s">
        <v>2</v>
      </c>
      <c r="D579" s="177">
        <v>3461.82</v>
      </c>
    </row>
    <row r="580" spans="1:4">
      <c r="A580" s="172">
        <v>7160100370</v>
      </c>
      <c r="B580" s="12" t="s">
        <v>12515</v>
      </c>
      <c r="C580" s="172" t="s">
        <v>2</v>
      </c>
      <c r="D580" s="177">
        <v>4501.82</v>
      </c>
    </row>
    <row r="581" spans="1:4">
      <c r="A581" s="172">
        <v>7160100380</v>
      </c>
      <c r="B581" s="12" t="s">
        <v>12516</v>
      </c>
      <c r="C581" s="172" t="s">
        <v>2</v>
      </c>
      <c r="D581" s="177">
        <v>4865.82</v>
      </c>
    </row>
    <row r="582" spans="1:4">
      <c r="A582" s="172">
        <v>7160100390</v>
      </c>
      <c r="B582" s="12" t="s">
        <v>12517</v>
      </c>
      <c r="C582" s="172" t="s">
        <v>4</v>
      </c>
      <c r="D582" s="177">
        <v>719.15</v>
      </c>
    </row>
    <row r="583" spans="1:4">
      <c r="A583" s="172" t="s">
        <v>12518</v>
      </c>
      <c r="D583" s="177"/>
    </row>
    <row r="584" spans="1:4">
      <c r="A584" s="172">
        <v>7170100010</v>
      </c>
      <c r="B584" s="12" t="s">
        <v>12519</v>
      </c>
      <c r="C584" s="172" t="s">
        <v>1</v>
      </c>
      <c r="D584" s="177">
        <v>4.04</v>
      </c>
    </row>
    <row r="585" spans="1:4">
      <c r="A585" s="172">
        <v>7170100020</v>
      </c>
      <c r="B585" s="12" t="s">
        <v>12520</v>
      </c>
      <c r="C585" s="172" t="s">
        <v>1</v>
      </c>
      <c r="D585" s="177">
        <v>7.65</v>
      </c>
    </row>
    <row r="586" spans="1:4">
      <c r="A586" s="172">
        <v>7170100030</v>
      </c>
      <c r="B586" s="12" t="s">
        <v>12521</v>
      </c>
      <c r="C586" s="172" t="s">
        <v>1</v>
      </c>
      <c r="D586" s="177">
        <v>8.27</v>
      </c>
    </row>
    <row r="587" spans="1:4">
      <c r="A587" s="172">
        <v>7170100040</v>
      </c>
      <c r="B587" s="12" t="s">
        <v>12522</v>
      </c>
      <c r="C587" s="172" t="s">
        <v>1</v>
      </c>
      <c r="D587" s="177">
        <v>10.72</v>
      </c>
    </row>
    <row r="588" spans="1:4">
      <c r="A588" s="172">
        <v>7170100050</v>
      </c>
      <c r="B588" s="12" t="s">
        <v>12523</v>
      </c>
      <c r="C588" s="172" t="s">
        <v>1</v>
      </c>
      <c r="D588" s="177">
        <v>12.35</v>
      </c>
    </row>
    <row r="589" spans="1:4">
      <c r="A589" s="172">
        <v>7170100060</v>
      </c>
      <c r="B589" s="12" t="s">
        <v>12524</v>
      </c>
      <c r="C589" s="172" t="s">
        <v>1</v>
      </c>
      <c r="D589" s="177">
        <v>14.7</v>
      </c>
    </row>
    <row r="590" spans="1:4">
      <c r="A590" s="172">
        <v>7170100070</v>
      </c>
      <c r="B590" s="12" t="s">
        <v>12525</v>
      </c>
      <c r="C590" s="172" t="s">
        <v>1</v>
      </c>
      <c r="D590" s="177">
        <v>18.600000000000001</v>
      </c>
    </row>
    <row r="591" spans="1:4">
      <c r="A591" s="172">
        <v>7170100080</v>
      </c>
      <c r="B591" s="12" t="s">
        <v>12526</v>
      </c>
      <c r="C591" s="172" t="s">
        <v>1</v>
      </c>
      <c r="D591" s="177">
        <v>22.22</v>
      </c>
    </row>
    <row r="592" spans="1:4">
      <c r="A592" s="172">
        <v>7170100090</v>
      </c>
      <c r="B592" s="12" t="s">
        <v>12527</v>
      </c>
      <c r="C592" s="172" t="s">
        <v>1</v>
      </c>
      <c r="D592" s="177">
        <v>25.43</v>
      </c>
    </row>
    <row r="593" spans="1:4">
      <c r="A593" s="172">
        <v>7170100100</v>
      </c>
      <c r="B593" s="12" t="s">
        <v>12528</v>
      </c>
      <c r="C593" s="172" t="s">
        <v>1</v>
      </c>
      <c r="D593" s="177">
        <v>28.36</v>
      </c>
    </row>
    <row r="594" spans="1:4">
      <c r="A594" s="172">
        <v>7170100110</v>
      </c>
      <c r="B594" s="12" t="s">
        <v>12529</v>
      </c>
      <c r="C594" s="172" t="s">
        <v>1</v>
      </c>
      <c r="D594" s="177">
        <v>32.83</v>
      </c>
    </row>
    <row r="595" spans="1:4">
      <c r="A595" s="172">
        <v>7170100120</v>
      </c>
      <c r="B595" s="12" t="s">
        <v>12530</v>
      </c>
      <c r="C595" s="172" t="s">
        <v>1</v>
      </c>
      <c r="D595" s="177">
        <v>40.840000000000003</v>
      </c>
    </row>
    <row r="596" spans="1:4">
      <c r="A596" s="172">
        <v>7170100130</v>
      </c>
      <c r="B596" s="12" t="s">
        <v>12531</v>
      </c>
      <c r="C596" s="172" t="s">
        <v>1</v>
      </c>
      <c r="D596" s="177">
        <v>49.6</v>
      </c>
    </row>
    <row r="597" spans="1:4">
      <c r="A597" s="172">
        <v>7170100140</v>
      </c>
      <c r="B597" s="12" t="s">
        <v>12532</v>
      </c>
      <c r="C597" s="172" t="s">
        <v>1</v>
      </c>
      <c r="D597" s="177">
        <v>60.26</v>
      </c>
    </row>
    <row r="598" spans="1:4">
      <c r="A598" s="172">
        <v>7170100141</v>
      </c>
      <c r="B598" s="12" t="s">
        <v>12533</v>
      </c>
      <c r="C598" s="172" t="s">
        <v>1</v>
      </c>
      <c r="D598" s="177">
        <v>67.099999999999994</v>
      </c>
    </row>
    <row r="599" spans="1:4">
      <c r="A599" s="172">
        <v>7170100142</v>
      </c>
      <c r="B599" s="12" t="s">
        <v>12534</v>
      </c>
      <c r="C599" s="172" t="s">
        <v>1</v>
      </c>
      <c r="D599" s="177">
        <v>73.8</v>
      </c>
    </row>
    <row r="600" spans="1:4">
      <c r="A600" s="172">
        <v>7170100143</v>
      </c>
      <c r="B600" s="12" t="s">
        <v>12535</v>
      </c>
      <c r="C600" s="172" t="s">
        <v>1</v>
      </c>
      <c r="D600" s="177">
        <v>80.52</v>
      </c>
    </row>
    <row r="601" spans="1:4">
      <c r="A601" s="172">
        <v>7170100150</v>
      </c>
      <c r="B601" s="12" t="s">
        <v>12536</v>
      </c>
      <c r="C601" s="172" t="s">
        <v>1</v>
      </c>
      <c r="D601" s="177">
        <v>2.98</v>
      </c>
    </row>
    <row r="602" spans="1:4">
      <c r="A602" s="172">
        <v>7170100160</v>
      </c>
      <c r="B602" s="12" t="s">
        <v>12537</v>
      </c>
      <c r="C602" s="172" t="s">
        <v>1</v>
      </c>
      <c r="D602" s="177">
        <v>3.66</v>
      </c>
    </row>
    <row r="603" spans="1:4">
      <c r="A603" s="172">
        <v>7170100170</v>
      </c>
      <c r="B603" s="12" t="s">
        <v>12538</v>
      </c>
      <c r="C603" s="172" t="s">
        <v>1</v>
      </c>
      <c r="D603" s="177">
        <v>4.43</v>
      </c>
    </row>
    <row r="604" spans="1:4">
      <c r="A604" s="172">
        <v>7170100180</v>
      </c>
      <c r="B604" s="12" t="s">
        <v>12539</v>
      </c>
      <c r="C604" s="172" t="s">
        <v>1</v>
      </c>
      <c r="D604" s="177">
        <v>4.43</v>
      </c>
    </row>
    <row r="605" spans="1:4">
      <c r="A605" s="172">
        <v>7170100190</v>
      </c>
      <c r="B605" s="12" t="s">
        <v>12540</v>
      </c>
      <c r="C605" s="172" t="s">
        <v>1</v>
      </c>
      <c r="D605" s="177">
        <v>5.81</v>
      </c>
    </row>
    <row r="606" spans="1:4">
      <c r="A606" s="172">
        <v>7170100200</v>
      </c>
      <c r="B606" s="12" t="s">
        <v>12541</v>
      </c>
      <c r="C606" s="172" t="s">
        <v>1</v>
      </c>
      <c r="D606" s="177">
        <v>6.66</v>
      </c>
    </row>
    <row r="607" spans="1:4">
      <c r="A607" s="172">
        <v>7170100210</v>
      </c>
      <c r="B607" s="12" t="s">
        <v>12542</v>
      </c>
      <c r="C607" s="172" t="s">
        <v>1</v>
      </c>
      <c r="D607" s="177">
        <v>7.68</v>
      </c>
    </row>
    <row r="608" spans="1:4">
      <c r="A608" s="172">
        <v>7170100220</v>
      </c>
      <c r="B608" s="12" t="s">
        <v>12543</v>
      </c>
      <c r="C608" s="172" t="s">
        <v>1</v>
      </c>
      <c r="D608" s="177">
        <v>8.4499999999999993</v>
      </c>
    </row>
    <row r="609" spans="1:4">
      <c r="A609" s="172">
        <v>7170100230</v>
      </c>
      <c r="B609" s="12" t="s">
        <v>12544</v>
      </c>
      <c r="C609" s="172" t="s">
        <v>1</v>
      </c>
      <c r="D609" s="177">
        <v>9.3800000000000008</v>
      </c>
    </row>
    <row r="610" spans="1:4">
      <c r="A610" s="172">
        <v>7170100240</v>
      </c>
      <c r="B610" s="12" t="s">
        <v>12545</v>
      </c>
      <c r="C610" s="172" t="s">
        <v>1</v>
      </c>
      <c r="D610" s="177">
        <v>10.41</v>
      </c>
    </row>
    <row r="611" spans="1:4">
      <c r="A611" s="172">
        <v>7170100250</v>
      </c>
      <c r="B611" s="12" t="s">
        <v>12546</v>
      </c>
      <c r="C611" s="172" t="s">
        <v>1</v>
      </c>
      <c r="D611" s="177">
        <v>5.01</v>
      </c>
    </row>
    <row r="612" spans="1:4">
      <c r="A612" s="172">
        <v>7170100260</v>
      </c>
      <c r="B612" s="12" t="s">
        <v>12547</v>
      </c>
      <c r="C612" s="172" t="s">
        <v>1</v>
      </c>
      <c r="D612" s="177">
        <v>6.26</v>
      </c>
    </row>
    <row r="613" spans="1:4">
      <c r="A613" s="172">
        <v>7170100270</v>
      </c>
      <c r="B613" s="12" t="s">
        <v>12548</v>
      </c>
      <c r="C613" s="172" t="s">
        <v>1</v>
      </c>
      <c r="D613" s="177">
        <v>7.06</v>
      </c>
    </row>
    <row r="614" spans="1:4">
      <c r="A614" s="172">
        <v>7170100280</v>
      </c>
      <c r="B614" s="12" t="s">
        <v>12549</v>
      </c>
      <c r="C614" s="172" t="s">
        <v>1</v>
      </c>
      <c r="D614" s="177">
        <v>8.39</v>
      </c>
    </row>
    <row r="615" spans="1:4">
      <c r="A615" s="172" t="s">
        <v>25557</v>
      </c>
      <c r="D615" s="177"/>
    </row>
    <row r="616" spans="1:4">
      <c r="A616" s="172" t="s">
        <v>25558</v>
      </c>
      <c r="D616" s="177"/>
    </row>
    <row r="617" spans="1:4">
      <c r="A617" s="172" t="s">
        <v>25559</v>
      </c>
      <c r="C617" s="172" t="s">
        <v>25560</v>
      </c>
      <c r="D617" s="177"/>
    </row>
    <row r="618" spans="1:4">
      <c r="A618" s="172" t="s">
        <v>25</v>
      </c>
      <c r="B618" s="12" t="s">
        <v>1068</v>
      </c>
      <c r="C618" s="172" t="s">
        <v>0</v>
      </c>
      <c r="D618" s="177" t="s">
        <v>25561</v>
      </c>
    </row>
    <row r="619" spans="1:4">
      <c r="A619" s="172">
        <v>7170100290</v>
      </c>
      <c r="B619" s="12" t="s">
        <v>12550</v>
      </c>
      <c r="C619" s="172" t="s">
        <v>1</v>
      </c>
      <c r="D619" s="177">
        <v>9.91</v>
      </c>
    </row>
    <row r="620" spans="1:4">
      <c r="A620" s="172">
        <v>7170100300</v>
      </c>
      <c r="B620" s="12" t="s">
        <v>12551</v>
      </c>
      <c r="C620" s="172" t="s">
        <v>1</v>
      </c>
      <c r="D620" s="177">
        <v>12.38</v>
      </c>
    </row>
    <row r="621" spans="1:4">
      <c r="A621" s="172">
        <v>7170100310</v>
      </c>
      <c r="B621" s="12" t="s">
        <v>12552</v>
      </c>
      <c r="C621" s="172" t="s">
        <v>1</v>
      </c>
      <c r="D621" s="177">
        <v>14.85</v>
      </c>
    </row>
    <row r="622" spans="1:4">
      <c r="A622" s="172">
        <v>7170100320</v>
      </c>
      <c r="B622" s="12" t="s">
        <v>12553</v>
      </c>
      <c r="C622" s="172" t="s">
        <v>1</v>
      </c>
      <c r="D622" s="177">
        <v>17.329999999999998</v>
      </c>
    </row>
    <row r="623" spans="1:4">
      <c r="A623" s="172">
        <v>7170100330</v>
      </c>
      <c r="B623" s="12" t="s">
        <v>12554</v>
      </c>
      <c r="C623" s="172" t="s">
        <v>1</v>
      </c>
      <c r="D623" s="177">
        <v>2.73</v>
      </c>
    </row>
    <row r="624" spans="1:4">
      <c r="A624" s="172">
        <v>7170100340</v>
      </c>
      <c r="B624" s="12" t="s">
        <v>12555</v>
      </c>
      <c r="C624" s="172" t="s">
        <v>1</v>
      </c>
      <c r="D624" s="177">
        <v>2.98</v>
      </c>
    </row>
    <row r="625" spans="1:4">
      <c r="A625" s="173">
        <v>7170100350</v>
      </c>
      <c r="B625" s="12" t="s">
        <v>12556</v>
      </c>
      <c r="C625" s="172" t="s">
        <v>1</v>
      </c>
      <c r="D625" s="177">
        <v>3.75</v>
      </c>
    </row>
    <row r="626" spans="1:4">
      <c r="A626" s="172">
        <v>7170100360</v>
      </c>
      <c r="B626" s="12" t="s">
        <v>12557</v>
      </c>
      <c r="C626" s="172" t="s">
        <v>1</v>
      </c>
      <c r="D626" s="177">
        <v>4.43</v>
      </c>
    </row>
    <row r="627" spans="1:4">
      <c r="A627" s="172">
        <v>7170100370</v>
      </c>
      <c r="B627" s="12" t="s">
        <v>12558</v>
      </c>
      <c r="C627" s="172" t="s">
        <v>1</v>
      </c>
      <c r="D627" s="177">
        <v>3.07</v>
      </c>
    </row>
    <row r="628" spans="1:4">
      <c r="A628" s="172">
        <v>7170100380</v>
      </c>
      <c r="B628" s="12" t="s">
        <v>12559</v>
      </c>
      <c r="C628" s="172" t="s">
        <v>1</v>
      </c>
      <c r="D628" s="177">
        <v>3.25</v>
      </c>
    </row>
    <row r="629" spans="1:4">
      <c r="A629" s="172">
        <v>7170100390</v>
      </c>
      <c r="B629" s="12" t="s">
        <v>12560</v>
      </c>
      <c r="C629" s="172" t="s">
        <v>1</v>
      </c>
      <c r="D629" s="177">
        <v>3.41</v>
      </c>
    </row>
    <row r="630" spans="1:4">
      <c r="A630" s="172">
        <v>7170100400</v>
      </c>
      <c r="B630" s="12" t="s">
        <v>12561</v>
      </c>
      <c r="C630" s="172" t="s">
        <v>1</v>
      </c>
      <c r="D630" s="177">
        <v>3.75</v>
      </c>
    </row>
    <row r="631" spans="1:4">
      <c r="A631" s="172">
        <v>7170100410</v>
      </c>
      <c r="B631" s="12" t="s">
        <v>12562</v>
      </c>
      <c r="C631" s="172" t="s">
        <v>1</v>
      </c>
      <c r="D631" s="177">
        <v>4.43</v>
      </c>
    </row>
    <row r="632" spans="1:4">
      <c r="A632" s="172">
        <v>7170100420</v>
      </c>
      <c r="B632" s="12" t="s">
        <v>12563</v>
      </c>
      <c r="C632" s="172" t="s">
        <v>1</v>
      </c>
      <c r="D632" s="177">
        <v>4.7</v>
      </c>
    </row>
    <row r="633" spans="1:4">
      <c r="A633" s="172">
        <v>7170100430</v>
      </c>
      <c r="B633" s="12" t="s">
        <v>12564</v>
      </c>
      <c r="C633" s="172" t="s">
        <v>1</v>
      </c>
      <c r="D633" s="177">
        <v>5.13</v>
      </c>
    </row>
    <row r="634" spans="1:4">
      <c r="A634" s="172">
        <v>7170100440</v>
      </c>
      <c r="B634" s="12" t="s">
        <v>12565</v>
      </c>
      <c r="C634" s="172" t="s">
        <v>1</v>
      </c>
      <c r="D634" s="177">
        <v>5.47</v>
      </c>
    </row>
    <row r="635" spans="1:4">
      <c r="A635" s="172">
        <v>7170100450</v>
      </c>
      <c r="B635" s="12" t="s">
        <v>12566</v>
      </c>
      <c r="C635" s="172" t="s">
        <v>1</v>
      </c>
      <c r="D635" s="177">
        <v>5.81</v>
      </c>
    </row>
    <row r="636" spans="1:4">
      <c r="A636" s="172">
        <v>7170100460</v>
      </c>
      <c r="B636" s="12" t="s">
        <v>12567</v>
      </c>
      <c r="C636" s="172" t="s">
        <v>1</v>
      </c>
      <c r="D636" s="177">
        <v>1.06</v>
      </c>
    </row>
    <row r="637" spans="1:4">
      <c r="A637" s="172">
        <v>7170100470</v>
      </c>
      <c r="B637" s="12" t="s">
        <v>12568</v>
      </c>
      <c r="C637" s="172" t="s">
        <v>1</v>
      </c>
      <c r="D637" s="177">
        <v>1.1299999999999999</v>
      </c>
    </row>
    <row r="638" spans="1:4">
      <c r="A638" s="172">
        <v>7170100480</v>
      </c>
      <c r="B638" s="12" t="s">
        <v>12569</v>
      </c>
      <c r="C638" s="172" t="s">
        <v>1</v>
      </c>
      <c r="D638" s="177">
        <v>1.19</v>
      </c>
    </row>
    <row r="639" spans="1:4">
      <c r="A639" s="172">
        <v>7170100490</v>
      </c>
      <c r="B639" s="12" t="s">
        <v>12570</v>
      </c>
      <c r="C639" s="172" t="s">
        <v>1</v>
      </c>
      <c r="D639" s="177">
        <v>2.98</v>
      </c>
    </row>
    <row r="640" spans="1:4">
      <c r="A640" s="173">
        <v>7170100500</v>
      </c>
      <c r="B640" s="12" t="s">
        <v>12571</v>
      </c>
      <c r="C640" s="172" t="s">
        <v>1</v>
      </c>
      <c r="D640" s="177">
        <v>3.66</v>
      </c>
    </row>
    <row r="641" spans="1:4">
      <c r="A641" s="172">
        <v>7170100510</v>
      </c>
      <c r="B641" s="12" t="s">
        <v>12572</v>
      </c>
      <c r="C641" s="172" t="s">
        <v>1</v>
      </c>
      <c r="D641" s="177">
        <v>4</v>
      </c>
    </row>
    <row r="642" spans="1:4">
      <c r="A642" s="172">
        <v>7170100520</v>
      </c>
      <c r="B642" s="12" t="s">
        <v>12573</v>
      </c>
      <c r="C642" s="172" t="s">
        <v>1</v>
      </c>
      <c r="D642" s="177">
        <v>4.43</v>
      </c>
    </row>
    <row r="643" spans="1:4">
      <c r="A643" s="172">
        <v>7170100530</v>
      </c>
      <c r="B643" s="12" t="s">
        <v>12574</v>
      </c>
      <c r="C643" s="172" t="s">
        <v>1</v>
      </c>
      <c r="D643" s="177">
        <v>3.75</v>
      </c>
    </row>
    <row r="644" spans="1:4">
      <c r="A644" s="172">
        <v>7170100540</v>
      </c>
      <c r="B644" s="12" t="s">
        <v>12575</v>
      </c>
      <c r="C644" s="172" t="s">
        <v>1</v>
      </c>
      <c r="D644" s="177">
        <v>4.43</v>
      </c>
    </row>
    <row r="645" spans="1:4">
      <c r="A645" s="172">
        <v>7170100550</v>
      </c>
      <c r="B645" s="12" t="s">
        <v>12576</v>
      </c>
      <c r="C645" s="172" t="s">
        <v>1</v>
      </c>
      <c r="D645" s="177">
        <v>7.42</v>
      </c>
    </row>
    <row r="646" spans="1:4">
      <c r="A646" s="172">
        <v>7170100560</v>
      </c>
      <c r="B646" s="12" t="s">
        <v>12577</v>
      </c>
      <c r="C646" s="172" t="s">
        <v>1</v>
      </c>
      <c r="D646" s="177">
        <v>8.1999999999999993</v>
      </c>
    </row>
    <row r="647" spans="1:4">
      <c r="A647" s="172">
        <v>7170100570</v>
      </c>
      <c r="B647" s="12" t="s">
        <v>12578</v>
      </c>
      <c r="C647" s="172" t="s">
        <v>1</v>
      </c>
      <c r="D647" s="177">
        <v>8.5399999999999991</v>
      </c>
    </row>
    <row r="648" spans="1:4">
      <c r="A648" s="172">
        <v>7170100580</v>
      </c>
      <c r="B648" s="12" t="s">
        <v>12579</v>
      </c>
      <c r="C648" s="172" t="s">
        <v>1</v>
      </c>
      <c r="D648" s="177">
        <v>9.73</v>
      </c>
    </row>
    <row r="649" spans="1:4">
      <c r="A649" s="172">
        <v>7170100590</v>
      </c>
      <c r="B649" s="12" t="s">
        <v>12580</v>
      </c>
      <c r="C649" s="172" t="s">
        <v>1</v>
      </c>
      <c r="D649" s="177">
        <v>13.65</v>
      </c>
    </row>
    <row r="650" spans="1:4">
      <c r="A650" s="172">
        <v>7170100600</v>
      </c>
      <c r="B650" s="12" t="s">
        <v>12581</v>
      </c>
      <c r="C650" s="172" t="s">
        <v>1</v>
      </c>
      <c r="D650" s="177">
        <v>29.6</v>
      </c>
    </row>
    <row r="651" spans="1:4">
      <c r="A651" s="172">
        <v>7170100610</v>
      </c>
      <c r="B651" s="12" t="s">
        <v>12582</v>
      </c>
      <c r="C651" s="172" t="s">
        <v>1</v>
      </c>
      <c r="D651" s="177">
        <v>37.4</v>
      </c>
    </row>
    <row r="652" spans="1:4">
      <c r="A652" s="172">
        <v>7170100620</v>
      </c>
      <c r="B652" s="12" t="s">
        <v>12583</v>
      </c>
      <c r="C652" s="172" t="s">
        <v>1</v>
      </c>
      <c r="D652" s="177">
        <v>46.72</v>
      </c>
    </row>
    <row r="653" spans="1:4">
      <c r="A653" s="172">
        <v>7170100630</v>
      </c>
      <c r="B653" s="12" t="s">
        <v>12584</v>
      </c>
      <c r="C653" s="172" t="s">
        <v>1</v>
      </c>
      <c r="D653" s="177">
        <v>58.44</v>
      </c>
    </row>
    <row r="654" spans="1:4">
      <c r="A654" s="172">
        <v>7170100640</v>
      </c>
      <c r="B654" s="12" t="s">
        <v>12585</v>
      </c>
      <c r="C654" s="172" t="s">
        <v>1</v>
      </c>
      <c r="D654" s="177">
        <v>69.14</v>
      </c>
    </row>
    <row r="655" spans="1:4">
      <c r="A655" s="172">
        <v>7170100650</v>
      </c>
      <c r="B655" s="12" t="s">
        <v>12586</v>
      </c>
      <c r="C655" s="172" t="s">
        <v>1</v>
      </c>
      <c r="D655" s="177">
        <v>102.83</v>
      </c>
    </row>
    <row r="656" spans="1:4">
      <c r="A656" s="173">
        <v>7170100660</v>
      </c>
      <c r="B656" s="12" t="s">
        <v>12587</v>
      </c>
      <c r="C656" s="172" t="s">
        <v>1</v>
      </c>
      <c r="D656" s="177">
        <v>143.16</v>
      </c>
    </row>
    <row r="657" spans="1:4">
      <c r="A657" s="172">
        <v>7170100670</v>
      </c>
      <c r="B657" s="12" t="s">
        <v>12588</v>
      </c>
      <c r="C657" s="172" t="s">
        <v>1</v>
      </c>
      <c r="D657" s="177">
        <v>188.99</v>
      </c>
    </row>
    <row r="658" spans="1:4">
      <c r="A658" s="172">
        <v>7170100680</v>
      </c>
      <c r="B658" s="12" t="s">
        <v>12589</v>
      </c>
      <c r="C658" s="172" t="s">
        <v>1</v>
      </c>
      <c r="D658" s="177">
        <v>204.82</v>
      </c>
    </row>
    <row r="659" spans="1:4">
      <c r="A659" s="172">
        <v>7170100690</v>
      </c>
      <c r="B659" s="12" t="s">
        <v>12590</v>
      </c>
      <c r="C659" s="172" t="s">
        <v>1</v>
      </c>
      <c r="D659" s="177">
        <v>229</v>
      </c>
    </row>
    <row r="660" spans="1:4">
      <c r="A660" s="172">
        <v>7170100700</v>
      </c>
      <c r="B660" s="12" t="s">
        <v>12591</v>
      </c>
      <c r="C660" s="172" t="s">
        <v>1</v>
      </c>
      <c r="D660" s="177">
        <v>236.98</v>
      </c>
    </row>
    <row r="661" spans="1:4">
      <c r="A661" s="172">
        <v>7170100710</v>
      </c>
      <c r="B661" s="12" t="s">
        <v>12592</v>
      </c>
      <c r="C661" s="172" t="s">
        <v>1</v>
      </c>
      <c r="D661" s="177">
        <v>11.5</v>
      </c>
    </row>
    <row r="662" spans="1:4">
      <c r="A662" s="172">
        <v>7170100720</v>
      </c>
      <c r="B662" s="12" t="s">
        <v>12593</v>
      </c>
      <c r="C662" s="172" t="s">
        <v>1</v>
      </c>
      <c r="D662" s="177">
        <v>13.43</v>
      </c>
    </row>
    <row r="663" spans="1:4">
      <c r="A663" s="172">
        <v>7170100730</v>
      </c>
      <c r="B663" s="12" t="s">
        <v>12594</v>
      </c>
      <c r="C663" s="172" t="s">
        <v>1</v>
      </c>
      <c r="D663" s="177">
        <v>14.41</v>
      </c>
    </row>
    <row r="664" spans="1:4">
      <c r="A664" s="172">
        <v>7170100740</v>
      </c>
      <c r="B664" s="12" t="s">
        <v>12595</v>
      </c>
      <c r="C664" s="172" t="s">
        <v>1</v>
      </c>
      <c r="D664" s="177">
        <v>16.88</v>
      </c>
    </row>
    <row r="665" spans="1:4">
      <c r="A665" s="172">
        <v>7170100750</v>
      </c>
      <c r="B665" s="12" t="s">
        <v>12596</v>
      </c>
      <c r="C665" s="172" t="s">
        <v>1</v>
      </c>
      <c r="D665" s="177">
        <v>18.66</v>
      </c>
    </row>
    <row r="666" spans="1:4">
      <c r="A666" s="172">
        <v>7170100760</v>
      </c>
      <c r="B666" s="12" t="s">
        <v>12597</v>
      </c>
      <c r="C666" s="172" t="s">
        <v>1</v>
      </c>
      <c r="D666" s="177">
        <v>20.87</v>
      </c>
    </row>
    <row r="667" spans="1:4">
      <c r="A667" s="172">
        <v>7170100770</v>
      </c>
      <c r="B667" s="12" t="s">
        <v>12598</v>
      </c>
      <c r="C667" s="172" t="s">
        <v>1</v>
      </c>
      <c r="D667" s="177">
        <v>24.09</v>
      </c>
    </row>
    <row r="668" spans="1:4">
      <c r="A668" s="172">
        <v>7170100780</v>
      </c>
      <c r="B668" s="12" t="s">
        <v>12599</v>
      </c>
      <c r="C668" s="172" t="s">
        <v>1</v>
      </c>
      <c r="D668" s="177">
        <v>29.89</v>
      </c>
    </row>
    <row r="669" spans="1:4">
      <c r="A669" s="172" t="s">
        <v>12600</v>
      </c>
      <c r="D669" s="177"/>
    </row>
    <row r="670" spans="1:4">
      <c r="A670" s="172">
        <v>7180100010</v>
      </c>
      <c r="B670" s="12" t="s">
        <v>12601</v>
      </c>
      <c r="C670" s="172" t="s">
        <v>3</v>
      </c>
      <c r="D670" s="177">
        <v>24.05</v>
      </c>
    </row>
    <row r="671" spans="1:4">
      <c r="A671" s="172" t="s">
        <v>25557</v>
      </c>
      <c r="D671" s="177"/>
    </row>
    <row r="672" spans="1:4">
      <c r="A672" s="172" t="s">
        <v>25558</v>
      </c>
      <c r="D672" s="177"/>
    </row>
    <row r="673" spans="1:4">
      <c r="A673" s="172" t="s">
        <v>25559</v>
      </c>
      <c r="C673" s="172" t="s">
        <v>25560</v>
      </c>
      <c r="D673" s="177"/>
    </row>
    <row r="674" spans="1:4">
      <c r="A674" s="172" t="s">
        <v>25</v>
      </c>
      <c r="B674" s="12" t="s">
        <v>1068</v>
      </c>
      <c r="C674" s="172" t="s">
        <v>0</v>
      </c>
      <c r="D674" s="177" t="s">
        <v>25561</v>
      </c>
    </row>
    <row r="675" spans="1:4">
      <c r="A675" s="172">
        <v>7180100020</v>
      </c>
      <c r="B675" s="12" t="s">
        <v>12602</v>
      </c>
      <c r="C675" s="172" t="s">
        <v>3</v>
      </c>
      <c r="D675" s="177">
        <v>36.08</v>
      </c>
    </row>
    <row r="676" spans="1:4">
      <c r="A676" s="172">
        <v>7180100030</v>
      </c>
      <c r="B676" s="12" t="s">
        <v>12603</v>
      </c>
      <c r="C676" s="172" t="s">
        <v>3</v>
      </c>
      <c r="D676" s="177">
        <v>28.6</v>
      </c>
    </row>
    <row r="677" spans="1:4">
      <c r="A677" s="172">
        <v>7180100040</v>
      </c>
      <c r="B677" s="12" t="s">
        <v>12604</v>
      </c>
      <c r="C677" s="172" t="s">
        <v>3</v>
      </c>
      <c r="D677" s="177">
        <v>49.81</v>
      </c>
    </row>
    <row r="678" spans="1:4">
      <c r="A678" s="172">
        <v>7180100050</v>
      </c>
      <c r="B678" s="12" t="s">
        <v>12605</v>
      </c>
      <c r="C678" s="172" t="s">
        <v>3</v>
      </c>
      <c r="D678" s="177">
        <v>73.760000000000005</v>
      </c>
    </row>
    <row r="679" spans="1:4">
      <c r="A679" s="172">
        <v>7180100060</v>
      </c>
      <c r="B679" s="12" t="s">
        <v>12606</v>
      </c>
      <c r="C679" s="172" t="s">
        <v>3</v>
      </c>
      <c r="D679" s="177">
        <v>14.78</v>
      </c>
    </row>
    <row r="680" spans="1:4">
      <c r="A680" s="172">
        <v>7180100070</v>
      </c>
      <c r="B680" s="12" t="s">
        <v>12607</v>
      </c>
      <c r="C680" s="172" t="s">
        <v>2</v>
      </c>
      <c r="D680" s="177">
        <v>63.39</v>
      </c>
    </row>
    <row r="681" spans="1:4">
      <c r="A681" s="172">
        <v>7180100080</v>
      </c>
      <c r="B681" s="12" t="s">
        <v>12608</v>
      </c>
      <c r="C681" s="172" t="s">
        <v>2</v>
      </c>
      <c r="D681" s="177">
        <v>74.2</v>
      </c>
    </row>
    <row r="682" spans="1:4">
      <c r="A682" s="172">
        <v>7180100090</v>
      </c>
      <c r="B682" s="12" t="s">
        <v>12609</v>
      </c>
      <c r="C682" s="172" t="s">
        <v>2</v>
      </c>
      <c r="D682" s="177">
        <v>82.62</v>
      </c>
    </row>
    <row r="683" spans="1:4">
      <c r="A683" s="172">
        <v>7180100100</v>
      </c>
      <c r="B683" s="12" t="s">
        <v>12610</v>
      </c>
      <c r="C683" s="172" t="s">
        <v>2</v>
      </c>
      <c r="D683" s="177">
        <v>101.14</v>
      </c>
    </row>
    <row r="684" spans="1:4">
      <c r="A684" s="172">
        <v>7180100110</v>
      </c>
      <c r="B684" s="12" t="s">
        <v>12611</v>
      </c>
      <c r="C684" s="172" t="s">
        <v>2</v>
      </c>
      <c r="D684" s="177">
        <v>120.07</v>
      </c>
    </row>
    <row r="685" spans="1:4">
      <c r="A685" s="172">
        <v>7180100120</v>
      </c>
      <c r="B685" s="12" t="s">
        <v>12612</v>
      </c>
      <c r="C685" s="172" t="s">
        <v>2</v>
      </c>
      <c r="D685" s="177">
        <v>152.96</v>
      </c>
    </row>
    <row r="686" spans="1:4">
      <c r="A686" s="172">
        <v>7180100130</v>
      </c>
      <c r="B686" s="12" t="s">
        <v>12613</v>
      </c>
      <c r="C686" s="172" t="s">
        <v>2</v>
      </c>
      <c r="D686" s="177">
        <v>202.93</v>
      </c>
    </row>
    <row r="687" spans="1:4">
      <c r="A687" s="172">
        <v>7180100140</v>
      </c>
      <c r="B687" s="12" t="s">
        <v>12614</v>
      </c>
      <c r="C687" s="172" t="s">
        <v>2</v>
      </c>
      <c r="D687" s="177">
        <v>252.93</v>
      </c>
    </row>
    <row r="688" spans="1:4">
      <c r="A688" s="172" t="s">
        <v>12615</v>
      </c>
      <c r="D688" s="177"/>
    </row>
    <row r="689" spans="1:4">
      <c r="A689" s="172">
        <v>7190100010</v>
      </c>
      <c r="B689" s="12" t="s">
        <v>12616</v>
      </c>
      <c r="C689" s="172" t="s">
        <v>2</v>
      </c>
      <c r="D689" s="177">
        <v>336.8</v>
      </c>
    </row>
    <row r="690" spans="1:4">
      <c r="A690" s="172">
        <v>7190100020</v>
      </c>
      <c r="B690" s="12" t="s">
        <v>12617</v>
      </c>
      <c r="C690" s="172" t="s">
        <v>2</v>
      </c>
      <c r="D690" s="177">
        <v>1371.11</v>
      </c>
    </row>
    <row r="691" spans="1:4">
      <c r="A691" s="172">
        <v>7190100030</v>
      </c>
      <c r="B691" s="12" t="s">
        <v>12618</v>
      </c>
      <c r="C691" s="172" t="s">
        <v>2</v>
      </c>
      <c r="D691" s="177">
        <v>6649.26</v>
      </c>
    </row>
    <row r="692" spans="1:4">
      <c r="A692" s="172">
        <v>7190100040</v>
      </c>
      <c r="B692" s="12" t="s">
        <v>12619</v>
      </c>
      <c r="C692" s="172" t="s">
        <v>2</v>
      </c>
      <c r="D692" s="177">
        <v>8246.35</v>
      </c>
    </row>
    <row r="693" spans="1:4">
      <c r="A693" s="172">
        <v>7190100050</v>
      </c>
      <c r="B693" s="12" t="s">
        <v>12620</v>
      </c>
      <c r="C693" s="172" t="s">
        <v>2</v>
      </c>
      <c r="D693" s="177">
        <v>15053.96</v>
      </c>
    </row>
    <row r="694" spans="1:4">
      <c r="A694" s="172">
        <v>7190100060</v>
      </c>
      <c r="B694" s="12" t="s">
        <v>12621</v>
      </c>
      <c r="C694" s="172" t="s">
        <v>2</v>
      </c>
      <c r="D694" s="177">
        <v>23141.48</v>
      </c>
    </row>
    <row r="695" spans="1:4">
      <c r="A695" s="172">
        <v>7190100070</v>
      </c>
      <c r="B695" s="12" t="s">
        <v>12622</v>
      </c>
      <c r="C695" s="172" t="s">
        <v>2</v>
      </c>
      <c r="D695" s="177">
        <v>29555.96</v>
      </c>
    </row>
    <row r="696" spans="1:4">
      <c r="A696" s="172">
        <v>7190100080</v>
      </c>
      <c r="B696" s="12" t="s">
        <v>12623</v>
      </c>
      <c r="C696" s="172" t="s">
        <v>2</v>
      </c>
      <c r="D696" s="177">
        <v>404.72</v>
      </c>
    </row>
    <row r="697" spans="1:4">
      <c r="A697" s="172">
        <v>7190100090</v>
      </c>
      <c r="B697" s="12" t="s">
        <v>12624</v>
      </c>
      <c r="C697" s="172" t="s">
        <v>2</v>
      </c>
      <c r="D697" s="177">
        <v>1129.0999999999999</v>
      </c>
    </row>
    <row r="698" spans="1:4">
      <c r="A698" s="172">
        <v>7190100100</v>
      </c>
      <c r="B698" s="12" t="s">
        <v>12625</v>
      </c>
      <c r="C698" s="172" t="s">
        <v>2</v>
      </c>
      <c r="D698" s="177">
        <v>1150.28</v>
      </c>
    </row>
    <row r="699" spans="1:4">
      <c r="A699" s="172">
        <v>7190100110</v>
      </c>
      <c r="B699" s="12" t="s">
        <v>12626</v>
      </c>
      <c r="C699" s="172" t="s">
        <v>2</v>
      </c>
      <c r="D699" s="177">
        <v>1640.6</v>
      </c>
    </row>
    <row r="700" spans="1:4">
      <c r="A700" s="172">
        <v>7190100120</v>
      </c>
      <c r="B700" s="12" t="s">
        <v>12627</v>
      </c>
      <c r="C700" s="172" t="s">
        <v>2</v>
      </c>
      <c r="D700" s="177">
        <v>1692.69</v>
      </c>
    </row>
    <row r="701" spans="1:4">
      <c r="A701" s="172">
        <v>7190100130</v>
      </c>
      <c r="B701" s="12" t="s">
        <v>12628</v>
      </c>
      <c r="C701" s="172" t="s">
        <v>2</v>
      </c>
      <c r="D701" s="177">
        <v>2014.26</v>
      </c>
    </row>
    <row r="702" spans="1:4">
      <c r="A702" s="172">
        <v>7190100140</v>
      </c>
      <c r="B702" s="12" t="s">
        <v>12629</v>
      </c>
      <c r="C702" s="172" t="s">
        <v>2</v>
      </c>
      <c r="D702" s="177">
        <v>2019.48</v>
      </c>
    </row>
    <row r="703" spans="1:4">
      <c r="A703" s="172">
        <v>7190100150</v>
      </c>
      <c r="B703" s="12" t="s">
        <v>12630</v>
      </c>
      <c r="C703" s="172" t="s">
        <v>2</v>
      </c>
      <c r="D703" s="177">
        <v>2675.04</v>
      </c>
    </row>
    <row r="704" spans="1:4">
      <c r="A704" s="172" t="s">
        <v>12631</v>
      </c>
      <c r="D704" s="177"/>
    </row>
    <row r="705" spans="1:4">
      <c r="A705" s="172">
        <v>7200100010</v>
      </c>
      <c r="B705" s="12" t="s">
        <v>12632</v>
      </c>
      <c r="C705" s="172" t="s">
        <v>2</v>
      </c>
      <c r="D705" s="177">
        <v>485.54</v>
      </c>
    </row>
    <row r="706" spans="1:4">
      <c r="A706" s="172">
        <v>7200100020</v>
      </c>
      <c r="B706" s="12" t="s">
        <v>12633</v>
      </c>
      <c r="C706" s="172" t="s">
        <v>2</v>
      </c>
      <c r="D706" s="177">
        <v>713.02</v>
      </c>
    </row>
    <row r="707" spans="1:4">
      <c r="A707" s="173">
        <v>7200100030</v>
      </c>
      <c r="B707" s="12" t="s">
        <v>12634</v>
      </c>
      <c r="C707" s="172" t="s">
        <v>2</v>
      </c>
      <c r="D707" s="177">
        <v>701.17</v>
      </c>
    </row>
    <row r="708" spans="1:4">
      <c r="A708" s="172">
        <v>7200100040</v>
      </c>
      <c r="B708" s="12" t="s">
        <v>12635</v>
      </c>
      <c r="C708" s="172" t="s">
        <v>2</v>
      </c>
      <c r="D708" s="177">
        <v>768.16</v>
      </c>
    </row>
    <row r="709" spans="1:4">
      <c r="A709" s="172">
        <v>7200100050</v>
      </c>
      <c r="B709" s="12" t="s">
        <v>12636</v>
      </c>
      <c r="C709" s="172" t="s">
        <v>2</v>
      </c>
      <c r="D709" s="177">
        <v>357.63</v>
      </c>
    </row>
    <row r="710" spans="1:4">
      <c r="A710" s="172">
        <v>7200100060</v>
      </c>
      <c r="B710" s="12" t="s">
        <v>12637</v>
      </c>
      <c r="C710" s="172" t="s">
        <v>2</v>
      </c>
      <c r="D710" s="177">
        <v>495.26</v>
      </c>
    </row>
    <row r="711" spans="1:4">
      <c r="A711" s="172">
        <v>7200100070</v>
      </c>
      <c r="B711" s="12" t="s">
        <v>12638</v>
      </c>
      <c r="C711" s="172" t="s">
        <v>2</v>
      </c>
      <c r="D711" s="177">
        <v>487.65</v>
      </c>
    </row>
    <row r="712" spans="1:4">
      <c r="A712" s="172">
        <v>7200100080</v>
      </c>
      <c r="B712" s="12" t="s">
        <v>12639</v>
      </c>
      <c r="C712" s="172" t="s">
        <v>2</v>
      </c>
      <c r="D712" s="177">
        <v>532.49</v>
      </c>
    </row>
    <row r="713" spans="1:4">
      <c r="A713" s="172">
        <v>7200100090</v>
      </c>
      <c r="B713" s="12" t="s">
        <v>12640</v>
      </c>
      <c r="C713" s="172" t="s">
        <v>2</v>
      </c>
      <c r="D713" s="177">
        <v>177.02</v>
      </c>
    </row>
    <row r="714" spans="1:4">
      <c r="A714" s="172">
        <v>7200100100</v>
      </c>
      <c r="B714" s="12" t="s">
        <v>12641</v>
      </c>
      <c r="C714" s="172" t="s">
        <v>2</v>
      </c>
      <c r="D714" s="177">
        <v>478.17</v>
      </c>
    </row>
    <row r="715" spans="1:4">
      <c r="A715" s="172">
        <v>7200100110</v>
      </c>
      <c r="B715" s="12" t="s">
        <v>12642</v>
      </c>
      <c r="C715" s="172" t="s">
        <v>2</v>
      </c>
      <c r="D715" s="177">
        <v>316.79000000000002</v>
      </c>
    </row>
    <row r="716" spans="1:4">
      <c r="A716" s="172">
        <v>7200100120</v>
      </c>
      <c r="B716" s="12" t="s">
        <v>12643</v>
      </c>
      <c r="C716" s="172" t="s">
        <v>2</v>
      </c>
      <c r="D716" s="177">
        <v>304.95</v>
      </c>
    </row>
    <row r="717" spans="1:4">
      <c r="A717" s="172">
        <v>7200100130</v>
      </c>
      <c r="B717" s="12" t="s">
        <v>12644</v>
      </c>
      <c r="C717" s="172" t="s">
        <v>2</v>
      </c>
      <c r="D717" s="177">
        <v>196.4</v>
      </c>
    </row>
    <row r="718" spans="1:4">
      <c r="A718" s="172">
        <v>7200100140</v>
      </c>
      <c r="B718" s="12" t="s">
        <v>12645</v>
      </c>
      <c r="C718" s="172" t="s">
        <v>2</v>
      </c>
      <c r="D718" s="177">
        <v>497.55</v>
      </c>
    </row>
    <row r="719" spans="1:4">
      <c r="A719" s="172">
        <v>7200100150</v>
      </c>
      <c r="B719" s="12" t="s">
        <v>12646</v>
      </c>
      <c r="C719" s="172" t="s">
        <v>2</v>
      </c>
      <c r="D719" s="177">
        <v>336.17</v>
      </c>
    </row>
    <row r="720" spans="1:4">
      <c r="A720" s="172">
        <v>7200100160</v>
      </c>
      <c r="B720" s="12" t="s">
        <v>12647</v>
      </c>
      <c r="C720" s="172" t="s">
        <v>2</v>
      </c>
      <c r="D720" s="177">
        <v>324.33</v>
      </c>
    </row>
    <row r="721" spans="1:4">
      <c r="A721" s="172">
        <v>7200100170</v>
      </c>
      <c r="B721" s="12" t="s">
        <v>12648</v>
      </c>
      <c r="C721" s="172" t="s">
        <v>2</v>
      </c>
      <c r="D721" s="177">
        <v>206.13</v>
      </c>
    </row>
    <row r="722" spans="1:4">
      <c r="A722" s="172">
        <v>7200100180</v>
      </c>
      <c r="B722" s="12" t="s">
        <v>12649</v>
      </c>
      <c r="C722" s="172" t="s">
        <v>2</v>
      </c>
      <c r="D722" s="177">
        <v>281.60000000000002</v>
      </c>
    </row>
    <row r="723" spans="1:4">
      <c r="A723" s="172">
        <v>7200100190</v>
      </c>
      <c r="B723" s="12" t="s">
        <v>12650</v>
      </c>
      <c r="C723" s="172" t="s">
        <v>2</v>
      </c>
      <c r="D723" s="177">
        <v>216.91</v>
      </c>
    </row>
    <row r="724" spans="1:4">
      <c r="A724" s="172">
        <v>7200100200</v>
      </c>
      <c r="B724" s="12" t="s">
        <v>12651</v>
      </c>
      <c r="C724" s="172" t="s">
        <v>2</v>
      </c>
      <c r="D724" s="177">
        <v>555.80999999999995</v>
      </c>
    </row>
    <row r="725" spans="1:4">
      <c r="A725" s="172">
        <v>7200100210</v>
      </c>
      <c r="B725" s="12" t="s">
        <v>12652</v>
      </c>
      <c r="C725" s="172" t="s">
        <v>2</v>
      </c>
      <c r="D725" s="177">
        <v>622.86</v>
      </c>
    </row>
    <row r="726" spans="1:4">
      <c r="A726" s="172">
        <v>7200100220</v>
      </c>
      <c r="B726" s="12" t="s">
        <v>12653</v>
      </c>
      <c r="C726" s="172" t="s">
        <v>2</v>
      </c>
      <c r="D726" s="177">
        <v>724.61</v>
      </c>
    </row>
    <row r="727" spans="1:4">
      <c r="A727" s="172" t="s">
        <v>25557</v>
      </c>
      <c r="D727" s="177"/>
    </row>
    <row r="728" spans="1:4">
      <c r="A728" s="172" t="s">
        <v>25558</v>
      </c>
      <c r="D728" s="177"/>
    </row>
    <row r="729" spans="1:4">
      <c r="A729" s="172" t="s">
        <v>25559</v>
      </c>
      <c r="C729" s="172" t="s">
        <v>25560</v>
      </c>
      <c r="D729" s="177"/>
    </row>
    <row r="730" spans="1:4">
      <c r="A730" s="172" t="s">
        <v>25</v>
      </c>
      <c r="B730" s="12" t="s">
        <v>1068</v>
      </c>
      <c r="C730" s="172" t="s">
        <v>0</v>
      </c>
      <c r="D730" s="177" t="s">
        <v>25561</v>
      </c>
    </row>
    <row r="731" spans="1:4">
      <c r="A731" s="172">
        <v>7200100230</v>
      </c>
      <c r="B731" s="12" t="s">
        <v>12654</v>
      </c>
      <c r="C731" s="172" t="s">
        <v>2</v>
      </c>
      <c r="D731" s="177">
        <v>1258.6400000000001</v>
      </c>
    </row>
    <row r="732" spans="1:4">
      <c r="A732" s="172">
        <v>7200100240</v>
      </c>
      <c r="B732" s="12" t="s">
        <v>12655</v>
      </c>
      <c r="C732" s="172" t="s">
        <v>2</v>
      </c>
      <c r="D732" s="177">
        <v>6561.09</v>
      </c>
    </row>
    <row r="733" spans="1:4">
      <c r="A733" s="172">
        <v>7200100250</v>
      </c>
      <c r="B733" s="12" t="s">
        <v>12656</v>
      </c>
      <c r="C733" s="172" t="s">
        <v>2</v>
      </c>
      <c r="D733" s="177">
        <v>8539.25</v>
      </c>
    </row>
    <row r="734" spans="1:4">
      <c r="A734" s="172">
        <v>7200100260</v>
      </c>
      <c r="B734" s="12" t="s">
        <v>12657</v>
      </c>
      <c r="C734" s="172" t="s">
        <v>2</v>
      </c>
      <c r="D734" s="177">
        <v>60.16</v>
      </c>
    </row>
    <row r="735" spans="1:4">
      <c r="A735" s="172">
        <v>7200100270</v>
      </c>
      <c r="B735" s="12" t="s">
        <v>12658</v>
      </c>
      <c r="C735" s="172" t="s">
        <v>2</v>
      </c>
      <c r="D735" s="177">
        <v>106.98</v>
      </c>
    </row>
    <row r="736" spans="1:4">
      <c r="A736" s="172">
        <v>7200100280</v>
      </c>
      <c r="B736" s="12" t="s">
        <v>12659</v>
      </c>
      <c r="C736" s="172" t="s">
        <v>2</v>
      </c>
      <c r="D736" s="177">
        <v>161.21</v>
      </c>
    </row>
    <row r="737" spans="1:4">
      <c r="A737" s="172">
        <v>7200100290</v>
      </c>
      <c r="B737" s="12" t="s">
        <v>12660</v>
      </c>
      <c r="C737" s="172" t="s">
        <v>2</v>
      </c>
      <c r="D737" s="177">
        <v>320.11</v>
      </c>
    </row>
    <row r="738" spans="1:4">
      <c r="A738" s="172">
        <v>7200100300</v>
      </c>
      <c r="B738" s="12" t="s">
        <v>12661</v>
      </c>
      <c r="C738" s="172" t="s">
        <v>2</v>
      </c>
      <c r="D738" s="177">
        <v>78.91</v>
      </c>
    </row>
    <row r="739" spans="1:4">
      <c r="A739" s="172">
        <v>7200100310</v>
      </c>
      <c r="B739" s="12" t="s">
        <v>12662</v>
      </c>
      <c r="C739" s="172" t="s">
        <v>2</v>
      </c>
      <c r="D739" s="177">
        <v>57.16</v>
      </c>
    </row>
    <row r="740" spans="1:4">
      <c r="A740" s="172">
        <v>7200100320</v>
      </c>
      <c r="B740" s="12" t="s">
        <v>12663</v>
      </c>
      <c r="C740" s="172" t="s">
        <v>2</v>
      </c>
      <c r="D740" s="177">
        <v>96.91</v>
      </c>
    </row>
    <row r="741" spans="1:4">
      <c r="A741" s="172">
        <v>7200100330</v>
      </c>
      <c r="B741" s="12" t="s">
        <v>12664</v>
      </c>
      <c r="C741" s="172" t="s">
        <v>2</v>
      </c>
      <c r="D741" s="177">
        <v>77.19</v>
      </c>
    </row>
    <row r="742" spans="1:4">
      <c r="A742" s="172">
        <v>7200100340</v>
      </c>
      <c r="B742" s="12" t="s">
        <v>12665</v>
      </c>
      <c r="C742" s="172" t="s">
        <v>2</v>
      </c>
      <c r="D742" s="177">
        <v>104.54</v>
      </c>
    </row>
    <row r="743" spans="1:4">
      <c r="A743" s="172">
        <v>7200100350</v>
      </c>
      <c r="B743" s="12" t="s">
        <v>12666</v>
      </c>
      <c r="C743" s="172" t="s">
        <v>2</v>
      </c>
      <c r="D743" s="177">
        <v>82.01</v>
      </c>
    </row>
    <row r="744" spans="1:4">
      <c r="A744" s="172">
        <v>7200100360</v>
      </c>
      <c r="B744" s="12" t="s">
        <v>12667</v>
      </c>
      <c r="C744" s="172" t="s">
        <v>2</v>
      </c>
      <c r="D744" s="177">
        <v>289.29000000000002</v>
      </c>
    </row>
    <row r="745" spans="1:4">
      <c r="A745" s="172">
        <v>7200100370</v>
      </c>
      <c r="B745" s="12" t="s">
        <v>12668</v>
      </c>
      <c r="C745" s="172" t="s">
        <v>1</v>
      </c>
      <c r="D745" s="177">
        <v>106.13</v>
      </c>
    </row>
    <row r="746" spans="1:4">
      <c r="A746" s="172">
        <v>7200100375</v>
      </c>
      <c r="B746" s="12" t="s">
        <v>12669</v>
      </c>
      <c r="C746" s="172" t="s">
        <v>1</v>
      </c>
      <c r="D746" s="177">
        <v>256.72000000000003</v>
      </c>
    </row>
    <row r="747" spans="1:4">
      <c r="A747" s="172">
        <v>7200100380</v>
      </c>
      <c r="B747" s="12" t="s">
        <v>12670</v>
      </c>
      <c r="C747" s="172" t="s">
        <v>2</v>
      </c>
      <c r="D747" s="177">
        <v>648.95000000000005</v>
      </c>
    </row>
    <row r="748" spans="1:4">
      <c r="A748" s="172">
        <v>7200100390</v>
      </c>
      <c r="B748" s="12" t="s">
        <v>12671</v>
      </c>
      <c r="C748" s="172" t="s">
        <v>2</v>
      </c>
      <c r="D748" s="177">
        <v>877.55</v>
      </c>
    </row>
    <row r="749" spans="1:4">
      <c r="A749" s="172">
        <v>7200100400</v>
      </c>
      <c r="B749" s="12" t="s">
        <v>12672</v>
      </c>
      <c r="C749" s="172" t="s">
        <v>2</v>
      </c>
      <c r="D749" s="177">
        <v>1200.69</v>
      </c>
    </row>
    <row r="750" spans="1:4">
      <c r="A750" s="172">
        <v>7200100410</v>
      </c>
      <c r="B750" s="12" t="s">
        <v>12673</v>
      </c>
      <c r="C750" s="172" t="s">
        <v>2</v>
      </c>
      <c r="D750" s="177">
        <v>1689.15</v>
      </c>
    </row>
    <row r="751" spans="1:4">
      <c r="A751" s="172">
        <v>7200100420</v>
      </c>
      <c r="B751" s="12" t="s">
        <v>12674</v>
      </c>
      <c r="C751" s="172" t="s">
        <v>2</v>
      </c>
      <c r="D751" s="177">
        <v>2178.34</v>
      </c>
    </row>
    <row r="752" spans="1:4">
      <c r="A752" s="172">
        <v>7200100430</v>
      </c>
      <c r="B752" s="12" t="s">
        <v>12675</v>
      </c>
      <c r="C752" s="172" t="s">
        <v>2</v>
      </c>
      <c r="D752" s="177">
        <v>385.11</v>
      </c>
    </row>
    <row r="753" spans="1:4">
      <c r="A753" s="172">
        <v>7200100440</v>
      </c>
      <c r="B753" s="12" t="s">
        <v>12676</v>
      </c>
      <c r="C753" s="172" t="s">
        <v>2</v>
      </c>
      <c r="D753" s="177">
        <v>746.23</v>
      </c>
    </row>
    <row r="754" spans="1:4">
      <c r="A754" s="172">
        <v>7200100450</v>
      </c>
      <c r="B754" s="12" t="s">
        <v>12677</v>
      </c>
      <c r="C754" s="172" t="s">
        <v>2</v>
      </c>
      <c r="D754" s="177">
        <v>891.53</v>
      </c>
    </row>
    <row r="755" spans="1:4">
      <c r="A755" s="172">
        <v>7200100460</v>
      </c>
      <c r="B755" s="12" t="s">
        <v>12678</v>
      </c>
      <c r="C755" s="172" t="s">
        <v>2</v>
      </c>
      <c r="D755" s="177">
        <v>1208.3699999999999</v>
      </c>
    </row>
    <row r="756" spans="1:4">
      <c r="A756" s="172">
        <v>7200100470</v>
      </c>
      <c r="B756" s="12" t="s">
        <v>12679</v>
      </c>
      <c r="C756" s="172" t="s">
        <v>2</v>
      </c>
      <c r="D756" s="177">
        <v>1661.68</v>
      </c>
    </row>
    <row r="757" spans="1:4">
      <c r="A757" s="172">
        <v>7200100480</v>
      </c>
      <c r="B757" s="12" t="s">
        <v>12680</v>
      </c>
      <c r="C757" s="172" t="s">
        <v>2</v>
      </c>
      <c r="D757" s="177">
        <v>78.319999999999993</v>
      </c>
    </row>
    <row r="758" spans="1:4">
      <c r="A758" s="172">
        <v>7200100490</v>
      </c>
      <c r="B758" s="12" t="s">
        <v>12681</v>
      </c>
      <c r="C758" s="172" t="s">
        <v>2</v>
      </c>
      <c r="D758" s="177">
        <v>67.25</v>
      </c>
    </row>
    <row r="759" spans="1:4">
      <c r="A759" s="172" t="s">
        <v>12682</v>
      </c>
      <c r="D759" s="177"/>
    </row>
    <row r="760" spans="1:4">
      <c r="A760" s="172">
        <v>7210100010</v>
      </c>
      <c r="B760" s="12" t="s">
        <v>12683</v>
      </c>
      <c r="C760" s="172" t="s">
        <v>4</v>
      </c>
      <c r="D760" s="177">
        <v>5.57</v>
      </c>
    </row>
    <row r="761" spans="1:4">
      <c r="A761" s="172">
        <v>7210100020</v>
      </c>
      <c r="B761" s="12" t="s">
        <v>12684</v>
      </c>
      <c r="C761" s="172" t="s">
        <v>4</v>
      </c>
      <c r="D761" s="177">
        <v>12.39</v>
      </c>
    </row>
    <row r="762" spans="1:4">
      <c r="A762" s="172">
        <v>7210100030</v>
      </c>
      <c r="B762" s="12" t="s">
        <v>12685</v>
      </c>
      <c r="C762" s="172" t="s">
        <v>4</v>
      </c>
      <c r="D762" s="177">
        <v>15.52</v>
      </c>
    </row>
    <row r="763" spans="1:4">
      <c r="A763" s="172">
        <v>7210100040</v>
      </c>
      <c r="B763" s="12" t="s">
        <v>12686</v>
      </c>
      <c r="C763" s="172" t="s">
        <v>4</v>
      </c>
      <c r="D763" s="177">
        <v>8.51</v>
      </c>
    </row>
    <row r="764" spans="1:4">
      <c r="A764" s="172">
        <v>7210100050</v>
      </c>
      <c r="B764" s="12" t="s">
        <v>12687</v>
      </c>
      <c r="C764" s="172" t="s">
        <v>4</v>
      </c>
      <c r="D764" s="177">
        <v>9.9499999999999993</v>
      </c>
    </row>
    <row r="765" spans="1:4">
      <c r="A765" s="172">
        <v>7210100060</v>
      </c>
      <c r="B765" s="12" t="s">
        <v>12688</v>
      </c>
      <c r="C765" s="172" t="s">
        <v>4</v>
      </c>
      <c r="D765" s="177">
        <v>5.96</v>
      </c>
    </row>
    <row r="766" spans="1:4">
      <c r="A766" s="172">
        <v>7210100070</v>
      </c>
      <c r="B766" s="12" t="s">
        <v>12689</v>
      </c>
      <c r="C766" s="172" t="s">
        <v>4</v>
      </c>
      <c r="D766" s="177">
        <v>5.96</v>
      </c>
    </row>
    <row r="767" spans="1:4">
      <c r="A767" s="172">
        <v>7210100080</v>
      </c>
      <c r="B767" s="12" t="s">
        <v>12690</v>
      </c>
      <c r="C767" s="172" t="s">
        <v>4</v>
      </c>
      <c r="D767" s="177">
        <v>21.2</v>
      </c>
    </row>
    <row r="768" spans="1:4">
      <c r="A768" s="172">
        <v>7210100090</v>
      </c>
      <c r="B768" s="12" t="s">
        <v>12691</v>
      </c>
      <c r="C768" s="172" t="s">
        <v>4</v>
      </c>
      <c r="D768" s="177">
        <v>23.35</v>
      </c>
    </row>
    <row r="769" spans="1:4">
      <c r="A769" s="172">
        <v>7210100100</v>
      </c>
      <c r="B769" s="12" t="s">
        <v>12692</v>
      </c>
      <c r="C769" s="172" t="s">
        <v>4</v>
      </c>
      <c r="D769" s="177">
        <v>21.46</v>
      </c>
    </row>
    <row r="770" spans="1:4">
      <c r="A770" s="172">
        <v>7210100110</v>
      </c>
      <c r="B770" s="12" t="s">
        <v>12693</v>
      </c>
      <c r="C770" s="172" t="s">
        <v>1</v>
      </c>
      <c r="D770" s="177">
        <v>7.45</v>
      </c>
    </row>
    <row r="771" spans="1:4">
      <c r="A771" s="172">
        <v>7210100120</v>
      </c>
      <c r="B771" s="12" t="s">
        <v>12694</v>
      </c>
      <c r="C771" s="172" t="s">
        <v>1</v>
      </c>
      <c r="D771" s="177">
        <v>14.91</v>
      </c>
    </row>
    <row r="772" spans="1:4">
      <c r="A772" s="172">
        <v>7210100130</v>
      </c>
      <c r="B772" s="12" t="s">
        <v>12695</v>
      </c>
      <c r="C772" s="172" t="s">
        <v>4</v>
      </c>
      <c r="D772" s="177">
        <v>24.77</v>
      </c>
    </row>
    <row r="773" spans="1:4">
      <c r="A773" s="172">
        <v>7210100140</v>
      </c>
      <c r="B773" s="12" t="s">
        <v>12696</v>
      </c>
      <c r="C773" s="172" t="s">
        <v>4</v>
      </c>
      <c r="D773" s="177">
        <v>20.51</v>
      </c>
    </row>
    <row r="774" spans="1:4">
      <c r="A774" s="172">
        <v>7210100150</v>
      </c>
      <c r="B774" s="12" t="s">
        <v>12697</v>
      </c>
      <c r="C774" s="172" t="s">
        <v>4</v>
      </c>
      <c r="D774" s="177">
        <v>24.88</v>
      </c>
    </row>
    <row r="775" spans="1:4">
      <c r="A775" s="173">
        <v>7210100160</v>
      </c>
      <c r="B775" s="12" t="s">
        <v>12698</v>
      </c>
      <c r="C775" s="172" t="s">
        <v>4</v>
      </c>
      <c r="D775" s="177">
        <v>65.290000000000006</v>
      </c>
    </row>
    <row r="776" spans="1:4">
      <c r="A776" s="172">
        <v>7210100170</v>
      </c>
      <c r="B776" s="12" t="s">
        <v>12699</v>
      </c>
      <c r="C776" s="172" t="s">
        <v>4</v>
      </c>
      <c r="D776" s="177">
        <v>13.23</v>
      </c>
    </row>
    <row r="777" spans="1:4">
      <c r="A777" s="172">
        <v>7210100180</v>
      </c>
      <c r="B777" s="12" t="s">
        <v>12700</v>
      </c>
      <c r="C777" s="172" t="s">
        <v>4</v>
      </c>
      <c r="D777" s="177">
        <v>82.53</v>
      </c>
    </row>
    <row r="778" spans="1:4">
      <c r="A778" s="172">
        <v>7210100190</v>
      </c>
      <c r="B778" s="12" t="s">
        <v>12701</v>
      </c>
      <c r="C778" s="172" t="s">
        <v>4</v>
      </c>
      <c r="D778" s="177">
        <v>48.34</v>
      </c>
    </row>
    <row r="779" spans="1:4">
      <c r="A779" s="172">
        <v>7210100200</v>
      </c>
      <c r="B779" s="12" t="s">
        <v>12702</v>
      </c>
      <c r="C779" s="172" t="s">
        <v>1</v>
      </c>
      <c r="D779" s="177">
        <v>15.19</v>
      </c>
    </row>
    <row r="780" spans="1:4">
      <c r="A780" s="172">
        <v>7210100210</v>
      </c>
      <c r="B780" s="12" t="s">
        <v>12703</v>
      </c>
      <c r="C780" s="172" t="s">
        <v>1</v>
      </c>
      <c r="D780" s="177">
        <v>51.08</v>
      </c>
    </row>
    <row r="781" spans="1:4">
      <c r="A781" s="172">
        <v>7210100220</v>
      </c>
      <c r="B781" s="12" t="s">
        <v>12704</v>
      </c>
      <c r="C781" s="172" t="s">
        <v>7</v>
      </c>
      <c r="D781" s="177">
        <v>102.52</v>
      </c>
    </row>
    <row r="782" spans="1:4">
      <c r="A782" s="172">
        <v>7210100230</v>
      </c>
      <c r="B782" s="12" t="s">
        <v>12705</v>
      </c>
      <c r="C782" s="172" t="s">
        <v>4</v>
      </c>
      <c r="D782" s="177">
        <v>2.66</v>
      </c>
    </row>
    <row r="783" spans="1:4">
      <c r="A783" s="172" t="s">
        <v>25557</v>
      </c>
      <c r="D783" s="177"/>
    </row>
    <row r="784" spans="1:4">
      <c r="A784" s="172" t="s">
        <v>25558</v>
      </c>
      <c r="D784" s="177"/>
    </row>
    <row r="785" spans="1:4">
      <c r="A785" s="172" t="s">
        <v>25559</v>
      </c>
      <c r="C785" s="172" t="s">
        <v>25560</v>
      </c>
      <c r="D785" s="177"/>
    </row>
    <row r="786" spans="1:4">
      <c r="A786" s="172" t="s">
        <v>25</v>
      </c>
      <c r="B786" s="12" t="s">
        <v>1068</v>
      </c>
      <c r="C786" s="172" t="s">
        <v>0</v>
      </c>
      <c r="D786" s="177" t="s">
        <v>25561</v>
      </c>
    </row>
    <row r="787" spans="1:4">
      <c r="A787" s="172">
        <v>7210100240</v>
      </c>
      <c r="B787" s="12" t="s">
        <v>12706</v>
      </c>
      <c r="C787" s="172" t="s">
        <v>7</v>
      </c>
      <c r="D787" s="177">
        <v>1098.3800000000001</v>
      </c>
    </row>
    <row r="788" spans="1:4">
      <c r="A788" s="172">
        <v>7210100250</v>
      </c>
      <c r="B788" s="12" t="s">
        <v>12707</v>
      </c>
      <c r="C788" s="172" t="s">
        <v>7</v>
      </c>
      <c r="D788" s="177">
        <v>1392.44</v>
      </c>
    </row>
    <row r="789" spans="1:4">
      <c r="A789" s="172">
        <v>7210100260</v>
      </c>
      <c r="B789" s="12" t="s">
        <v>12708</v>
      </c>
      <c r="C789" s="172" t="s">
        <v>12166</v>
      </c>
      <c r="D789" s="177">
        <v>0.31</v>
      </c>
    </row>
    <row r="790" spans="1:4">
      <c r="A790" s="172">
        <v>7210100270</v>
      </c>
      <c r="B790" s="12" t="s">
        <v>12709</v>
      </c>
      <c r="C790" s="172" t="s">
        <v>4</v>
      </c>
      <c r="D790" s="177">
        <v>46.29</v>
      </c>
    </row>
    <row r="791" spans="1:4">
      <c r="A791" s="172">
        <v>7210100280</v>
      </c>
      <c r="B791" s="12" t="s">
        <v>12710</v>
      </c>
      <c r="C791" s="172" t="s">
        <v>4</v>
      </c>
      <c r="D791" s="177">
        <v>54.73</v>
      </c>
    </row>
    <row r="792" spans="1:4">
      <c r="A792" s="173">
        <v>7210100290</v>
      </c>
      <c r="B792" s="12" t="s">
        <v>12711</v>
      </c>
      <c r="C792" s="172" t="s">
        <v>4</v>
      </c>
      <c r="D792" s="177">
        <v>48.26</v>
      </c>
    </row>
    <row r="793" spans="1:4">
      <c r="A793" s="172">
        <v>7210100300</v>
      </c>
      <c r="B793" s="12" t="s">
        <v>12712</v>
      </c>
      <c r="C793" s="172" t="s">
        <v>4</v>
      </c>
      <c r="D793" s="177">
        <v>56.76</v>
      </c>
    </row>
    <row r="794" spans="1:4">
      <c r="A794" s="172">
        <v>7210100310</v>
      </c>
      <c r="B794" s="12" t="s">
        <v>12713</v>
      </c>
      <c r="C794" s="172" t="s">
        <v>4</v>
      </c>
      <c r="D794" s="177">
        <v>70.680000000000007</v>
      </c>
    </row>
    <row r="795" spans="1:4">
      <c r="A795" s="172">
        <v>7210100320</v>
      </c>
      <c r="B795" s="12" t="s">
        <v>12714</v>
      </c>
      <c r="C795" s="172" t="s">
        <v>1</v>
      </c>
      <c r="D795" s="177">
        <v>41.73</v>
      </c>
    </row>
    <row r="796" spans="1:4">
      <c r="A796" s="172">
        <v>7210100330</v>
      </c>
      <c r="B796" s="12" t="s">
        <v>12715</v>
      </c>
      <c r="C796" s="172" t="s">
        <v>4</v>
      </c>
      <c r="D796" s="177">
        <v>7.01</v>
      </c>
    </row>
    <row r="797" spans="1:4">
      <c r="A797" s="172">
        <v>7210100340</v>
      </c>
      <c r="B797" s="12" t="s">
        <v>12716</v>
      </c>
      <c r="C797" s="172" t="s">
        <v>4</v>
      </c>
      <c r="D797" s="177">
        <v>12.76</v>
      </c>
    </row>
    <row r="798" spans="1:4">
      <c r="A798" s="172">
        <v>7210100350</v>
      </c>
      <c r="B798" s="12" t="s">
        <v>24373</v>
      </c>
      <c r="C798" s="172" t="s">
        <v>1</v>
      </c>
      <c r="D798" s="177">
        <v>202.77</v>
      </c>
    </row>
    <row r="799" spans="1:4">
      <c r="A799" s="172">
        <v>7210100360</v>
      </c>
      <c r="B799" s="12" t="s">
        <v>24374</v>
      </c>
      <c r="C799" s="172" t="s">
        <v>1</v>
      </c>
      <c r="D799" s="177">
        <v>232.64</v>
      </c>
    </row>
    <row r="800" spans="1:4">
      <c r="A800" s="172">
        <v>7210100370</v>
      </c>
      <c r="B800" s="12" t="s">
        <v>24375</v>
      </c>
      <c r="C800" s="172" t="s">
        <v>1</v>
      </c>
      <c r="D800" s="177">
        <v>139.86000000000001</v>
      </c>
    </row>
    <row r="801" spans="1:4">
      <c r="A801" s="172">
        <v>7210100380</v>
      </c>
      <c r="B801" s="12" t="s">
        <v>24376</v>
      </c>
      <c r="C801" s="172" t="s">
        <v>1</v>
      </c>
      <c r="D801" s="177">
        <v>190.37</v>
      </c>
    </row>
    <row r="802" spans="1:4">
      <c r="A802" s="172">
        <v>7210100390</v>
      </c>
      <c r="B802" s="12" t="s">
        <v>24377</v>
      </c>
      <c r="C802" s="172" t="s">
        <v>1</v>
      </c>
      <c r="D802" s="177">
        <v>610.76</v>
      </c>
    </row>
    <row r="803" spans="1:4">
      <c r="A803" s="172">
        <v>7210100400</v>
      </c>
      <c r="B803" s="12" t="s">
        <v>24378</v>
      </c>
      <c r="C803" s="172" t="s">
        <v>1</v>
      </c>
      <c r="D803" s="177">
        <v>25.54</v>
      </c>
    </row>
    <row r="804" spans="1:4">
      <c r="A804" s="172">
        <v>7210100410</v>
      </c>
      <c r="B804" s="12" t="s">
        <v>24379</v>
      </c>
      <c r="C804" s="172" t="s">
        <v>1</v>
      </c>
      <c r="D804" s="177">
        <v>34.15</v>
      </c>
    </row>
    <row r="805" spans="1:4">
      <c r="A805" s="172">
        <v>7210100420</v>
      </c>
      <c r="B805" s="12" t="s">
        <v>25562</v>
      </c>
      <c r="C805" s="172" t="s">
        <v>2</v>
      </c>
      <c r="D805" s="177">
        <v>4218.46</v>
      </c>
    </row>
    <row r="806" spans="1:4">
      <c r="A806" s="172">
        <v>7210100430</v>
      </c>
      <c r="B806" s="12" t="s">
        <v>25563</v>
      </c>
      <c r="C806" s="172" t="s">
        <v>2</v>
      </c>
      <c r="D806" s="177">
        <v>2133.4299999999998</v>
      </c>
    </row>
    <row r="807" spans="1:4">
      <c r="A807" s="172">
        <v>7210100440</v>
      </c>
      <c r="B807" s="12" t="s">
        <v>25564</v>
      </c>
      <c r="C807" s="172" t="s">
        <v>2</v>
      </c>
      <c r="D807" s="177">
        <v>6743.42</v>
      </c>
    </row>
    <row r="808" spans="1:4">
      <c r="A808" s="172">
        <v>7210100450</v>
      </c>
      <c r="B808" s="12" t="s">
        <v>12717</v>
      </c>
      <c r="C808" s="172" t="s">
        <v>4</v>
      </c>
      <c r="D808" s="177">
        <v>134.08000000000001</v>
      </c>
    </row>
    <row r="809" spans="1:4">
      <c r="A809" s="172">
        <v>7210100460</v>
      </c>
      <c r="B809" s="12" t="s">
        <v>12718</v>
      </c>
      <c r="C809" s="172" t="s">
        <v>4</v>
      </c>
      <c r="D809" s="177">
        <v>13.17</v>
      </c>
    </row>
    <row r="810" spans="1:4">
      <c r="A810" s="172">
        <v>7210100470</v>
      </c>
      <c r="B810" s="12" t="s">
        <v>12719</v>
      </c>
      <c r="C810" s="172" t="s">
        <v>2</v>
      </c>
      <c r="D810" s="177">
        <v>45.01</v>
      </c>
    </row>
    <row r="811" spans="1:4">
      <c r="A811" s="172">
        <v>7210100480</v>
      </c>
      <c r="B811" s="12" t="s">
        <v>12720</v>
      </c>
      <c r="C811" s="172" t="s">
        <v>2</v>
      </c>
      <c r="D811" s="177">
        <v>285.08</v>
      </c>
    </row>
    <row r="812" spans="1:4">
      <c r="A812" s="172">
        <v>7210100490</v>
      </c>
      <c r="B812" s="12" t="s">
        <v>12721</v>
      </c>
      <c r="C812" s="172" t="s">
        <v>2</v>
      </c>
      <c r="D812" s="177">
        <v>361.65</v>
      </c>
    </row>
    <row r="813" spans="1:4">
      <c r="A813" s="172">
        <v>7210100500</v>
      </c>
      <c r="B813" s="12" t="s">
        <v>12722</v>
      </c>
      <c r="C813" s="172" t="s">
        <v>1</v>
      </c>
      <c r="D813" s="177">
        <v>26.6</v>
      </c>
    </row>
    <row r="814" spans="1:4">
      <c r="A814" s="172">
        <v>7210100510</v>
      </c>
      <c r="B814" s="12" t="s">
        <v>12723</v>
      </c>
      <c r="C814" s="172" t="s">
        <v>1</v>
      </c>
      <c r="D814" s="177">
        <v>31.01</v>
      </c>
    </row>
    <row r="815" spans="1:4">
      <c r="A815" s="172">
        <v>7210100520</v>
      </c>
      <c r="B815" s="12" t="s">
        <v>12724</v>
      </c>
      <c r="C815" s="172" t="s">
        <v>1</v>
      </c>
      <c r="D815" s="177">
        <v>40.35</v>
      </c>
    </row>
    <row r="816" spans="1:4">
      <c r="A816" s="172">
        <v>7210100530</v>
      </c>
      <c r="B816" s="12" t="s">
        <v>12725</v>
      </c>
      <c r="C816" s="172" t="s">
        <v>1</v>
      </c>
      <c r="D816" s="177">
        <v>56.15</v>
      </c>
    </row>
    <row r="817" spans="1:4">
      <c r="A817" s="172">
        <v>7210100540</v>
      </c>
      <c r="B817" s="12" t="s">
        <v>12726</v>
      </c>
      <c r="C817" s="172" t="s">
        <v>1</v>
      </c>
      <c r="D817" s="177">
        <v>71.680000000000007</v>
      </c>
    </row>
    <row r="818" spans="1:4">
      <c r="A818" s="172">
        <v>7210100550</v>
      </c>
      <c r="B818" s="12" t="s">
        <v>12727</v>
      </c>
      <c r="C818" s="172" t="s">
        <v>1</v>
      </c>
      <c r="D818" s="177">
        <v>33.299999999999997</v>
      </c>
    </row>
    <row r="819" spans="1:4">
      <c r="A819" s="172">
        <v>7210100580</v>
      </c>
      <c r="B819" s="12" t="s">
        <v>12728</v>
      </c>
      <c r="C819" s="172" t="s">
        <v>1</v>
      </c>
      <c r="D819" s="177">
        <v>158.26</v>
      </c>
    </row>
    <row r="820" spans="1:4">
      <c r="A820" s="172">
        <v>7210100640</v>
      </c>
      <c r="B820" s="12" t="s">
        <v>12729</v>
      </c>
      <c r="C820" s="172" t="s">
        <v>1</v>
      </c>
      <c r="D820" s="177">
        <v>142.44999999999999</v>
      </c>
    </row>
    <row r="821" spans="1:4">
      <c r="A821" s="172">
        <v>7210100650</v>
      </c>
      <c r="B821" s="12" t="s">
        <v>12730</v>
      </c>
      <c r="C821" s="172" t="s">
        <v>1</v>
      </c>
      <c r="D821" s="177">
        <v>161.09</v>
      </c>
    </row>
    <row r="822" spans="1:4">
      <c r="A822" s="172">
        <v>7210100720</v>
      </c>
      <c r="B822" s="12" t="s">
        <v>12731</v>
      </c>
      <c r="C822" s="172" t="s">
        <v>2</v>
      </c>
      <c r="D822" s="177">
        <v>535.23</v>
      </c>
    </row>
    <row r="823" spans="1:4">
      <c r="A823" s="172">
        <v>7210100725</v>
      </c>
      <c r="B823" s="12" t="s">
        <v>12732</v>
      </c>
      <c r="C823" s="172" t="s">
        <v>2</v>
      </c>
      <c r="D823" s="177">
        <v>1868.28</v>
      </c>
    </row>
    <row r="824" spans="1:4">
      <c r="A824" s="172">
        <v>7210100740</v>
      </c>
      <c r="B824" s="12" t="s">
        <v>12733</v>
      </c>
      <c r="C824" s="172" t="s">
        <v>1</v>
      </c>
      <c r="D824" s="177">
        <v>21.56</v>
      </c>
    </row>
    <row r="825" spans="1:4">
      <c r="A825" s="172">
        <v>7210100750</v>
      </c>
      <c r="B825" s="12" t="s">
        <v>12734</v>
      </c>
      <c r="C825" s="172" t="s">
        <v>4</v>
      </c>
      <c r="D825" s="177">
        <v>99.94</v>
      </c>
    </row>
    <row r="826" spans="1:4">
      <c r="A826" s="172">
        <v>7210100760</v>
      </c>
      <c r="B826" s="12" t="s">
        <v>12735</v>
      </c>
      <c r="C826" s="172" t="s">
        <v>3</v>
      </c>
      <c r="D826" s="177">
        <v>5.18</v>
      </c>
    </row>
    <row r="827" spans="1:4">
      <c r="A827" s="172">
        <v>7210100770</v>
      </c>
      <c r="B827" s="12" t="s">
        <v>12736</v>
      </c>
      <c r="C827" s="172" t="s">
        <v>4</v>
      </c>
      <c r="D827" s="177">
        <v>19.68</v>
      </c>
    </row>
    <row r="828" spans="1:4">
      <c r="A828" s="172">
        <v>7210100780</v>
      </c>
      <c r="B828" s="12" t="s">
        <v>12737</v>
      </c>
      <c r="C828" s="172" t="s">
        <v>4</v>
      </c>
      <c r="D828" s="177">
        <v>26.95</v>
      </c>
    </row>
    <row r="829" spans="1:4">
      <c r="A829" s="172">
        <v>7210100790</v>
      </c>
      <c r="B829" s="12" t="s">
        <v>12738</v>
      </c>
      <c r="C829" s="172" t="s">
        <v>7</v>
      </c>
      <c r="D829" s="177">
        <v>115.27</v>
      </c>
    </row>
    <row r="830" spans="1:4">
      <c r="A830" s="172">
        <v>7210100800</v>
      </c>
      <c r="B830" s="12" t="s">
        <v>12739</v>
      </c>
      <c r="C830" s="172" t="s">
        <v>4</v>
      </c>
      <c r="D830" s="177">
        <v>21.81</v>
      </c>
    </row>
    <row r="831" spans="1:4">
      <c r="A831" s="172" t="s">
        <v>12740</v>
      </c>
      <c r="D831" s="177"/>
    </row>
    <row r="832" spans="1:4">
      <c r="A832" s="172">
        <v>7230100010</v>
      </c>
      <c r="B832" s="12" t="s">
        <v>12741</v>
      </c>
      <c r="C832" s="172" t="s">
        <v>7</v>
      </c>
      <c r="D832" s="177">
        <v>121.1</v>
      </c>
    </row>
    <row r="833" spans="1:4">
      <c r="A833" s="172">
        <v>7230100020</v>
      </c>
      <c r="B833" s="12" t="s">
        <v>12742</v>
      </c>
      <c r="C833" s="172" t="s">
        <v>7</v>
      </c>
      <c r="D833" s="177">
        <v>100.53</v>
      </c>
    </row>
    <row r="834" spans="1:4">
      <c r="A834" s="172">
        <v>7230100030</v>
      </c>
      <c r="B834" s="12" t="s">
        <v>12743</v>
      </c>
      <c r="C834" s="172" t="s">
        <v>7</v>
      </c>
      <c r="D834" s="177">
        <v>100.53</v>
      </c>
    </row>
    <row r="835" spans="1:4">
      <c r="A835" s="172">
        <v>7230100040</v>
      </c>
      <c r="B835" s="12" t="s">
        <v>12744</v>
      </c>
      <c r="C835" s="172" t="s">
        <v>7</v>
      </c>
      <c r="D835" s="177">
        <v>258.89</v>
      </c>
    </row>
    <row r="836" spans="1:4">
      <c r="A836" s="172">
        <v>7230100050</v>
      </c>
      <c r="B836" s="12" t="s">
        <v>12745</v>
      </c>
      <c r="C836" s="172" t="s">
        <v>4</v>
      </c>
      <c r="D836" s="177">
        <v>16.84</v>
      </c>
    </row>
    <row r="837" spans="1:4">
      <c r="A837" s="172">
        <v>7230100060</v>
      </c>
      <c r="B837" s="12" t="s">
        <v>12746</v>
      </c>
      <c r="C837" s="172" t="s">
        <v>7</v>
      </c>
      <c r="D837" s="177">
        <v>93.18</v>
      </c>
    </row>
    <row r="838" spans="1:4">
      <c r="A838" s="172">
        <v>7230100070</v>
      </c>
      <c r="B838" s="12" t="s">
        <v>12747</v>
      </c>
      <c r="C838" s="172" t="s">
        <v>7</v>
      </c>
      <c r="D838" s="177">
        <v>344.47</v>
      </c>
    </row>
    <row r="839" spans="1:4">
      <c r="A839" s="172" t="s">
        <v>25557</v>
      </c>
      <c r="D839" s="177"/>
    </row>
    <row r="840" spans="1:4">
      <c r="A840" s="172" t="s">
        <v>25558</v>
      </c>
      <c r="D840" s="177"/>
    </row>
    <row r="841" spans="1:4">
      <c r="A841" s="172" t="s">
        <v>25559</v>
      </c>
      <c r="C841" s="172" t="s">
        <v>25560</v>
      </c>
      <c r="D841" s="177"/>
    </row>
    <row r="842" spans="1:4">
      <c r="A842" s="172" t="s">
        <v>25</v>
      </c>
      <c r="B842" s="12" t="s">
        <v>1068</v>
      </c>
      <c r="C842" s="172" t="s">
        <v>0</v>
      </c>
      <c r="D842" s="177" t="s">
        <v>25561</v>
      </c>
    </row>
    <row r="843" spans="1:4">
      <c r="A843" s="172">
        <v>7230100080</v>
      </c>
      <c r="B843" s="12" t="s">
        <v>12748</v>
      </c>
      <c r="C843" s="172" t="s">
        <v>2</v>
      </c>
      <c r="D843" s="177">
        <v>554.41999999999996</v>
      </c>
    </row>
    <row r="844" spans="1:4">
      <c r="A844" s="172">
        <v>7230100090</v>
      </c>
      <c r="B844" s="12" t="s">
        <v>12749</v>
      </c>
      <c r="C844" s="172" t="s">
        <v>1</v>
      </c>
      <c r="D844" s="177">
        <v>464.44</v>
      </c>
    </row>
    <row r="845" spans="1:4">
      <c r="A845" s="172">
        <v>7230100100</v>
      </c>
      <c r="B845" s="12" t="s">
        <v>12750</v>
      </c>
      <c r="C845" s="172" t="s">
        <v>7</v>
      </c>
      <c r="D845" s="177">
        <v>2737.21</v>
      </c>
    </row>
    <row r="846" spans="1:4">
      <c r="A846" s="172">
        <v>7230100110</v>
      </c>
      <c r="B846" s="12" t="s">
        <v>12751</v>
      </c>
      <c r="C846" s="172" t="s">
        <v>7</v>
      </c>
      <c r="D846" s="177">
        <v>957.75</v>
      </c>
    </row>
    <row r="847" spans="1:4">
      <c r="A847" s="172">
        <v>7230100120</v>
      </c>
      <c r="B847" s="12" t="s">
        <v>12752</v>
      </c>
      <c r="C847" s="172" t="s">
        <v>7</v>
      </c>
      <c r="D847" s="177">
        <v>939.88</v>
      </c>
    </row>
    <row r="848" spans="1:4">
      <c r="A848" s="172">
        <v>7230100130</v>
      </c>
      <c r="B848" s="12" t="s">
        <v>12753</v>
      </c>
      <c r="C848" s="172" t="s">
        <v>7</v>
      </c>
      <c r="D848" s="177">
        <v>939.88</v>
      </c>
    </row>
    <row r="849" spans="1:4">
      <c r="A849" s="172">
        <v>7230100140</v>
      </c>
      <c r="B849" s="12" t="s">
        <v>12754</v>
      </c>
      <c r="C849" s="172" t="s">
        <v>7</v>
      </c>
      <c r="D849" s="177">
        <v>939.88</v>
      </c>
    </row>
    <row r="850" spans="1:4">
      <c r="A850" s="172">
        <v>7230100150</v>
      </c>
      <c r="B850" s="12" t="s">
        <v>12755</v>
      </c>
      <c r="C850" s="172" t="s">
        <v>7</v>
      </c>
      <c r="D850" s="177">
        <v>939.88</v>
      </c>
    </row>
    <row r="851" spans="1:4">
      <c r="A851" s="172">
        <v>7230100160</v>
      </c>
      <c r="B851" s="12" t="s">
        <v>12756</v>
      </c>
      <c r="C851" s="172" t="s">
        <v>7</v>
      </c>
      <c r="D851" s="177">
        <v>957.83</v>
      </c>
    </row>
    <row r="852" spans="1:4">
      <c r="A852" s="172" t="s">
        <v>12757</v>
      </c>
      <c r="D852" s="177"/>
    </row>
    <row r="853" spans="1:4">
      <c r="A853" s="172">
        <v>7250100010</v>
      </c>
      <c r="B853" s="12" t="s">
        <v>12758</v>
      </c>
      <c r="C853" s="172" t="s">
        <v>1</v>
      </c>
      <c r="D853" s="177">
        <v>46.83</v>
      </c>
    </row>
    <row r="854" spans="1:4">
      <c r="A854" s="172">
        <v>7250100020</v>
      </c>
      <c r="B854" s="12" t="s">
        <v>12759</v>
      </c>
      <c r="C854" s="172" t="s">
        <v>1</v>
      </c>
      <c r="D854" s="177">
        <v>100.14</v>
      </c>
    </row>
    <row r="855" spans="1:4">
      <c r="A855" s="172">
        <v>7250100030</v>
      </c>
      <c r="B855" s="12" t="s">
        <v>12760</v>
      </c>
      <c r="C855" s="172" t="s">
        <v>1</v>
      </c>
      <c r="D855" s="177">
        <v>88.22</v>
      </c>
    </row>
    <row r="856" spans="1:4">
      <c r="A856" s="172">
        <v>7250100040</v>
      </c>
      <c r="B856" s="12" t="s">
        <v>12761</v>
      </c>
      <c r="C856" s="172" t="s">
        <v>1</v>
      </c>
      <c r="D856" s="177">
        <v>90.81</v>
      </c>
    </row>
    <row r="857" spans="1:4">
      <c r="A857" s="172">
        <v>7250100050</v>
      </c>
      <c r="B857" s="12" t="s">
        <v>12762</v>
      </c>
      <c r="C857" s="172" t="s">
        <v>1</v>
      </c>
      <c r="D857" s="177">
        <v>65.599999999999994</v>
      </c>
    </row>
    <row r="858" spans="1:4">
      <c r="A858" s="172">
        <v>7250100060</v>
      </c>
      <c r="B858" s="12" t="s">
        <v>12763</v>
      </c>
      <c r="C858" s="172" t="s">
        <v>1</v>
      </c>
      <c r="D858" s="177">
        <v>118.9</v>
      </c>
    </row>
    <row r="859" spans="1:4">
      <c r="A859" s="172">
        <v>7250100070</v>
      </c>
      <c r="B859" s="12" t="s">
        <v>12764</v>
      </c>
      <c r="C859" s="172" t="s">
        <v>1</v>
      </c>
      <c r="D859" s="177">
        <v>106.99</v>
      </c>
    </row>
    <row r="860" spans="1:4">
      <c r="A860" s="172">
        <v>7250100080</v>
      </c>
      <c r="B860" s="12" t="s">
        <v>12765</v>
      </c>
      <c r="C860" s="172" t="s">
        <v>1</v>
      </c>
      <c r="D860" s="177">
        <v>109.58</v>
      </c>
    </row>
    <row r="861" spans="1:4">
      <c r="A861" s="172">
        <v>7250100090</v>
      </c>
      <c r="B861" s="12" t="s">
        <v>12766</v>
      </c>
      <c r="C861" s="172" t="s">
        <v>1</v>
      </c>
      <c r="D861" s="177">
        <v>90.07</v>
      </c>
    </row>
    <row r="862" spans="1:4">
      <c r="A862" s="172">
        <v>7250100100</v>
      </c>
      <c r="B862" s="12" t="s">
        <v>12767</v>
      </c>
      <c r="C862" s="172" t="s">
        <v>1</v>
      </c>
      <c r="D862" s="177">
        <v>143.28</v>
      </c>
    </row>
    <row r="863" spans="1:4">
      <c r="A863" s="172">
        <v>7250100110</v>
      </c>
      <c r="B863" s="12" t="s">
        <v>12768</v>
      </c>
      <c r="C863" s="172" t="s">
        <v>1</v>
      </c>
      <c r="D863" s="177">
        <v>131.36000000000001</v>
      </c>
    </row>
    <row r="864" spans="1:4">
      <c r="A864" s="172">
        <v>7250100120</v>
      </c>
      <c r="B864" s="12" t="s">
        <v>12769</v>
      </c>
      <c r="C864" s="172" t="s">
        <v>1</v>
      </c>
      <c r="D864" s="177">
        <v>133.94999999999999</v>
      </c>
    </row>
    <row r="865" spans="1:4">
      <c r="A865" s="172">
        <v>7250100130</v>
      </c>
      <c r="B865" s="12" t="s">
        <v>12770</v>
      </c>
      <c r="C865" s="172" t="s">
        <v>1</v>
      </c>
      <c r="D865" s="177">
        <v>50.76</v>
      </c>
    </row>
    <row r="866" spans="1:4">
      <c r="A866" s="172">
        <v>7250100140</v>
      </c>
      <c r="B866" s="12" t="s">
        <v>12771</v>
      </c>
      <c r="C866" s="172" t="s">
        <v>1</v>
      </c>
      <c r="D866" s="177">
        <v>104.07</v>
      </c>
    </row>
    <row r="867" spans="1:4">
      <c r="A867" s="172">
        <v>7250100150</v>
      </c>
      <c r="B867" s="12" t="s">
        <v>12772</v>
      </c>
      <c r="C867" s="172" t="s">
        <v>1</v>
      </c>
      <c r="D867" s="177">
        <v>92.15</v>
      </c>
    </row>
    <row r="868" spans="1:4">
      <c r="A868" s="172">
        <v>7250100160</v>
      </c>
      <c r="B868" s="12" t="s">
        <v>12773</v>
      </c>
      <c r="C868" s="172" t="s">
        <v>1</v>
      </c>
      <c r="D868" s="177">
        <v>94.74</v>
      </c>
    </row>
    <row r="869" spans="1:4">
      <c r="A869" s="172">
        <v>7250100170</v>
      </c>
      <c r="B869" s="12" t="s">
        <v>12774</v>
      </c>
      <c r="C869" s="172" t="s">
        <v>1</v>
      </c>
      <c r="D869" s="177">
        <v>74.42</v>
      </c>
    </row>
    <row r="870" spans="1:4">
      <c r="A870" s="172">
        <v>7250100180</v>
      </c>
      <c r="B870" s="12" t="s">
        <v>12775</v>
      </c>
      <c r="C870" s="172" t="s">
        <v>1</v>
      </c>
      <c r="D870" s="177">
        <v>127.72</v>
      </c>
    </row>
    <row r="871" spans="1:4">
      <c r="A871" s="172">
        <v>7250100190</v>
      </c>
      <c r="B871" s="12" t="s">
        <v>12776</v>
      </c>
      <c r="C871" s="172" t="s">
        <v>1</v>
      </c>
      <c r="D871" s="177">
        <v>115.81</v>
      </c>
    </row>
    <row r="872" spans="1:4">
      <c r="A872" s="172">
        <v>7250100200</v>
      </c>
      <c r="B872" s="12" t="s">
        <v>12777</v>
      </c>
      <c r="C872" s="172" t="s">
        <v>1</v>
      </c>
      <c r="D872" s="177">
        <v>118.4</v>
      </c>
    </row>
    <row r="873" spans="1:4">
      <c r="A873" s="172">
        <v>7250100210</v>
      </c>
      <c r="B873" s="12" t="s">
        <v>12778</v>
      </c>
      <c r="C873" s="172" t="s">
        <v>1</v>
      </c>
      <c r="D873" s="177">
        <v>104.08</v>
      </c>
    </row>
    <row r="874" spans="1:4">
      <c r="A874" s="172">
        <v>7250100220</v>
      </c>
      <c r="B874" s="12" t="s">
        <v>12779</v>
      </c>
      <c r="C874" s="172" t="s">
        <v>1</v>
      </c>
      <c r="D874" s="177">
        <v>157.38</v>
      </c>
    </row>
    <row r="875" spans="1:4">
      <c r="A875" s="172">
        <v>7250100230</v>
      </c>
      <c r="B875" s="12" t="s">
        <v>12780</v>
      </c>
      <c r="C875" s="172" t="s">
        <v>1</v>
      </c>
      <c r="D875" s="177">
        <v>145.46</v>
      </c>
    </row>
    <row r="876" spans="1:4">
      <c r="A876" s="172">
        <v>7250100240</v>
      </c>
      <c r="B876" s="12" t="s">
        <v>12781</v>
      </c>
      <c r="C876" s="172" t="s">
        <v>1</v>
      </c>
      <c r="D876" s="177">
        <v>148.05000000000001</v>
      </c>
    </row>
    <row r="877" spans="1:4">
      <c r="A877" s="172">
        <v>7250200010</v>
      </c>
      <c r="B877" s="12" t="s">
        <v>12782</v>
      </c>
      <c r="C877" s="172" t="s">
        <v>1</v>
      </c>
      <c r="D877" s="177">
        <v>73.53</v>
      </c>
    </row>
    <row r="878" spans="1:4">
      <c r="A878" s="172">
        <v>7250200020</v>
      </c>
      <c r="B878" s="12" t="s">
        <v>12783</v>
      </c>
      <c r="C878" s="172" t="s">
        <v>1</v>
      </c>
      <c r="D878" s="177">
        <v>126.83</v>
      </c>
    </row>
    <row r="879" spans="1:4">
      <c r="A879" s="172">
        <v>7250200030</v>
      </c>
      <c r="B879" s="12" t="s">
        <v>12784</v>
      </c>
      <c r="C879" s="172" t="s">
        <v>1</v>
      </c>
      <c r="D879" s="177">
        <v>114.92</v>
      </c>
    </row>
    <row r="880" spans="1:4">
      <c r="A880" s="172">
        <v>7250200040</v>
      </c>
      <c r="B880" s="12" t="s">
        <v>12785</v>
      </c>
      <c r="C880" s="172" t="s">
        <v>1</v>
      </c>
      <c r="D880" s="177">
        <v>117.51</v>
      </c>
    </row>
    <row r="881" spans="1:4">
      <c r="A881" s="172">
        <v>7250200050</v>
      </c>
      <c r="B881" s="12" t="s">
        <v>12786</v>
      </c>
      <c r="C881" s="172" t="s">
        <v>1</v>
      </c>
      <c r="D881" s="177">
        <v>149.24</v>
      </c>
    </row>
    <row r="882" spans="1:4">
      <c r="A882" s="172">
        <v>7250200060</v>
      </c>
      <c r="B882" s="12" t="s">
        <v>12787</v>
      </c>
      <c r="C882" s="172" t="s">
        <v>1</v>
      </c>
      <c r="D882" s="177">
        <v>210.7</v>
      </c>
    </row>
    <row r="883" spans="1:4">
      <c r="A883" s="172">
        <v>7250200070</v>
      </c>
      <c r="B883" s="12" t="s">
        <v>12788</v>
      </c>
      <c r="C883" s="172" t="s">
        <v>1</v>
      </c>
      <c r="D883" s="177">
        <v>193.65</v>
      </c>
    </row>
    <row r="884" spans="1:4">
      <c r="A884" s="172">
        <v>7250200080</v>
      </c>
      <c r="B884" s="12" t="s">
        <v>12789</v>
      </c>
      <c r="C884" s="172" t="s">
        <v>1</v>
      </c>
      <c r="D884" s="177">
        <v>196.55</v>
      </c>
    </row>
    <row r="885" spans="1:4">
      <c r="A885" s="172">
        <v>7250200090</v>
      </c>
      <c r="B885" s="12" t="s">
        <v>12790</v>
      </c>
      <c r="C885" s="172" t="s">
        <v>1</v>
      </c>
      <c r="D885" s="177">
        <v>232.31</v>
      </c>
    </row>
    <row r="886" spans="1:4">
      <c r="A886" s="172">
        <v>7250200100</v>
      </c>
      <c r="B886" s="12" t="s">
        <v>12791</v>
      </c>
      <c r="C886" s="172" t="s">
        <v>1</v>
      </c>
      <c r="D886" s="177">
        <v>301.95999999999998</v>
      </c>
    </row>
    <row r="887" spans="1:4">
      <c r="A887" s="172">
        <v>7250200110</v>
      </c>
      <c r="B887" s="12" t="s">
        <v>12792</v>
      </c>
      <c r="C887" s="172" t="s">
        <v>1</v>
      </c>
      <c r="D887" s="177">
        <v>279.76</v>
      </c>
    </row>
    <row r="888" spans="1:4">
      <c r="A888" s="172">
        <v>7250200120</v>
      </c>
      <c r="B888" s="12" t="s">
        <v>12793</v>
      </c>
      <c r="C888" s="172" t="s">
        <v>1</v>
      </c>
      <c r="D888" s="177">
        <v>282.95999999999998</v>
      </c>
    </row>
    <row r="889" spans="1:4">
      <c r="A889" s="172">
        <v>7250200130</v>
      </c>
      <c r="B889" s="12" t="s">
        <v>12794</v>
      </c>
      <c r="C889" s="172" t="s">
        <v>1</v>
      </c>
      <c r="D889" s="177">
        <v>328.09</v>
      </c>
    </row>
    <row r="890" spans="1:4">
      <c r="A890" s="172">
        <v>7250200140</v>
      </c>
      <c r="B890" s="12" t="s">
        <v>12795</v>
      </c>
      <c r="C890" s="172" t="s">
        <v>1</v>
      </c>
      <c r="D890" s="177">
        <v>397.73</v>
      </c>
    </row>
    <row r="891" spans="1:4">
      <c r="A891" s="172">
        <v>7250200150</v>
      </c>
      <c r="B891" s="12" t="s">
        <v>12796</v>
      </c>
      <c r="C891" s="172" t="s">
        <v>1</v>
      </c>
      <c r="D891" s="177">
        <v>375.54</v>
      </c>
    </row>
    <row r="892" spans="1:4">
      <c r="A892" s="172">
        <v>7250200160</v>
      </c>
      <c r="B892" s="12" t="s">
        <v>12797</v>
      </c>
      <c r="C892" s="172" t="s">
        <v>1</v>
      </c>
      <c r="D892" s="177">
        <v>378.74</v>
      </c>
    </row>
    <row r="893" spans="1:4">
      <c r="A893" s="172">
        <v>7250200170</v>
      </c>
      <c r="B893" s="12" t="s">
        <v>12798</v>
      </c>
      <c r="C893" s="172" t="s">
        <v>1</v>
      </c>
      <c r="D893" s="177">
        <v>453.53</v>
      </c>
    </row>
    <row r="894" spans="1:4">
      <c r="A894" s="172">
        <v>7250200180</v>
      </c>
      <c r="B894" s="12" t="s">
        <v>12799</v>
      </c>
      <c r="C894" s="172" t="s">
        <v>1</v>
      </c>
      <c r="D894" s="177">
        <v>531.36</v>
      </c>
    </row>
    <row r="895" spans="1:4">
      <c r="A895" s="172" t="s">
        <v>25557</v>
      </c>
      <c r="D895" s="177"/>
    </row>
    <row r="896" spans="1:4">
      <c r="A896" s="172" t="s">
        <v>25558</v>
      </c>
      <c r="D896" s="177"/>
    </row>
    <row r="897" spans="1:4">
      <c r="A897" s="172" t="s">
        <v>25559</v>
      </c>
      <c r="C897" s="172" t="s">
        <v>25560</v>
      </c>
      <c r="D897" s="177"/>
    </row>
    <row r="898" spans="1:4">
      <c r="A898" s="172" t="s">
        <v>25</v>
      </c>
      <c r="B898" s="12" t="s">
        <v>1068</v>
      </c>
      <c r="C898" s="172" t="s">
        <v>0</v>
      </c>
      <c r="D898" s="177" t="s">
        <v>25561</v>
      </c>
    </row>
    <row r="899" spans="1:4">
      <c r="A899" s="172">
        <v>7250200190</v>
      </c>
      <c r="B899" s="12" t="s">
        <v>12800</v>
      </c>
      <c r="C899" s="172" t="s">
        <v>1</v>
      </c>
      <c r="D899" s="177">
        <v>504.01</v>
      </c>
    </row>
    <row r="900" spans="1:4">
      <c r="A900" s="172">
        <v>7250200200</v>
      </c>
      <c r="B900" s="12" t="s">
        <v>12801</v>
      </c>
      <c r="C900" s="172" t="s">
        <v>1</v>
      </c>
      <c r="D900" s="177">
        <v>507.51</v>
      </c>
    </row>
    <row r="901" spans="1:4">
      <c r="A901" s="172">
        <v>7250200210</v>
      </c>
      <c r="B901" s="12" t="s">
        <v>12802</v>
      </c>
      <c r="C901" s="172" t="s">
        <v>1</v>
      </c>
      <c r="D901" s="177">
        <v>487.54</v>
      </c>
    </row>
    <row r="902" spans="1:4">
      <c r="A902" s="172">
        <v>7250200220</v>
      </c>
      <c r="B902" s="12" t="s">
        <v>12803</v>
      </c>
      <c r="C902" s="172" t="s">
        <v>1</v>
      </c>
      <c r="D902" s="177">
        <v>565.36</v>
      </c>
    </row>
    <row r="903" spans="1:4">
      <c r="A903" s="172">
        <v>7250200230</v>
      </c>
      <c r="B903" s="12" t="s">
        <v>12804</v>
      </c>
      <c r="C903" s="172" t="s">
        <v>1</v>
      </c>
      <c r="D903" s="177">
        <v>538.01</v>
      </c>
    </row>
    <row r="904" spans="1:4">
      <c r="A904" s="172">
        <v>7250200240</v>
      </c>
      <c r="B904" s="12" t="s">
        <v>12805</v>
      </c>
      <c r="C904" s="172" t="s">
        <v>1</v>
      </c>
      <c r="D904" s="177">
        <v>541.51</v>
      </c>
    </row>
    <row r="905" spans="1:4">
      <c r="A905" s="172">
        <v>7250200250</v>
      </c>
      <c r="B905" s="12" t="s">
        <v>12806</v>
      </c>
      <c r="C905" s="172" t="s">
        <v>1</v>
      </c>
      <c r="D905" s="177">
        <v>747.29</v>
      </c>
    </row>
    <row r="906" spans="1:4">
      <c r="A906" s="172">
        <v>7250200260</v>
      </c>
      <c r="B906" s="12" t="s">
        <v>12807</v>
      </c>
      <c r="C906" s="172" t="s">
        <v>1</v>
      </c>
      <c r="D906" s="177">
        <v>829.76</v>
      </c>
    </row>
    <row r="907" spans="1:4">
      <c r="A907" s="172">
        <v>7250200270</v>
      </c>
      <c r="B907" s="12" t="s">
        <v>12808</v>
      </c>
      <c r="C907" s="172" t="s">
        <v>1</v>
      </c>
      <c r="D907" s="177">
        <v>799.31</v>
      </c>
    </row>
    <row r="908" spans="1:4">
      <c r="A908" s="172">
        <v>7250200280</v>
      </c>
      <c r="B908" s="12" t="s">
        <v>12809</v>
      </c>
      <c r="C908" s="172" t="s">
        <v>1</v>
      </c>
      <c r="D908" s="177">
        <v>803.05</v>
      </c>
    </row>
    <row r="909" spans="1:4">
      <c r="A909" s="172">
        <v>7250300010</v>
      </c>
      <c r="B909" s="12" t="s">
        <v>12810</v>
      </c>
      <c r="C909" s="172" t="s">
        <v>1</v>
      </c>
      <c r="D909" s="177">
        <v>277.29000000000002</v>
      </c>
    </row>
    <row r="910" spans="1:4">
      <c r="A910" s="172">
        <v>7250300020</v>
      </c>
      <c r="B910" s="12" t="s">
        <v>24380</v>
      </c>
      <c r="C910" s="172" t="s">
        <v>1</v>
      </c>
      <c r="D910" s="177">
        <v>330.59</v>
      </c>
    </row>
    <row r="911" spans="1:4">
      <c r="A911" s="172">
        <v>7250300030</v>
      </c>
      <c r="B911" s="12" t="s">
        <v>12811</v>
      </c>
      <c r="C911" s="172" t="s">
        <v>1</v>
      </c>
      <c r="D911" s="177">
        <v>318.66000000000003</v>
      </c>
    </row>
    <row r="912" spans="1:4">
      <c r="A912" s="172">
        <v>7250300040</v>
      </c>
      <c r="B912" s="12" t="s">
        <v>12812</v>
      </c>
      <c r="C912" s="172" t="s">
        <v>1</v>
      </c>
      <c r="D912" s="177">
        <v>321.26</v>
      </c>
    </row>
    <row r="913" spans="1:4">
      <c r="A913" s="172">
        <v>7250300050</v>
      </c>
      <c r="B913" s="12" t="s">
        <v>12813</v>
      </c>
      <c r="C913" s="172" t="s">
        <v>1</v>
      </c>
      <c r="D913" s="177">
        <v>269.06</v>
      </c>
    </row>
    <row r="914" spans="1:4">
      <c r="A914" s="172">
        <v>7250300060</v>
      </c>
      <c r="B914" s="12" t="s">
        <v>12814</v>
      </c>
      <c r="C914" s="172" t="s">
        <v>1</v>
      </c>
      <c r="D914" s="177">
        <v>322.36</v>
      </c>
    </row>
    <row r="915" spans="1:4">
      <c r="A915" s="172">
        <v>7250300070</v>
      </c>
      <c r="B915" s="12" t="s">
        <v>12815</v>
      </c>
      <c r="C915" s="172" t="s">
        <v>1</v>
      </c>
      <c r="D915" s="177">
        <v>310.44</v>
      </c>
    </row>
    <row r="916" spans="1:4">
      <c r="A916" s="172">
        <v>7250300080</v>
      </c>
      <c r="B916" s="12" t="s">
        <v>12816</v>
      </c>
      <c r="C916" s="172" t="s">
        <v>1</v>
      </c>
      <c r="D916" s="177">
        <v>313.04000000000002</v>
      </c>
    </row>
    <row r="917" spans="1:4">
      <c r="A917" s="172">
        <v>7250300090</v>
      </c>
      <c r="B917" s="12" t="s">
        <v>12817</v>
      </c>
      <c r="C917" s="172" t="s">
        <v>1</v>
      </c>
      <c r="D917" s="177">
        <v>332.36</v>
      </c>
    </row>
    <row r="918" spans="1:4">
      <c r="A918" s="172">
        <v>7250300100</v>
      </c>
      <c r="B918" s="12" t="s">
        <v>12818</v>
      </c>
      <c r="C918" s="172" t="s">
        <v>1</v>
      </c>
      <c r="D918" s="177">
        <v>393.82</v>
      </c>
    </row>
    <row r="919" spans="1:4">
      <c r="A919" s="172">
        <v>7250300110</v>
      </c>
      <c r="B919" s="12" t="s">
        <v>12819</v>
      </c>
      <c r="C919" s="172" t="s">
        <v>1</v>
      </c>
      <c r="D919" s="177">
        <v>376.77</v>
      </c>
    </row>
    <row r="920" spans="1:4">
      <c r="A920" s="172">
        <v>7250300120</v>
      </c>
      <c r="B920" s="12" t="s">
        <v>12820</v>
      </c>
      <c r="C920" s="172" t="s">
        <v>1</v>
      </c>
      <c r="D920" s="177">
        <v>379.67</v>
      </c>
    </row>
    <row r="921" spans="1:4">
      <c r="A921" s="173">
        <v>7250300130</v>
      </c>
      <c r="B921" s="12" t="s">
        <v>12821</v>
      </c>
      <c r="C921" s="172" t="s">
        <v>1</v>
      </c>
      <c r="D921" s="177">
        <v>403.8</v>
      </c>
    </row>
    <row r="922" spans="1:4">
      <c r="A922" s="172">
        <v>7250300140</v>
      </c>
      <c r="B922" s="12" t="s">
        <v>12822</v>
      </c>
      <c r="C922" s="172" t="s">
        <v>1</v>
      </c>
      <c r="D922" s="177">
        <v>473.45</v>
      </c>
    </row>
    <row r="923" spans="1:4">
      <c r="A923" s="172">
        <v>7250300150</v>
      </c>
      <c r="B923" s="12" t="s">
        <v>12823</v>
      </c>
      <c r="C923" s="172" t="s">
        <v>1</v>
      </c>
      <c r="D923" s="177">
        <v>451.25</v>
      </c>
    </row>
    <row r="924" spans="1:4">
      <c r="A924" s="172">
        <v>7250300160</v>
      </c>
      <c r="B924" s="12" t="s">
        <v>12824</v>
      </c>
      <c r="C924" s="172" t="s">
        <v>1</v>
      </c>
      <c r="D924" s="177">
        <v>454.44</v>
      </c>
    </row>
    <row r="925" spans="1:4">
      <c r="A925" s="172">
        <v>7250300170</v>
      </c>
      <c r="B925" s="12" t="s">
        <v>12825</v>
      </c>
      <c r="C925" s="172" t="s">
        <v>1</v>
      </c>
      <c r="D925" s="177">
        <v>475.85</v>
      </c>
    </row>
    <row r="926" spans="1:4">
      <c r="A926" s="172">
        <v>7250300180</v>
      </c>
      <c r="B926" s="12" t="s">
        <v>12826</v>
      </c>
      <c r="C926" s="172" t="s">
        <v>1</v>
      </c>
      <c r="D926" s="177">
        <v>545.49</v>
      </c>
    </row>
    <row r="927" spans="1:4">
      <c r="A927" s="172">
        <v>7250300190</v>
      </c>
      <c r="B927" s="12" t="s">
        <v>12827</v>
      </c>
      <c r="C927" s="172" t="s">
        <v>1</v>
      </c>
      <c r="D927" s="177">
        <v>523.29999999999995</v>
      </c>
    </row>
    <row r="928" spans="1:4">
      <c r="A928" s="172">
        <v>7250300200</v>
      </c>
      <c r="B928" s="12" t="s">
        <v>12828</v>
      </c>
      <c r="C928" s="172" t="s">
        <v>1</v>
      </c>
      <c r="D928" s="177">
        <v>526.49</v>
      </c>
    </row>
    <row r="929" spans="1:4">
      <c r="A929" s="172">
        <v>7250300210</v>
      </c>
      <c r="B929" s="12" t="s">
        <v>12829</v>
      </c>
      <c r="C929" s="172" t="s">
        <v>1</v>
      </c>
      <c r="D929" s="177">
        <v>552.52</v>
      </c>
    </row>
    <row r="930" spans="1:4">
      <c r="A930" s="172">
        <v>7250300220</v>
      </c>
      <c r="B930" s="12" t="s">
        <v>12830</v>
      </c>
      <c r="C930" s="172" t="s">
        <v>1</v>
      </c>
      <c r="D930" s="177">
        <v>630.34</v>
      </c>
    </row>
    <row r="931" spans="1:4">
      <c r="A931" s="172">
        <v>7250300230</v>
      </c>
      <c r="B931" s="12" t="s">
        <v>12831</v>
      </c>
      <c r="C931" s="172" t="s">
        <v>1</v>
      </c>
      <c r="D931" s="177">
        <v>603</v>
      </c>
    </row>
    <row r="932" spans="1:4">
      <c r="A932" s="172">
        <v>7250300240</v>
      </c>
      <c r="B932" s="12" t="s">
        <v>12832</v>
      </c>
      <c r="C932" s="172" t="s">
        <v>1</v>
      </c>
      <c r="D932" s="177">
        <v>606.49</v>
      </c>
    </row>
    <row r="933" spans="1:4">
      <c r="A933" s="172">
        <v>7250300250</v>
      </c>
      <c r="B933" s="12" t="s">
        <v>12833</v>
      </c>
      <c r="C933" s="172" t="s">
        <v>1</v>
      </c>
      <c r="D933" s="177">
        <v>686.76</v>
      </c>
    </row>
    <row r="934" spans="1:4">
      <c r="A934" s="172">
        <v>7250300260</v>
      </c>
      <c r="B934" s="12" t="s">
        <v>12834</v>
      </c>
      <c r="C934" s="172" t="s">
        <v>1</v>
      </c>
      <c r="D934" s="177">
        <v>764.59</v>
      </c>
    </row>
    <row r="935" spans="1:4">
      <c r="A935" s="172">
        <v>7250300270</v>
      </c>
      <c r="B935" s="12" t="s">
        <v>12835</v>
      </c>
      <c r="C935" s="172" t="s">
        <v>1</v>
      </c>
      <c r="D935" s="177">
        <v>737.23</v>
      </c>
    </row>
    <row r="936" spans="1:4">
      <c r="A936" s="172">
        <v>7250300280</v>
      </c>
      <c r="B936" s="12" t="s">
        <v>12836</v>
      </c>
      <c r="C936" s="172" t="s">
        <v>1</v>
      </c>
      <c r="D936" s="177">
        <v>740.74</v>
      </c>
    </row>
    <row r="937" spans="1:4">
      <c r="A937" s="172">
        <v>7250300290</v>
      </c>
      <c r="B937" s="12" t="s">
        <v>12837</v>
      </c>
      <c r="C937" s="172" t="s">
        <v>1</v>
      </c>
      <c r="D937" s="177">
        <v>794.92</v>
      </c>
    </row>
    <row r="938" spans="1:4">
      <c r="A938" s="172">
        <v>7250300300</v>
      </c>
      <c r="B938" s="12" t="s">
        <v>12838</v>
      </c>
      <c r="C938" s="172" t="s">
        <v>1</v>
      </c>
      <c r="D938" s="177">
        <v>877.48</v>
      </c>
    </row>
    <row r="939" spans="1:4">
      <c r="A939" s="172">
        <v>7250300310</v>
      </c>
      <c r="B939" s="12" t="s">
        <v>12839</v>
      </c>
      <c r="C939" s="172" t="s">
        <v>1</v>
      </c>
      <c r="D939" s="177">
        <v>845.4</v>
      </c>
    </row>
    <row r="940" spans="1:4">
      <c r="A940" s="172">
        <v>7250300320</v>
      </c>
      <c r="B940" s="12" t="s">
        <v>12840</v>
      </c>
      <c r="C940" s="172" t="s">
        <v>1</v>
      </c>
      <c r="D940" s="177">
        <v>848.89</v>
      </c>
    </row>
    <row r="941" spans="1:4">
      <c r="A941" s="172">
        <v>7250350010</v>
      </c>
      <c r="B941" s="12" t="s">
        <v>12841</v>
      </c>
      <c r="C941" s="172" t="s">
        <v>1</v>
      </c>
      <c r="D941" s="177">
        <v>36.630000000000003</v>
      </c>
    </row>
    <row r="942" spans="1:4">
      <c r="A942" s="172">
        <v>7250350020</v>
      </c>
      <c r="B942" s="12" t="s">
        <v>24381</v>
      </c>
      <c r="C942" s="172" t="s">
        <v>1</v>
      </c>
      <c r="D942" s="177">
        <v>89.93</v>
      </c>
    </row>
    <row r="943" spans="1:4">
      <c r="A943" s="172">
        <v>7250350030</v>
      </c>
      <c r="B943" s="12" t="s">
        <v>12842</v>
      </c>
      <c r="C943" s="172" t="s">
        <v>1</v>
      </c>
      <c r="D943" s="177">
        <v>78</v>
      </c>
    </row>
    <row r="944" spans="1:4">
      <c r="A944" s="172">
        <v>7250350040</v>
      </c>
      <c r="B944" s="12" t="s">
        <v>12843</v>
      </c>
      <c r="C944" s="172" t="s">
        <v>1</v>
      </c>
      <c r="D944" s="177">
        <v>80.599999999999994</v>
      </c>
    </row>
    <row r="945" spans="1:4">
      <c r="A945" s="172">
        <v>7250350050</v>
      </c>
      <c r="B945" s="12" t="s">
        <v>12844</v>
      </c>
      <c r="C945" s="172" t="s">
        <v>1</v>
      </c>
      <c r="D945" s="177">
        <v>37.630000000000003</v>
      </c>
    </row>
    <row r="946" spans="1:4">
      <c r="A946" s="172">
        <v>7250350060</v>
      </c>
      <c r="B946" s="12" t="s">
        <v>12845</v>
      </c>
      <c r="C946" s="172" t="s">
        <v>1</v>
      </c>
      <c r="D946" s="177">
        <v>90.93</v>
      </c>
    </row>
    <row r="947" spans="1:4">
      <c r="A947" s="172">
        <v>7250350070</v>
      </c>
      <c r="B947" s="12" t="s">
        <v>12846</v>
      </c>
      <c r="C947" s="172" t="s">
        <v>1</v>
      </c>
      <c r="D947" s="177">
        <v>79.010000000000005</v>
      </c>
    </row>
    <row r="948" spans="1:4">
      <c r="A948" s="172">
        <v>7250350080</v>
      </c>
      <c r="B948" s="12" t="s">
        <v>12847</v>
      </c>
      <c r="C948" s="172" t="s">
        <v>1</v>
      </c>
      <c r="D948" s="177">
        <v>81.61</v>
      </c>
    </row>
    <row r="949" spans="1:4">
      <c r="A949" s="172">
        <v>7250350090</v>
      </c>
      <c r="B949" s="12" t="s">
        <v>12848</v>
      </c>
      <c r="C949" s="172" t="s">
        <v>1</v>
      </c>
      <c r="D949" s="177">
        <v>48.19</v>
      </c>
    </row>
    <row r="950" spans="1:4">
      <c r="A950" s="172">
        <v>7250350100</v>
      </c>
      <c r="B950" s="12" t="s">
        <v>12849</v>
      </c>
      <c r="C950" s="172" t="s">
        <v>1</v>
      </c>
      <c r="D950" s="177">
        <v>109.65</v>
      </c>
    </row>
    <row r="951" spans="1:4">
      <c r="A951" s="172" t="s">
        <v>25557</v>
      </c>
      <c r="D951" s="177"/>
    </row>
    <row r="952" spans="1:4">
      <c r="A952" s="172" t="s">
        <v>25558</v>
      </c>
      <c r="D952" s="177"/>
    </row>
    <row r="953" spans="1:4">
      <c r="A953" s="172" t="s">
        <v>25559</v>
      </c>
      <c r="C953" s="172" t="s">
        <v>25560</v>
      </c>
      <c r="D953" s="177"/>
    </row>
    <row r="954" spans="1:4">
      <c r="A954" s="172" t="s">
        <v>25</v>
      </c>
      <c r="B954" s="12" t="s">
        <v>1068</v>
      </c>
      <c r="C954" s="172" t="s">
        <v>0</v>
      </c>
      <c r="D954" s="177" t="s">
        <v>25561</v>
      </c>
    </row>
    <row r="955" spans="1:4">
      <c r="A955" s="172">
        <v>7250350110</v>
      </c>
      <c r="B955" s="12" t="s">
        <v>12850</v>
      </c>
      <c r="C955" s="172" t="s">
        <v>1</v>
      </c>
      <c r="D955" s="177">
        <v>92.6</v>
      </c>
    </row>
    <row r="956" spans="1:4">
      <c r="A956" s="172">
        <v>7250350120</v>
      </c>
      <c r="B956" s="12" t="s">
        <v>12851</v>
      </c>
      <c r="C956" s="172" t="s">
        <v>1</v>
      </c>
      <c r="D956" s="177">
        <v>95.5</v>
      </c>
    </row>
    <row r="957" spans="1:4">
      <c r="A957" s="172">
        <v>7250350130</v>
      </c>
      <c r="B957" s="12" t="s">
        <v>12852</v>
      </c>
      <c r="C957" s="172" t="s">
        <v>1</v>
      </c>
      <c r="D957" s="177">
        <v>59.02</v>
      </c>
    </row>
    <row r="958" spans="1:4">
      <c r="A958" s="172">
        <v>7250350140</v>
      </c>
      <c r="B958" s="12" t="s">
        <v>12853</v>
      </c>
      <c r="C958" s="172" t="s">
        <v>1</v>
      </c>
      <c r="D958" s="177">
        <v>128.66999999999999</v>
      </c>
    </row>
    <row r="959" spans="1:4">
      <c r="A959" s="172">
        <v>7250350150</v>
      </c>
      <c r="B959" s="12" t="s">
        <v>12854</v>
      </c>
      <c r="C959" s="172" t="s">
        <v>1</v>
      </c>
      <c r="D959" s="177">
        <v>106.47</v>
      </c>
    </row>
    <row r="960" spans="1:4">
      <c r="A960" s="172">
        <v>7250350160</v>
      </c>
      <c r="B960" s="12" t="s">
        <v>12855</v>
      </c>
      <c r="C960" s="172" t="s">
        <v>1</v>
      </c>
      <c r="D960" s="177">
        <v>109.66</v>
      </c>
    </row>
    <row r="961" spans="1:4">
      <c r="A961" s="172">
        <v>7250350170</v>
      </c>
      <c r="B961" s="12" t="s">
        <v>12856</v>
      </c>
      <c r="C961" s="172" t="s">
        <v>1</v>
      </c>
      <c r="D961" s="177">
        <v>62.54</v>
      </c>
    </row>
    <row r="962" spans="1:4">
      <c r="A962" s="172">
        <v>7250350180</v>
      </c>
      <c r="B962" s="12" t="s">
        <v>12857</v>
      </c>
      <c r="C962" s="172" t="s">
        <v>1</v>
      </c>
      <c r="D962" s="177">
        <v>132.18</v>
      </c>
    </row>
    <row r="963" spans="1:4">
      <c r="A963" s="172">
        <v>7250350190</v>
      </c>
      <c r="B963" s="12" t="s">
        <v>12858</v>
      </c>
      <c r="C963" s="172" t="s">
        <v>1</v>
      </c>
      <c r="D963" s="177">
        <v>109.99</v>
      </c>
    </row>
    <row r="964" spans="1:4">
      <c r="A964" s="172">
        <v>7250350200</v>
      </c>
      <c r="B964" s="12" t="s">
        <v>12859</v>
      </c>
      <c r="C964" s="172" t="s">
        <v>1</v>
      </c>
      <c r="D964" s="177">
        <v>113.18</v>
      </c>
    </row>
    <row r="965" spans="1:4">
      <c r="A965" s="172">
        <v>7250350210</v>
      </c>
      <c r="B965" s="12" t="s">
        <v>12860</v>
      </c>
      <c r="C965" s="172" t="s">
        <v>1</v>
      </c>
      <c r="D965" s="177">
        <v>76.180000000000007</v>
      </c>
    </row>
    <row r="966" spans="1:4">
      <c r="A966" s="172">
        <v>7250350220</v>
      </c>
      <c r="B966" s="12" t="s">
        <v>12861</v>
      </c>
      <c r="C966" s="172" t="s">
        <v>1</v>
      </c>
      <c r="D966" s="177">
        <v>154</v>
      </c>
    </row>
    <row r="967" spans="1:4">
      <c r="A967" s="172">
        <v>7250350230</v>
      </c>
      <c r="B967" s="12" t="s">
        <v>12862</v>
      </c>
      <c r="C967" s="172" t="s">
        <v>1</v>
      </c>
      <c r="D967" s="177">
        <v>126.66</v>
      </c>
    </row>
    <row r="968" spans="1:4">
      <c r="A968" s="172">
        <v>7250350240</v>
      </c>
      <c r="B968" s="12" t="s">
        <v>12863</v>
      </c>
      <c r="C968" s="172" t="s">
        <v>1</v>
      </c>
      <c r="D968" s="177">
        <v>130.15</v>
      </c>
    </row>
    <row r="969" spans="1:4">
      <c r="A969" s="172">
        <v>7250350250</v>
      </c>
      <c r="B969" s="12" t="s">
        <v>12864</v>
      </c>
      <c r="C969" s="172" t="s">
        <v>1</v>
      </c>
      <c r="D969" s="177">
        <v>80.66</v>
      </c>
    </row>
    <row r="970" spans="1:4">
      <c r="A970" s="172">
        <v>7250350260</v>
      </c>
      <c r="B970" s="12" t="s">
        <v>12865</v>
      </c>
      <c r="C970" s="172" t="s">
        <v>1</v>
      </c>
      <c r="D970" s="177">
        <v>158.49</v>
      </c>
    </row>
    <row r="971" spans="1:4">
      <c r="A971" s="172">
        <v>7250350270</v>
      </c>
      <c r="B971" s="12" t="s">
        <v>12866</v>
      </c>
      <c r="C971" s="172" t="s">
        <v>1</v>
      </c>
      <c r="D971" s="177">
        <v>131.13</v>
      </c>
    </row>
    <row r="972" spans="1:4">
      <c r="A972" s="172">
        <v>7250350280</v>
      </c>
      <c r="B972" s="12" t="s">
        <v>12867</v>
      </c>
      <c r="C972" s="172" t="s">
        <v>1</v>
      </c>
      <c r="D972" s="177">
        <v>134.63999999999999</v>
      </c>
    </row>
    <row r="973" spans="1:4">
      <c r="A973" s="172">
        <v>7250350290</v>
      </c>
      <c r="B973" s="12" t="s">
        <v>12868</v>
      </c>
      <c r="C973" s="172" t="s">
        <v>1</v>
      </c>
      <c r="D973" s="177">
        <v>117.38</v>
      </c>
    </row>
    <row r="974" spans="1:4">
      <c r="A974" s="172">
        <v>7250350300</v>
      </c>
      <c r="B974" s="12" t="s">
        <v>12869</v>
      </c>
      <c r="C974" s="172" t="s">
        <v>1</v>
      </c>
      <c r="D974" s="177">
        <v>199.94</v>
      </c>
    </row>
    <row r="975" spans="1:4">
      <c r="A975" s="172">
        <v>7250350310</v>
      </c>
      <c r="B975" s="12" t="s">
        <v>12870</v>
      </c>
      <c r="C975" s="172" t="s">
        <v>1</v>
      </c>
      <c r="D975" s="177">
        <v>167.86</v>
      </c>
    </row>
    <row r="976" spans="1:4">
      <c r="A976" s="172">
        <v>7250350320</v>
      </c>
      <c r="B976" s="12" t="s">
        <v>12871</v>
      </c>
      <c r="C976" s="172" t="s">
        <v>1</v>
      </c>
      <c r="D976" s="177">
        <v>171.35</v>
      </c>
    </row>
    <row r="977" spans="1:4">
      <c r="A977" s="172">
        <v>7250400010</v>
      </c>
      <c r="B977" s="12" t="s">
        <v>12872</v>
      </c>
      <c r="C977" s="172" t="s">
        <v>1</v>
      </c>
      <c r="D977" s="177">
        <v>255.81</v>
      </c>
    </row>
    <row r="978" spans="1:4">
      <c r="A978" s="172">
        <v>7250400020</v>
      </c>
      <c r="B978" s="12" t="s">
        <v>12873</v>
      </c>
      <c r="C978" s="172" t="s">
        <v>1</v>
      </c>
      <c r="D978" s="177">
        <v>248.51</v>
      </c>
    </row>
    <row r="979" spans="1:4">
      <c r="A979" s="172">
        <v>7250400030</v>
      </c>
      <c r="B979" s="12" t="s">
        <v>12874</v>
      </c>
      <c r="C979" s="172" t="s">
        <v>1</v>
      </c>
      <c r="D979" s="177">
        <v>302.23</v>
      </c>
    </row>
    <row r="980" spans="1:4">
      <c r="A980" s="172">
        <v>7250400040</v>
      </c>
      <c r="B980" s="12" t="s">
        <v>12875</v>
      </c>
      <c r="C980" s="172" t="s">
        <v>1</v>
      </c>
      <c r="D980" s="177">
        <v>365.31</v>
      </c>
    </row>
    <row r="981" spans="1:4">
      <c r="A981" s="172">
        <v>7250400050</v>
      </c>
      <c r="B981" s="12" t="s">
        <v>12876</v>
      </c>
      <c r="C981" s="172" t="s">
        <v>1</v>
      </c>
      <c r="D981" s="177">
        <v>435.62</v>
      </c>
    </row>
    <row r="982" spans="1:4">
      <c r="A982" s="172">
        <v>7250400060</v>
      </c>
      <c r="B982" s="12" t="s">
        <v>12877</v>
      </c>
      <c r="C982" s="172" t="s">
        <v>1</v>
      </c>
      <c r="D982" s="177">
        <v>500.86</v>
      </c>
    </row>
    <row r="983" spans="1:4">
      <c r="A983" s="172">
        <v>7250450010</v>
      </c>
      <c r="B983" s="12" t="s">
        <v>12878</v>
      </c>
      <c r="C983" s="172" t="s">
        <v>1</v>
      </c>
      <c r="D983" s="177">
        <v>15.15</v>
      </c>
    </row>
    <row r="984" spans="1:4">
      <c r="A984" s="172">
        <v>7250450020</v>
      </c>
      <c r="B984" s="12" t="s">
        <v>12879</v>
      </c>
      <c r="C984" s="172" t="s">
        <v>1</v>
      </c>
      <c r="D984" s="177">
        <v>17.079999999999998</v>
      </c>
    </row>
    <row r="985" spans="1:4">
      <c r="A985" s="172">
        <v>7250450030</v>
      </c>
      <c r="B985" s="12" t="s">
        <v>12880</v>
      </c>
      <c r="C985" s="172" t="s">
        <v>1</v>
      </c>
      <c r="D985" s="177">
        <v>18.059999999999999</v>
      </c>
    </row>
    <row r="986" spans="1:4">
      <c r="A986" s="172">
        <v>7250450040</v>
      </c>
      <c r="B986" s="12" t="s">
        <v>12881</v>
      </c>
      <c r="C986" s="172" t="s">
        <v>1</v>
      </c>
      <c r="D986" s="177">
        <v>20.53</v>
      </c>
    </row>
    <row r="987" spans="1:4">
      <c r="A987" s="172">
        <v>7250450050</v>
      </c>
      <c r="B987" s="12" t="s">
        <v>12882</v>
      </c>
      <c r="C987" s="172" t="s">
        <v>1</v>
      </c>
      <c r="D987" s="177">
        <v>22.31</v>
      </c>
    </row>
    <row r="988" spans="1:4">
      <c r="A988" s="172">
        <v>7250450060</v>
      </c>
      <c r="B988" s="12" t="s">
        <v>12883</v>
      </c>
      <c r="C988" s="172" t="s">
        <v>1</v>
      </c>
      <c r="D988" s="177">
        <v>24.52</v>
      </c>
    </row>
    <row r="989" spans="1:4">
      <c r="A989" s="172" t="s">
        <v>12884</v>
      </c>
      <c r="D989" s="177"/>
    </row>
    <row r="990" spans="1:4">
      <c r="A990" s="172">
        <v>7260100010</v>
      </c>
      <c r="B990" s="12" t="s">
        <v>12885</v>
      </c>
      <c r="C990" s="172" t="s">
        <v>1</v>
      </c>
      <c r="D990" s="177">
        <v>98</v>
      </c>
    </row>
    <row r="991" spans="1:4">
      <c r="A991" s="172">
        <v>7260100020</v>
      </c>
      <c r="B991" s="12" t="s">
        <v>12886</v>
      </c>
      <c r="C991" s="172" t="s">
        <v>1</v>
      </c>
      <c r="D991" s="177">
        <v>172.46</v>
      </c>
    </row>
    <row r="992" spans="1:4">
      <c r="A992" s="172">
        <v>7260100030</v>
      </c>
      <c r="B992" s="12" t="s">
        <v>12887</v>
      </c>
      <c r="C992" s="172" t="s">
        <v>1</v>
      </c>
      <c r="D992" s="177">
        <v>144.88</v>
      </c>
    </row>
    <row r="993" spans="1:4">
      <c r="A993" s="172">
        <v>7260100040</v>
      </c>
      <c r="B993" s="12" t="s">
        <v>12888</v>
      </c>
      <c r="C993" s="172" t="s">
        <v>1</v>
      </c>
      <c r="D993" s="177">
        <v>148.04</v>
      </c>
    </row>
    <row r="994" spans="1:4">
      <c r="A994" s="172">
        <v>7260100050</v>
      </c>
      <c r="B994" s="12" t="s">
        <v>12889</v>
      </c>
      <c r="C994" s="172" t="s">
        <v>1</v>
      </c>
      <c r="D994" s="177">
        <v>142.34</v>
      </c>
    </row>
    <row r="995" spans="1:4">
      <c r="A995" s="172">
        <v>7260100060</v>
      </c>
      <c r="B995" s="12" t="s">
        <v>12890</v>
      </c>
      <c r="C995" s="172" t="s">
        <v>1</v>
      </c>
      <c r="D995" s="177">
        <v>220.34</v>
      </c>
    </row>
    <row r="996" spans="1:4">
      <c r="A996" s="172">
        <v>7260100070</v>
      </c>
      <c r="B996" s="12" t="s">
        <v>12891</v>
      </c>
      <c r="C996" s="172" t="s">
        <v>1</v>
      </c>
      <c r="D996" s="177">
        <v>190.64</v>
      </c>
    </row>
    <row r="997" spans="1:4">
      <c r="A997" s="172">
        <v>7260100080</v>
      </c>
      <c r="B997" s="12" t="s">
        <v>12892</v>
      </c>
      <c r="C997" s="172" t="s">
        <v>1</v>
      </c>
      <c r="D997" s="177">
        <v>193.95</v>
      </c>
    </row>
    <row r="998" spans="1:4">
      <c r="A998" s="172">
        <v>7260100090</v>
      </c>
      <c r="B998" s="12" t="s">
        <v>12893</v>
      </c>
      <c r="C998" s="172" t="s">
        <v>1</v>
      </c>
      <c r="D998" s="177">
        <v>163.1</v>
      </c>
    </row>
    <row r="999" spans="1:4">
      <c r="A999" s="172">
        <v>7260100100</v>
      </c>
      <c r="B999" s="12" t="s">
        <v>12894</v>
      </c>
      <c r="C999" s="172" t="s">
        <v>1</v>
      </c>
      <c r="D999" s="177">
        <v>241.09</v>
      </c>
    </row>
    <row r="1000" spans="1:4">
      <c r="A1000" s="172">
        <v>7260100110</v>
      </c>
      <c r="B1000" s="12" t="s">
        <v>12895</v>
      </c>
      <c r="C1000" s="172" t="s">
        <v>1</v>
      </c>
      <c r="D1000" s="177">
        <v>211.39</v>
      </c>
    </row>
    <row r="1001" spans="1:4">
      <c r="A1001" s="172">
        <v>7260100120</v>
      </c>
      <c r="B1001" s="12" t="s">
        <v>12896</v>
      </c>
      <c r="C1001" s="172" t="s">
        <v>1</v>
      </c>
      <c r="D1001" s="177">
        <v>214.7</v>
      </c>
    </row>
    <row r="1002" spans="1:4">
      <c r="A1002" s="172">
        <v>7260100130</v>
      </c>
      <c r="B1002" s="12" t="s">
        <v>12897</v>
      </c>
      <c r="C1002" s="172" t="s">
        <v>1</v>
      </c>
      <c r="D1002" s="177">
        <v>194.24</v>
      </c>
    </row>
    <row r="1003" spans="1:4">
      <c r="A1003" s="172">
        <v>7260100140</v>
      </c>
      <c r="B1003" s="12" t="s">
        <v>12898</v>
      </c>
      <c r="C1003" s="172" t="s">
        <v>1</v>
      </c>
      <c r="D1003" s="177">
        <v>280.44</v>
      </c>
    </row>
    <row r="1004" spans="1:4">
      <c r="A1004" s="172">
        <v>7260100150</v>
      </c>
      <c r="B1004" s="12" t="s">
        <v>12899</v>
      </c>
      <c r="C1004" s="172" t="s">
        <v>1</v>
      </c>
      <c r="D1004" s="177">
        <v>245.4</v>
      </c>
    </row>
    <row r="1005" spans="1:4">
      <c r="A1005" s="172">
        <v>7260100160</v>
      </c>
      <c r="B1005" s="12" t="s">
        <v>12900</v>
      </c>
      <c r="C1005" s="172" t="s">
        <v>1</v>
      </c>
      <c r="D1005" s="177">
        <v>248.99</v>
      </c>
    </row>
    <row r="1006" spans="1:4">
      <c r="A1006" s="172">
        <v>7260100170</v>
      </c>
      <c r="B1006" s="12" t="s">
        <v>12901</v>
      </c>
      <c r="C1006" s="172" t="s">
        <v>1</v>
      </c>
      <c r="D1006" s="177">
        <v>216.91</v>
      </c>
    </row>
    <row r="1007" spans="1:4">
      <c r="A1007" s="172" t="s">
        <v>25557</v>
      </c>
      <c r="D1007" s="177"/>
    </row>
    <row r="1008" spans="1:4">
      <c r="A1008" s="172" t="s">
        <v>25558</v>
      </c>
      <c r="D1008" s="177"/>
    </row>
    <row r="1009" spans="1:4">
      <c r="A1009" s="172" t="s">
        <v>25559</v>
      </c>
      <c r="C1009" s="172" t="s">
        <v>25560</v>
      </c>
      <c r="D1009" s="177"/>
    </row>
    <row r="1010" spans="1:4">
      <c r="A1010" s="172" t="s">
        <v>25</v>
      </c>
      <c r="B1010" s="12" t="s">
        <v>1068</v>
      </c>
      <c r="C1010" s="172" t="s">
        <v>0</v>
      </c>
      <c r="D1010" s="177" t="s">
        <v>25561</v>
      </c>
    </row>
    <row r="1011" spans="1:4">
      <c r="A1011" s="172">
        <v>7260100180</v>
      </c>
      <c r="B1011" s="12" t="s">
        <v>12902</v>
      </c>
      <c r="C1011" s="172" t="s">
        <v>1</v>
      </c>
      <c r="D1011" s="177">
        <v>303.11</v>
      </c>
    </row>
    <row r="1012" spans="1:4">
      <c r="A1012" s="172">
        <v>7260100190</v>
      </c>
      <c r="B1012" s="12" t="s">
        <v>12903</v>
      </c>
      <c r="C1012" s="172" t="s">
        <v>1</v>
      </c>
      <c r="D1012" s="177">
        <v>267.33999999999997</v>
      </c>
    </row>
    <row r="1013" spans="1:4">
      <c r="A1013" s="172">
        <v>7260100200</v>
      </c>
      <c r="B1013" s="12" t="s">
        <v>12904</v>
      </c>
      <c r="C1013" s="172" t="s">
        <v>1</v>
      </c>
      <c r="D1013" s="177">
        <v>270.73</v>
      </c>
    </row>
    <row r="1014" spans="1:4">
      <c r="A1014" s="172">
        <v>7260100210</v>
      </c>
      <c r="B1014" s="12" t="s">
        <v>12905</v>
      </c>
      <c r="C1014" s="172" t="s">
        <v>1</v>
      </c>
      <c r="D1014" s="177">
        <v>254.42</v>
      </c>
    </row>
    <row r="1015" spans="1:4">
      <c r="A1015" s="172">
        <v>7260100220</v>
      </c>
      <c r="B1015" s="12" t="s">
        <v>12906</v>
      </c>
      <c r="C1015" s="172" t="s">
        <v>1</v>
      </c>
      <c r="D1015" s="177">
        <v>348.82</v>
      </c>
    </row>
    <row r="1016" spans="1:4">
      <c r="A1016" s="172">
        <v>7260100230</v>
      </c>
      <c r="B1016" s="12" t="s">
        <v>12907</v>
      </c>
      <c r="C1016" s="172" t="s">
        <v>1</v>
      </c>
      <c r="D1016" s="177">
        <v>307.45</v>
      </c>
    </row>
    <row r="1017" spans="1:4">
      <c r="A1017" s="172">
        <v>7260100240</v>
      </c>
      <c r="B1017" s="12" t="s">
        <v>12908</v>
      </c>
      <c r="C1017" s="172" t="s">
        <v>1</v>
      </c>
      <c r="D1017" s="177">
        <v>311.19</v>
      </c>
    </row>
    <row r="1018" spans="1:4">
      <c r="A1018" s="172">
        <v>7260100250</v>
      </c>
      <c r="B1018" s="12" t="s">
        <v>12909</v>
      </c>
      <c r="C1018" s="172" t="s">
        <v>1</v>
      </c>
      <c r="D1018" s="177">
        <v>280.95</v>
      </c>
    </row>
    <row r="1019" spans="1:4">
      <c r="A1019" s="172">
        <v>7260100260</v>
      </c>
      <c r="B1019" s="12" t="s">
        <v>12910</v>
      </c>
      <c r="C1019" s="172" t="s">
        <v>1</v>
      </c>
      <c r="D1019" s="177">
        <v>375.35</v>
      </c>
    </row>
    <row r="1020" spans="1:4">
      <c r="A1020" s="172">
        <v>7260100270</v>
      </c>
      <c r="B1020" s="12" t="s">
        <v>12911</v>
      </c>
      <c r="C1020" s="172" t="s">
        <v>1</v>
      </c>
      <c r="D1020" s="177">
        <v>333.96</v>
      </c>
    </row>
    <row r="1021" spans="1:4">
      <c r="A1021" s="172">
        <v>7260100280</v>
      </c>
      <c r="B1021" s="12" t="s">
        <v>12912</v>
      </c>
      <c r="C1021" s="172" t="s">
        <v>1</v>
      </c>
      <c r="D1021" s="177">
        <v>337.67</v>
      </c>
    </row>
    <row r="1022" spans="1:4">
      <c r="A1022" s="172">
        <v>7260100290</v>
      </c>
      <c r="B1022" s="12" t="s">
        <v>12913</v>
      </c>
      <c r="C1022" s="172" t="s">
        <v>1</v>
      </c>
      <c r="D1022" s="177">
        <v>119.42</v>
      </c>
    </row>
    <row r="1023" spans="1:4">
      <c r="A1023" s="172">
        <v>7260100300</v>
      </c>
      <c r="B1023" s="12" t="s">
        <v>12914</v>
      </c>
      <c r="C1023" s="172" t="s">
        <v>1</v>
      </c>
      <c r="D1023" s="177">
        <v>193.88</v>
      </c>
    </row>
    <row r="1024" spans="1:4">
      <c r="A1024" s="172">
        <v>7260100310</v>
      </c>
      <c r="B1024" s="12" t="s">
        <v>12915</v>
      </c>
      <c r="C1024" s="172" t="s">
        <v>1</v>
      </c>
      <c r="D1024" s="177">
        <v>166.3</v>
      </c>
    </row>
    <row r="1025" spans="1:4">
      <c r="A1025" s="172">
        <v>7260100320</v>
      </c>
      <c r="B1025" s="12" t="s">
        <v>12916</v>
      </c>
      <c r="C1025" s="172" t="s">
        <v>1</v>
      </c>
      <c r="D1025" s="177">
        <v>169.46</v>
      </c>
    </row>
    <row r="1026" spans="1:4">
      <c r="A1026" s="172">
        <v>7260100330</v>
      </c>
      <c r="B1026" s="12" t="s">
        <v>12917</v>
      </c>
      <c r="C1026" s="172" t="s">
        <v>1</v>
      </c>
      <c r="D1026" s="177">
        <v>163.9</v>
      </c>
    </row>
    <row r="1027" spans="1:4">
      <c r="A1027" s="172">
        <v>7260100340</v>
      </c>
      <c r="B1027" s="12" t="s">
        <v>12918</v>
      </c>
      <c r="C1027" s="172" t="s">
        <v>1</v>
      </c>
      <c r="D1027" s="177">
        <v>241.9</v>
      </c>
    </row>
    <row r="1028" spans="1:4">
      <c r="A1028" s="172">
        <v>7260100350</v>
      </c>
      <c r="B1028" s="12" t="s">
        <v>12919</v>
      </c>
      <c r="C1028" s="172" t="s">
        <v>1</v>
      </c>
      <c r="D1028" s="177">
        <v>212.2</v>
      </c>
    </row>
    <row r="1029" spans="1:4">
      <c r="A1029" s="172">
        <v>7260100360</v>
      </c>
      <c r="B1029" s="12" t="s">
        <v>12920</v>
      </c>
      <c r="C1029" s="172" t="s">
        <v>1</v>
      </c>
      <c r="D1029" s="177">
        <v>215.51</v>
      </c>
    </row>
    <row r="1030" spans="1:4">
      <c r="A1030" s="172">
        <v>7260100370</v>
      </c>
      <c r="B1030" s="12" t="s">
        <v>12921</v>
      </c>
      <c r="C1030" s="172" t="s">
        <v>1</v>
      </c>
      <c r="D1030" s="177">
        <v>184.65</v>
      </c>
    </row>
    <row r="1031" spans="1:4">
      <c r="A1031" s="172">
        <v>7260100380</v>
      </c>
      <c r="B1031" s="12" t="s">
        <v>12922</v>
      </c>
      <c r="C1031" s="172" t="s">
        <v>1</v>
      </c>
      <c r="D1031" s="177">
        <v>262.66000000000003</v>
      </c>
    </row>
    <row r="1032" spans="1:4">
      <c r="A1032" s="172">
        <v>7260100390</v>
      </c>
      <c r="B1032" s="12" t="s">
        <v>12923</v>
      </c>
      <c r="C1032" s="172" t="s">
        <v>1</v>
      </c>
      <c r="D1032" s="177">
        <v>232.96</v>
      </c>
    </row>
    <row r="1033" spans="1:4">
      <c r="A1033" s="172">
        <v>7260100400</v>
      </c>
      <c r="B1033" s="12" t="s">
        <v>12924</v>
      </c>
      <c r="C1033" s="172" t="s">
        <v>1</v>
      </c>
      <c r="D1033" s="177">
        <v>236.27</v>
      </c>
    </row>
    <row r="1034" spans="1:4">
      <c r="A1034" s="172">
        <v>7260100410</v>
      </c>
      <c r="B1034" s="12" t="s">
        <v>12925</v>
      </c>
      <c r="C1034" s="172" t="s">
        <v>1</v>
      </c>
      <c r="D1034" s="177">
        <v>216.15</v>
      </c>
    </row>
    <row r="1035" spans="1:4">
      <c r="A1035" s="172">
        <v>7260100420</v>
      </c>
      <c r="B1035" s="12" t="s">
        <v>12926</v>
      </c>
      <c r="C1035" s="172" t="s">
        <v>1</v>
      </c>
      <c r="D1035" s="177">
        <v>302.35000000000002</v>
      </c>
    </row>
    <row r="1036" spans="1:4">
      <c r="A1036" s="172">
        <v>7260100430</v>
      </c>
      <c r="B1036" s="12" t="s">
        <v>12927</v>
      </c>
      <c r="C1036" s="172" t="s">
        <v>1</v>
      </c>
      <c r="D1036" s="177">
        <v>267.32</v>
      </c>
    </row>
    <row r="1037" spans="1:4">
      <c r="A1037" s="172">
        <v>7260100440</v>
      </c>
      <c r="B1037" s="12" t="s">
        <v>12928</v>
      </c>
      <c r="C1037" s="172" t="s">
        <v>1</v>
      </c>
      <c r="D1037" s="177">
        <v>270.89999999999998</v>
      </c>
    </row>
    <row r="1038" spans="1:4">
      <c r="A1038" s="172">
        <v>7260100450</v>
      </c>
      <c r="B1038" s="12" t="s">
        <v>12929</v>
      </c>
      <c r="C1038" s="172" t="s">
        <v>1</v>
      </c>
      <c r="D1038" s="177">
        <v>238.82</v>
      </c>
    </row>
    <row r="1039" spans="1:4">
      <c r="A1039" s="172">
        <v>7260100460</v>
      </c>
      <c r="B1039" s="12" t="s">
        <v>12930</v>
      </c>
      <c r="C1039" s="172" t="s">
        <v>1</v>
      </c>
      <c r="D1039" s="177">
        <v>325.02</v>
      </c>
    </row>
    <row r="1040" spans="1:4">
      <c r="A1040" s="172">
        <v>7260100470</v>
      </c>
      <c r="B1040" s="12" t="s">
        <v>12931</v>
      </c>
      <c r="C1040" s="172" t="s">
        <v>1</v>
      </c>
      <c r="D1040" s="177">
        <v>289.26</v>
      </c>
    </row>
    <row r="1041" spans="1:4">
      <c r="A1041" s="172">
        <v>7260100480</v>
      </c>
      <c r="B1041" s="12" t="s">
        <v>12932</v>
      </c>
      <c r="C1041" s="172" t="s">
        <v>1</v>
      </c>
      <c r="D1041" s="177">
        <v>292.64</v>
      </c>
    </row>
    <row r="1042" spans="1:4">
      <c r="A1042" s="172">
        <v>7260100490</v>
      </c>
      <c r="B1042" s="12" t="s">
        <v>12933</v>
      </c>
      <c r="C1042" s="172" t="s">
        <v>1</v>
      </c>
      <c r="D1042" s="177">
        <v>276.68</v>
      </c>
    </row>
    <row r="1043" spans="1:4">
      <c r="A1043" s="172">
        <v>7260100500</v>
      </c>
      <c r="B1043" s="12" t="s">
        <v>12934</v>
      </c>
      <c r="C1043" s="172" t="s">
        <v>1</v>
      </c>
      <c r="D1043" s="177">
        <v>371.08</v>
      </c>
    </row>
    <row r="1044" spans="1:4">
      <c r="A1044" s="172">
        <v>7260100510</v>
      </c>
      <c r="B1044" s="12" t="s">
        <v>12935</v>
      </c>
      <c r="C1044" s="172" t="s">
        <v>1</v>
      </c>
      <c r="D1044" s="177">
        <v>329.71</v>
      </c>
    </row>
    <row r="1045" spans="1:4">
      <c r="A1045" s="172">
        <v>7260100520</v>
      </c>
      <c r="B1045" s="12" t="s">
        <v>12936</v>
      </c>
      <c r="C1045" s="172" t="s">
        <v>1</v>
      </c>
      <c r="D1045" s="177">
        <v>333.45</v>
      </c>
    </row>
    <row r="1046" spans="1:4">
      <c r="A1046" s="172">
        <v>7260100530</v>
      </c>
      <c r="B1046" s="12" t="s">
        <v>12937</v>
      </c>
      <c r="C1046" s="172" t="s">
        <v>1</v>
      </c>
      <c r="D1046" s="177">
        <v>303.20999999999998</v>
      </c>
    </row>
    <row r="1047" spans="1:4">
      <c r="A1047" s="172">
        <v>7260100540</v>
      </c>
      <c r="B1047" s="12" t="s">
        <v>12938</v>
      </c>
      <c r="C1047" s="172" t="s">
        <v>1</v>
      </c>
      <c r="D1047" s="177">
        <v>397.62</v>
      </c>
    </row>
    <row r="1048" spans="1:4">
      <c r="A1048" s="172">
        <v>7260100550</v>
      </c>
      <c r="B1048" s="12" t="s">
        <v>12939</v>
      </c>
      <c r="C1048" s="172" t="s">
        <v>1</v>
      </c>
      <c r="D1048" s="177">
        <v>356.23</v>
      </c>
    </row>
    <row r="1049" spans="1:4">
      <c r="A1049" s="172">
        <v>7260100560</v>
      </c>
      <c r="B1049" s="12" t="s">
        <v>12940</v>
      </c>
      <c r="C1049" s="172" t="s">
        <v>1</v>
      </c>
      <c r="D1049" s="177">
        <v>359.94</v>
      </c>
    </row>
    <row r="1050" spans="1:4">
      <c r="A1050" s="172">
        <v>7260100570</v>
      </c>
      <c r="B1050" s="12" t="s">
        <v>12941</v>
      </c>
      <c r="C1050" s="172" t="s">
        <v>1</v>
      </c>
      <c r="D1050" s="177">
        <v>162.13999999999999</v>
      </c>
    </row>
    <row r="1051" spans="1:4">
      <c r="A1051" s="172">
        <v>7260100580</v>
      </c>
      <c r="B1051" s="12" t="s">
        <v>12942</v>
      </c>
      <c r="C1051" s="172" t="s">
        <v>1</v>
      </c>
      <c r="D1051" s="177">
        <v>236.58</v>
      </c>
    </row>
    <row r="1052" spans="1:4">
      <c r="A1052" s="172">
        <v>7260100590</v>
      </c>
      <c r="B1052" s="12" t="s">
        <v>12943</v>
      </c>
      <c r="C1052" s="172" t="s">
        <v>1</v>
      </c>
      <c r="D1052" s="177">
        <v>209.01</v>
      </c>
    </row>
    <row r="1053" spans="1:4">
      <c r="A1053" s="172">
        <v>7260100600</v>
      </c>
      <c r="B1053" s="12" t="s">
        <v>12944</v>
      </c>
      <c r="C1053" s="172" t="s">
        <v>1</v>
      </c>
      <c r="D1053" s="177">
        <v>212.17</v>
      </c>
    </row>
    <row r="1054" spans="1:4">
      <c r="A1054" s="172">
        <v>7260100610</v>
      </c>
      <c r="B1054" s="12" t="s">
        <v>12945</v>
      </c>
      <c r="C1054" s="172" t="s">
        <v>1</v>
      </c>
      <c r="D1054" s="177">
        <v>206.82</v>
      </c>
    </row>
    <row r="1055" spans="1:4">
      <c r="A1055" s="172">
        <v>7260100620</v>
      </c>
      <c r="B1055" s="12" t="s">
        <v>12946</v>
      </c>
      <c r="C1055" s="172" t="s">
        <v>1</v>
      </c>
      <c r="D1055" s="177">
        <v>284.82</v>
      </c>
    </row>
    <row r="1056" spans="1:4">
      <c r="A1056" s="172">
        <v>7260100630</v>
      </c>
      <c r="B1056" s="12" t="s">
        <v>12947</v>
      </c>
      <c r="C1056" s="172" t="s">
        <v>1</v>
      </c>
      <c r="D1056" s="177">
        <v>255.13</v>
      </c>
    </row>
    <row r="1057" spans="1:4">
      <c r="A1057" s="172">
        <v>7260100640</v>
      </c>
      <c r="B1057" s="12" t="s">
        <v>12948</v>
      </c>
      <c r="C1057" s="172" t="s">
        <v>1</v>
      </c>
      <c r="D1057" s="177">
        <v>258.43</v>
      </c>
    </row>
    <row r="1058" spans="1:4">
      <c r="A1058" s="172">
        <v>7260100650</v>
      </c>
      <c r="B1058" s="12" t="s">
        <v>12949</v>
      </c>
      <c r="C1058" s="172" t="s">
        <v>1</v>
      </c>
      <c r="D1058" s="177">
        <v>227.57</v>
      </c>
    </row>
    <row r="1059" spans="1:4">
      <c r="A1059" s="172">
        <v>7260100660</v>
      </c>
      <c r="B1059" s="12" t="s">
        <v>12950</v>
      </c>
      <c r="C1059" s="172" t="s">
        <v>1</v>
      </c>
      <c r="D1059" s="177">
        <v>305.57</v>
      </c>
    </row>
    <row r="1060" spans="1:4">
      <c r="A1060" s="172">
        <v>7260100670</v>
      </c>
      <c r="B1060" s="12" t="s">
        <v>12951</v>
      </c>
      <c r="C1060" s="172" t="s">
        <v>1</v>
      </c>
      <c r="D1060" s="177">
        <v>275.88</v>
      </c>
    </row>
    <row r="1061" spans="1:4">
      <c r="A1061" s="172">
        <v>7260100680</v>
      </c>
      <c r="B1061" s="12" t="s">
        <v>12952</v>
      </c>
      <c r="C1061" s="172" t="s">
        <v>1</v>
      </c>
      <c r="D1061" s="177">
        <v>279.18</v>
      </c>
    </row>
    <row r="1062" spans="1:4">
      <c r="A1062" s="172">
        <v>7260100690</v>
      </c>
      <c r="B1062" s="12" t="s">
        <v>12953</v>
      </c>
      <c r="C1062" s="172" t="s">
        <v>1</v>
      </c>
      <c r="D1062" s="177">
        <v>259.35000000000002</v>
      </c>
    </row>
    <row r="1063" spans="1:4">
      <c r="A1063" s="172" t="s">
        <v>25557</v>
      </c>
      <c r="D1063" s="177"/>
    </row>
    <row r="1064" spans="1:4">
      <c r="A1064" s="172" t="s">
        <v>25558</v>
      </c>
      <c r="D1064" s="177"/>
    </row>
    <row r="1065" spans="1:4">
      <c r="A1065" s="172" t="s">
        <v>25559</v>
      </c>
      <c r="C1065" s="172" t="s">
        <v>25560</v>
      </c>
      <c r="D1065" s="177"/>
    </row>
    <row r="1066" spans="1:4">
      <c r="A1066" s="172" t="s">
        <v>25</v>
      </c>
      <c r="B1066" s="12" t="s">
        <v>1068</v>
      </c>
      <c r="C1066" s="172" t="s">
        <v>0</v>
      </c>
      <c r="D1066" s="177" t="s">
        <v>25561</v>
      </c>
    </row>
    <row r="1067" spans="1:4">
      <c r="A1067" s="172">
        <v>7260100700</v>
      </c>
      <c r="B1067" s="12" t="s">
        <v>12954</v>
      </c>
      <c r="C1067" s="172" t="s">
        <v>1</v>
      </c>
      <c r="D1067" s="177">
        <v>345.54</v>
      </c>
    </row>
    <row r="1068" spans="1:4">
      <c r="A1068" s="172">
        <v>7260100710</v>
      </c>
      <c r="B1068" s="12" t="s">
        <v>12955</v>
      </c>
      <c r="C1068" s="172" t="s">
        <v>1</v>
      </c>
      <c r="D1068" s="177">
        <v>310.5</v>
      </c>
    </row>
    <row r="1069" spans="1:4">
      <c r="A1069" s="172">
        <v>7260100720</v>
      </c>
      <c r="B1069" s="12" t="s">
        <v>12956</v>
      </c>
      <c r="C1069" s="172" t="s">
        <v>1</v>
      </c>
      <c r="D1069" s="177">
        <v>314.10000000000002</v>
      </c>
    </row>
    <row r="1070" spans="1:4">
      <c r="A1070" s="172">
        <v>7260100730</v>
      </c>
      <c r="B1070" s="12" t="s">
        <v>12957</v>
      </c>
      <c r="C1070" s="172" t="s">
        <v>1</v>
      </c>
      <c r="D1070" s="177">
        <v>282.02</v>
      </c>
    </row>
    <row r="1071" spans="1:4">
      <c r="A1071" s="172">
        <v>7260100740</v>
      </c>
      <c r="B1071" s="12" t="s">
        <v>12958</v>
      </c>
      <c r="C1071" s="172" t="s">
        <v>1</v>
      </c>
      <c r="D1071" s="177">
        <v>368.21</v>
      </c>
    </row>
    <row r="1072" spans="1:4">
      <c r="A1072" s="172">
        <v>7260100750</v>
      </c>
      <c r="B1072" s="12" t="s">
        <v>12959</v>
      </c>
      <c r="C1072" s="172" t="s">
        <v>1</v>
      </c>
      <c r="D1072" s="177">
        <v>332.44</v>
      </c>
    </row>
    <row r="1073" spans="1:4">
      <c r="A1073" s="172">
        <v>7260100760</v>
      </c>
      <c r="B1073" s="12" t="s">
        <v>12960</v>
      </c>
      <c r="C1073" s="172" t="s">
        <v>1</v>
      </c>
      <c r="D1073" s="177">
        <v>335.84</v>
      </c>
    </row>
    <row r="1074" spans="1:4">
      <c r="A1074" s="172">
        <v>7260100770</v>
      </c>
      <c r="B1074" s="12" t="s">
        <v>12961</v>
      </c>
      <c r="C1074" s="172" t="s">
        <v>1</v>
      </c>
      <c r="D1074" s="177">
        <v>320.14999999999998</v>
      </c>
    </row>
    <row r="1075" spans="1:4">
      <c r="A1075" s="172">
        <v>7260100780</v>
      </c>
      <c r="B1075" s="12" t="s">
        <v>12962</v>
      </c>
      <c r="C1075" s="172" t="s">
        <v>1</v>
      </c>
      <c r="D1075" s="177">
        <v>414.57</v>
      </c>
    </row>
    <row r="1076" spans="1:4">
      <c r="A1076" s="172">
        <v>7260100790</v>
      </c>
      <c r="B1076" s="12" t="s">
        <v>12963</v>
      </c>
      <c r="C1076" s="172" t="s">
        <v>1</v>
      </c>
      <c r="D1076" s="177">
        <v>373.2</v>
      </c>
    </row>
    <row r="1077" spans="1:4">
      <c r="A1077" s="172">
        <v>7260100800</v>
      </c>
      <c r="B1077" s="12" t="s">
        <v>12964</v>
      </c>
      <c r="C1077" s="172" t="s">
        <v>1</v>
      </c>
      <c r="D1077" s="177">
        <v>376.93</v>
      </c>
    </row>
    <row r="1078" spans="1:4">
      <c r="A1078" s="172">
        <v>7260100810</v>
      </c>
      <c r="B1078" s="12" t="s">
        <v>12965</v>
      </c>
      <c r="C1078" s="172" t="s">
        <v>1</v>
      </c>
      <c r="D1078" s="177">
        <v>346.69</v>
      </c>
    </row>
    <row r="1079" spans="1:4">
      <c r="A1079" s="172">
        <v>7260100820</v>
      </c>
      <c r="B1079" s="12" t="s">
        <v>12966</v>
      </c>
      <c r="C1079" s="172" t="s">
        <v>1</v>
      </c>
      <c r="D1079" s="177">
        <v>441.1</v>
      </c>
    </row>
    <row r="1080" spans="1:4">
      <c r="A1080" s="172">
        <v>7260100830</v>
      </c>
      <c r="B1080" s="12" t="s">
        <v>12967</v>
      </c>
      <c r="C1080" s="172" t="s">
        <v>1</v>
      </c>
      <c r="D1080" s="177">
        <v>399.71</v>
      </c>
    </row>
    <row r="1081" spans="1:4">
      <c r="A1081" s="172">
        <v>7260100840</v>
      </c>
      <c r="B1081" s="12" t="s">
        <v>12968</v>
      </c>
      <c r="C1081" s="172" t="s">
        <v>1</v>
      </c>
      <c r="D1081" s="177">
        <v>403.41</v>
      </c>
    </row>
    <row r="1082" spans="1:4">
      <c r="A1082" s="172">
        <v>7260100850</v>
      </c>
      <c r="B1082" s="12" t="s">
        <v>12969</v>
      </c>
      <c r="C1082" s="172" t="s">
        <v>1</v>
      </c>
      <c r="D1082" s="177">
        <v>224.84</v>
      </c>
    </row>
    <row r="1083" spans="1:4">
      <c r="A1083" s="172">
        <v>7260100860</v>
      </c>
      <c r="B1083" s="12" t="s">
        <v>12970</v>
      </c>
      <c r="C1083" s="172" t="s">
        <v>1</v>
      </c>
      <c r="D1083" s="177">
        <v>299.27999999999997</v>
      </c>
    </row>
    <row r="1084" spans="1:4">
      <c r="A1084" s="172">
        <v>7260100870</v>
      </c>
      <c r="B1084" s="12" t="s">
        <v>12971</v>
      </c>
      <c r="C1084" s="172" t="s">
        <v>1</v>
      </c>
      <c r="D1084" s="177">
        <v>271.70999999999998</v>
      </c>
    </row>
    <row r="1085" spans="1:4">
      <c r="A1085" s="172">
        <v>7260100880</v>
      </c>
      <c r="B1085" s="12" t="s">
        <v>12972</v>
      </c>
      <c r="C1085" s="172" t="s">
        <v>1</v>
      </c>
      <c r="D1085" s="177">
        <v>274.87</v>
      </c>
    </row>
    <row r="1086" spans="1:4">
      <c r="A1086" s="172">
        <v>7260100890</v>
      </c>
      <c r="B1086" s="12" t="s">
        <v>12973</v>
      </c>
      <c r="C1086" s="172" t="s">
        <v>1</v>
      </c>
      <c r="D1086" s="177">
        <v>269.82</v>
      </c>
    </row>
    <row r="1087" spans="1:4">
      <c r="A1087" s="172">
        <v>7260100900</v>
      </c>
      <c r="B1087" s="12" t="s">
        <v>12974</v>
      </c>
      <c r="C1087" s="172" t="s">
        <v>1</v>
      </c>
      <c r="D1087" s="177">
        <v>347.81</v>
      </c>
    </row>
    <row r="1088" spans="1:4">
      <c r="A1088" s="172">
        <v>7260100910</v>
      </c>
      <c r="B1088" s="12" t="s">
        <v>12975</v>
      </c>
      <c r="C1088" s="172" t="s">
        <v>1</v>
      </c>
      <c r="D1088" s="177">
        <v>318.11</v>
      </c>
    </row>
    <row r="1089" spans="1:4">
      <c r="A1089" s="172">
        <v>7260100920</v>
      </c>
      <c r="B1089" s="12" t="s">
        <v>12976</v>
      </c>
      <c r="C1089" s="172" t="s">
        <v>1</v>
      </c>
      <c r="D1089" s="177">
        <v>321.42</v>
      </c>
    </row>
    <row r="1090" spans="1:4">
      <c r="A1090" s="172">
        <v>7260100930</v>
      </c>
      <c r="B1090" s="12" t="s">
        <v>12977</v>
      </c>
      <c r="C1090" s="172" t="s">
        <v>1</v>
      </c>
      <c r="D1090" s="177">
        <v>290.64999999999998</v>
      </c>
    </row>
    <row r="1091" spans="1:4">
      <c r="A1091" s="172">
        <v>7260100940</v>
      </c>
      <c r="B1091" s="12" t="s">
        <v>12978</v>
      </c>
      <c r="C1091" s="172" t="s">
        <v>1</v>
      </c>
      <c r="D1091" s="177">
        <v>368.65</v>
      </c>
    </row>
    <row r="1092" spans="1:4">
      <c r="A1092" s="172">
        <v>7260100950</v>
      </c>
      <c r="B1092" s="12" t="s">
        <v>12979</v>
      </c>
      <c r="C1092" s="172" t="s">
        <v>1</v>
      </c>
      <c r="D1092" s="177">
        <v>338.95</v>
      </c>
    </row>
    <row r="1093" spans="1:4">
      <c r="A1093" s="172">
        <v>7260100960</v>
      </c>
      <c r="B1093" s="12" t="s">
        <v>12980</v>
      </c>
      <c r="C1093" s="172" t="s">
        <v>1</v>
      </c>
      <c r="D1093" s="177">
        <v>342.26</v>
      </c>
    </row>
    <row r="1094" spans="1:4">
      <c r="A1094" s="172">
        <v>7260100970</v>
      </c>
      <c r="B1094" s="12" t="s">
        <v>12981</v>
      </c>
      <c r="C1094" s="172" t="s">
        <v>1</v>
      </c>
      <c r="D1094" s="177">
        <v>322.99</v>
      </c>
    </row>
    <row r="1095" spans="1:4">
      <c r="A1095" s="172">
        <v>7260100980</v>
      </c>
      <c r="B1095" s="12" t="s">
        <v>12982</v>
      </c>
      <c r="C1095" s="172" t="s">
        <v>1</v>
      </c>
      <c r="D1095" s="177">
        <v>409.18</v>
      </c>
    </row>
    <row r="1096" spans="1:4">
      <c r="A1096" s="172">
        <v>7260100990</v>
      </c>
      <c r="B1096" s="12" t="s">
        <v>12983</v>
      </c>
      <c r="C1096" s="172" t="s">
        <v>1</v>
      </c>
      <c r="D1096" s="177">
        <v>374.14</v>
      </c>
    </row>
    <row r="1097" spans="1:4">
      <c r="A1097" s="172">
        <v>7260101000</v>
      </c>
      <c r="B1097" s="12" t="s">
        <v>12984</v>
      </c>
      <c r="C1097" s="172" t="s">
        <v>1</v>
      </c>
      <c r="D1097" s="177">
        <v>377.74</v>
      </c>
    </row>
    <row r="1098" spans="1:4">
      <c r="A1098" s="172">
        <v>7260101010</v>
      </c>
      <c r="B1098" s="12" t="s">
        <v>12985</v>
      </c>
      <c r="C1098" s="172" t="s">
        <v>1</v>
      </c>
      <c r="D1098" s="177">
        <v>345.97</v>
      </c>
    </row>
    <row r="1099" spans="1:4">
      <c r="A1099" s="172">
        <v>7260101020</v>
      </c>
      <c r="B1099" s="12" t="s">
        <v>12986</v>
      </c>
      <c r="C1099" s="172" t="s">
        <v>1</v>
      </c>
      <c r="D1099" s="177">
        <v>432.16</v>
      </c>
    </row>
    <row r="1100" spans="1:4">
      <c r="A1100" s="172">
        <v>7260101030</v>
      </c>
      <c r="B1100" s="12" t="s">
        <v>12987</v>
      </c>
      <c r="C1100" s="172" t="s">
        <v>1</v>
      </c>
      <c r="D1100" s="177">
        <v>396.39</v>
      </c>
    </row>
    <row r="1101" spans="1:4">
      <c r="A1101" s="172">
        <v>7260101040</v>
      </c>
      <c r="B1101" s="12" t="s">
        <v>12988</v>
      </c>
      <c r="C1101" s="172" t="s">
        <v>1</v>
      </c>
      <c r="D1101" s="177">
        <v>399.79</v>
      </c>
    </row>
    <row r="1102" spans="1:4">
      <c r="A1102" s="172">
        <v>7260101050</v>
      </c>
      <c r="B1102" s="12" t="s">
        <v>12989</v>
      </c>
      <c r="C1102" s="172" t="s">
        <v>1</v>
      </c>
      <c r="D1102" s="177">
        <v>385.42</v>
      </c>
    </row>
    <row r="1103" spans="1:4">
      <c r="A1103" s="172">
        <v>7260101060</v>
      </c>
      <c r="B1103" s="12" t="s">
        <v>12990</v>
      </c>
      <c r="C1103" s="172" t="s">
        <v>1</v>
      </c>
      <c r="D1103" s="177">
        <v>479.82</v>
      </c>
    </row>
    <row r="1104" spans="1:4">
      <c r="A1104" s="172">
        <v>7260101070</v>
      </c>
      <c r="B1104" s="12" t="s">
        <v>12991</v>
      </c>
      <c r="C1104" s="172" t="s">
        <v>1</v>
      </c>
      <c r="D1104" s="177">
        <v>438.45</v>
      </c>
    </row>
    <row r="1105" spans="1:4">
      <c r="A1105" s="172">
        <v>7260101080</v>
      </c>
      <c r="B1105" s="12" t="s">
        <v>12992</v>
      </c>
      <c r="C1105" s="172" t="s">
        <v>1</v>
      </c>
      <c r="D1105" s="177">
        <v>442.19</v>
      </c>
    </row>
    <row r="1106" spans="1:4">
      <c r="A1106" s="172">
        <v>7260101090</v>
      </c>
      <c r="B1106" s="12" t="s">
        <v>12993</v>
      </c>
      <c r="C1106" s="172" t="s">
        <v>1</v>
      </c>
      <c r="D1106" s="177">
        <v>415.09</v>
      </c>
    </row>
    <row r="1107" spans="1:4">
      <c r="A1107" s="172">
        <v>7260101100</v>
      </c>
      <c r="B1107" s="12" t="s">
        <v>12994</v>
      </c>
      <c r="C1107" s="172" t="s">
        <v>1</v>
      </c>
      <c r="D1107" s="177">
        <v>509.5</v>
      </c>
    </row>
    <row r="1108" spans="1:4">
      <c r="A1108" s="172">
        <v>7260101110</v>
      </c>
      <c r="B1108" s="12" t="s">
        <v>12995</v>
      </c>
      <c r="C1108" s="172" t="s">
        <v>1</v>
      </c>
      <c r="D1108" s="177">
        <v>468.11</v>
      </c>
    </row>
    <row r="1109" spans="1:4">
      <c r="A1109" s="172">
        <v>7260101120</v>
      </c>
      <c r="B1109" s="12" t="s">
        <v>12996</v>
      </c>
      <c r="C1109" s="172" t="s">
        <v>1</v>
      </c>
      <c r="D1109" s="177">
        <v>471.82</v>
      </c>
    </row>
    <row r="1110" spans="1:4">
      <c r="A1110" s="172">
        <v>7260101130</v>
      </c>
      <c r="B1110" s="12" t="s">
        <v>12997</v>
      </c>
      <c r="C1110" s="172" t="s">
        <v>1</v>
      </c>
      <c r="D1110" s="177">
        <v>264.17</v>
      </c>
    </row>
    <row r="1111" spans="1:4">
      <c r="A1111" s="172">
        <v>7260101140</v>
      </c>
      <c r="B1111" s="12" t="s">
        <v>12998</v>
      </c>
      <c r="C1111" s="172" t="s">
        <v>1</v>
      </c>
      <c r="D1111" s="177">
        <v>338.62</v>
      </c>
    </row>
    <row r="1112" spans="1:4">
      <c r="A1112" s="172">
        <v>7260101150</v>
      </c>
      <c r="B1112" s="12" t="s">
        <v>12999</v>
      </c>
      <c r="C1112" s="172" t="s">
        <v>1</v>
      </c>
      <c r="D1112" s="177">
        <v>311.04000000000002</v>
      </c>
    </row>
    <row r="1113" spans="1:4">
      <c r="A1113" s="172">
        <v>7260101160</v>
      </c>
      <c r="B1113" s="12" t="s">
        <v>13000</v>
      </c>
      <c r="C1113" s="172" t="s">
        <v>1</v>
      </c>
      <c r="D1113" s="177">
        <v>314.2</v>
      </c>
    </row>
    <row r="1114" spans="1:4">
      <c r="A1114" s="172">
        <v>7260101170</v>
      </c>
      <c r="B1114" s="12" t="s">
        <v>13001</v>
      </c>
      <c r="C1114" s="172" t="s">
        <v>1</v>
      </c>
      <c r="D1114" s="177">
        <v>309.29000000000002</v>
      </c>
    </row>
    <row r="1115" spans="1:4">
      <c r="A1115" s="172">
        <v>7260101180</v>
      </c>
      <c r="B1115" s="12" t="s">
        <v>13002</v>
      </c>
      <c r="C1115" s="172" t="s">
        <v>1</v>
      </c>
      <c r="D1115" s="177">
        <v>387.28</v>
      </c>
    </row>
    <row r="1116" spans="1:4">
      <c r="A1116" s="172">
        <v>7260101190</v>
      </c>
      <c r="B1116" s="12" t="s">
        <v>13003</v>
      </c>
      <c r="C1116" s="172" t="s">
        <v>1</v>
      </c>
      <c r="D1116" s="177">
        <v>357.59</v>
      </c>
    </row>
    <row r="1117" spans="1:4">
      <c r="A1117" s="172">
        <v>7260101200</v>
      </c>
      <c r="B1117" s="12" t="s">
        <v>13004</v>
      </c>
      <c r="C1117" s="172" t="s">
        <v>1</v>
      </c>
      <c r="D1117" s="177">
        <v>360.89</v>
      </c>
    </row>
    <row r="1118" spans="1:4">
      <c r="A1118" s="172">
        <v>7260101210</v>
      </c>
      <c r="B1118" s="12" t="s">
        <v>13005</v>
      </c>
      <c r="C1118" s="172" t="s">
        <v>1</v>
      </c>
      <c r="D1118" s="177">
        <v>330.12</v>
      </c>
    </row>
    <row r="1119" spans="1:4">
      <c r="A1119" s="172" t="s">
        <v>25557</v>
      </c>
      <c r="D1119" s="177"/>
    </row>
    <row r="1120" spans="1:4">
      <c r="A1120" s="172" t="s">
        <v>25558</v>
      </c>
      <c r="D1120" s="177"/>
    </row>
    <row r="1121" spans="1:4">
      <c r="A1121" s="172" t="s">
        <v>25559</v>
      </c>
      <c r="C1121" s="172" t="s">
        <v>25560</v>
      </c>
      <c r="D1121" s="177"/>
    </row>
    <row r="1122" spans="1:4">
      <c r="A1122" s="172" t="s">
        <v>25</v>
      </c>
      <c r="B1122" s="12" t="s">
        <v>1068</v>
      </c>
      <c r="C1122" s="172" t="s">
        <v>0</v>
      </c>
      <c r="D1122" s="177" t="s">
        <v>25561</v>
      </c>
    </row>
    <row r="1123" spans="1:4">
      <c r="A1123" s="172">
        <v>7260101220</v>
      </c>
      <c r="B1123" s="12" t="s">
        <v>13006</v>
      </c>
      <c r="C1123" s="172" t="s">
        <v>1</v>
      </c>
      <c r="D1123" s="177">
        <v>408.11</v>
      </c>
    </row>
    <row r="1124" spans="1:4">
      <c r="A1124" s="172">
        <v>7260101230</v>
      </c>
      <c r="B1124" s="12" t="s">
        <v>13007</v>
      </c>
      <c r="C1124" s="172" t="s">
        <v>1</v>
      </c>
      <c r="D1124" s="177">
        <v>378.42</v>
      </c>
    </row>
    <row r="1125" spans="1:4">
      <c r="A1125" s="172">
        <v>7260101240</v>
      </c>
      <c r="B1125" s="12" t="s">
        <v>13008</v>
      </c>
      <c r="C1125" s="172" t="s">
        <v>1</v>
      </c>
      <c r="D1125" s="177">
        <v>381.72</v>
      </c>
    </row>
    <row r="1126" spans="1:4">
      <c r="A1126" s="172">
        <v>7260101250</v>
      </c>
      <c r="B1126" s="12" t="s">
        <v>13009</v>
      </c>
      <c r="C1126" s="172" t="s">
        <v>1</v>
      </c>
      <c r="D1126" s="177">
        <v>362.74</v>
      </c>
    </row>
    <row r="1127" spans="1:4">
      <c r="A1127" s="172">
        <v>7260101260</v>
      </c>
      <c r="B1127" s="12" t="s">
        <v>13010</v>
      </c>
      <c r="C1127" s="172" t="s">
        <v>1</v>
      </c>
      <c r="D1127" s="177">
        <v>448.94</v>
      </c>
    </row>
    <row r="1128" spans="1:4">
      <c r="A1128" s="172">
        <v>7260101270</v>
      </c>
      <c r="B1128" s="12" t="s">
        <v>13011</v>
      </c>
      <c r="C1128" s="172" t="s">
        <v>1</v>
      </c>
      <c r="D1128" s="177">
        <v>413.89</v>
      </c>
    </row>
    <row r="1129" spans="1:4">
      <c r="A1129" s="172">
        <v>7260101280</v>
      </c>
      <c r="B1129" s="12" t="s">
        <v>13012</v>
      </c>
      <c r="C1129" s="172" t="s">
        <v>1</v>
      </c>
      <c r="D1129" s="177">
        <v>417.48</v>
      </c>
    </row>
    <row r="1130" spans="1:4">
      <c r="A1130" s="172">
        <v>7260101290</v>
      </c>
      <c r="B1130" s="12" t="s">
        <v>13013</v>
      </c>
      <c r="C1130" s="172" t="s">
        <v>1</v>
      </c>
      <c r="D1130" s="177">
        <v>385.72</v>
      </c>
    </row>
    <row r="1131" spans="1:4">
      <c r="A1131" s="172">
        <v>7260101300</v>
      </c>
      <c r="B1131" s="12" t="s">
        <v>13014</v>
      </c>
      <c r="C1131" s="172" t="s">
        <v>1</v>
      </c>
      <c r="D1131" s="177">
        <v>471.92</v>
      </c>
    </row>
    <row r="1132" spans="1:4">
      <c r="A1132" s="172">
        <v>7260101310</v>
      </c>
      <c r="B1132" s="12" t="s">
        <v>13015</v>
      </c>
      <c r="C1132" s="172" t="s">
        <v>1</v>
      </c>
      <c r="D1132" s="177">
        <v>436.14</v>
      </c>
    </row>
    <row r="1133" spans="1:4">
      <c r="A1133" s="172">
        <v>7260101320</v>
      </c>
      <c r="B1133" s="12" t="s">
        <v>13016</v>
      </c>
      <c r="C1133" s="172" t="s">
        <v>1</v>
      </c>
      <c r="D1133" s="177">
        <v>439.53</v>
      </c>
    </row>
    <row r="1134" spans="1:4">
      <c r="A1134" s="172">
        <v>7260101330</v>
      </c>
      <c r="B1134" s="12" t="s">
        <v>13017</v>
      </c>
      <c r="C1134" s="172" t="s">
        <v>1</v>
      </c>
      <c r="D1134" s="177">
        <v>425.46</v>
      </c>
    </row>
    <row r="1135" spans="1:4">
      <c r="A1135" s="172">
        <v>7260101340</v>
      </c>
      <c r="B1135" s="12" t="s">
        <v>13018</v>
      </c>
      <c r="C1135" s="172" t="s">
        <v>1</v>
      </c>
      <c r="D1135" s="177">
        <v>519.85</v>
      </c>
    </row>
    <row r="1136" spans="1:4">
      <c r="A1136" s="172">
        <v>7260101350</v>
      </c>
      <c r="B1136" s="12" t="s">
        <v>13019</v>
      </c>
      <c r="C1136" s="172" t="s">
        <v>1</v>
      </c>
      <c r="D1136" s="177">
        <v>478.49</v>
      </c>
    </row>
    <row r="1137" spans="1:4">
      <c r="A1137" s="172">
        <v>7260101360</v>
      </c>
      <c r="B1137" s="12" t="s">
        <v>13020</v>
      </c>
      <c r="C1137" s="172" t="s">
        <v>1</v>
      </c>
      <c r="D1137" s="177">
        <v>482.23</v>
      </c>
    </row>
    <row r="1138" spans="1:4">
      <c r="A1138" s="172">
        <v>7260101370</v>
      </c>
      <c r="B1138" s="12" t="s">
        <v>13021</v>
      </c>
      <c r="C1138" s="172" t="s">
        <v>1</v>
      </c>
      <c r="D1138" s="177">
        <v>455.13</v>
      </c>
    </row>
    <row r="1139" spans="1:4">
      <c r="A1139" s="172">
        <v>7260101380</v>
      </c>
      <c r="B1139" s="12" t="s">
        <v>13022</v>
      </c>
      <c r="C1139" s="172" t="s">
        <v>1</v>
      </c>
      <c r="D1139" s="177">
        <v>549.52</v>
      </c>
    </row>
    <row r="1140" spans="1:4">
      <c r="A1140" s="172">
        <v>7260101390</v>
      </c>
      <c r="B1140" s="12" t="s">
        <v>13023</v>
      </c>
      <c r="C1140" s="172" t="s">
        <v>1</v>
      </c>
      <c r="D1140" s="177">
        <v>508.14</v>
      </c>
    </row>
    <row r="1141" spans="1:4">
      <c r="A1141" s="172">
        <v>7260101400</v>
      </c>
      <c r="B1141" s="12" t="s">
        <v>13024</v>
      </c>
      <c r="C1141" s="172" t="s">
        <v>1</v>
      </c>
      <c r="D1141" s="177">
        <v>511.85</v>
      </c>
    </row>
    <row r="1142" spans="1:4">
      <c r="A1142" s="172">
        <v>7260101410</v>
      </c>
      <c r="B1142" s="12" t="s">
        <v>13025</v>
      </c>
      <c r="C1142" s="172" t="s">
        <v>1</v>
      </c>
      <c r="D1142" s="177">
        <v>323.94</v>
      </c>
    </row>
    <row r="1143" spans="1:4">
      <c r="A1143" s="172">
        <v>7260101420</v>
      </c>
      <c r="B1143" s="12" t="s">
        <v>13026</v>
      </c>
      <c r="C1143" s="172" t="s">
        <v>1</v>
      </c>
      <c r="D1143" s="177">
        <v>398.39</v>
      </c>
    </row>
    <row r="1144" spans="1:4">
      <c r="A1144" s="172">
        <v>7260101430</v>
      </c>
      <c r="B1144" s="12" t="s">
        <v>13027</v>
      </c>
      <c r="C1144" s="172" t="s">
        <v>1</v>
      </c>
      <c r="D1144" s="177">
        <v>370.82</v>
      </c>
    </row>
    <row r="1145" spans="1:4">
      <c r="A1145" s="172">
        <v>7260101440</v>
      </c>
      <c r="B1145" s="12" t="s">
        <v>13028</v>
      </c>
      <c r="C1145" s="172" t="s">
        <v>1</v>
      </c>
      <c r="D1145" s="177">
        <v>373.98</v>
      </c>
    </row>
    <row r="1146" spans="1:4">
      <c r="A1146" s="172">
        <v>7260101450</v>
      </c>
      <c r="B1146" s="12" t="s">
        <v>13029</v>
      </c>
      <c r="C1146" s="172" t="s">
        <v>1</v>
      </c>
      <c r="D1146" s="177">
        <v>369.28</v>
      </c>
    </row>
    <row r="1147" spans="1:4">
      <c r="A1147" s="172">
        <v>7260101460</v>
      </c>
      <c r="B1147" s="12" t="s">
        <v>13030</v>
      </c>
      <c r="C1147" s="172" t="s">
        <v>1</v>
      </c>
      <c r="D1147" s="177">
        <v>447.27</v>
      </c>
    </row>
    <row r="1148" spans="1:4">
      <c r="A1148" s="172">
        <v>7260101470</v>
      </c>
      <c r="B1148" s="12" t="s">
        <v>13031</v>
      </c>
      <c r="C1148" s="172" t="s">
        <v>1</v>
      </c>
      <c r="D1148" s="177">
        <v>417.58</v>
      </c>
    </row>
    <row r="1149" spans="1:4">
      <c r="A1149" s="172">
        <v>7260101480</v>
      </c>
      <c r="B1149" s="12" t="s">
        <v>13032</v>
      </c>
      <c r="C1149" s="172" t="s">
        <v>1</v>
      </c>
      <c r="D1149" s="177">
        <v>420.88</v>
      </c>
    </row>
    <row r="1150" spans="1:4">
      <c r="A1150" s="172">
        <v>7260101490</v>
      </c>
      <c r="B1150" s="12" t="s">
        <v>13033</v>
      </c>
      <c r="C1150" s="172" t="s">
        <v>1</v>
      </c>
      <c r="D1150" s="177">
        <v>390.27</v>
      </c>
    </row>
    <row r="1151" spans="1:4">
      <c r="A1151" s="172">
        <v>7260101500</v>
      </c>
      <c r="B1151" s="12" t="s">
        <v>13034</v>
      </c>
      <c r="C1151" s="172" t="s">
        <v>1</v>
      </c>
      <c r="D1151" s="177">
        <v>468.26</v>
      </c>
    </row>
    <row r="1152" spans="1:4">
      <c r="A1152" s="172">
        <v>7260101510</v>
      </c>
      <c r="B1152" s="12" t="s">
        <v>13035</v>
      </c>
      <c r="C1152" s="172" t="s">
        <v>1</v>
      </c>
      <c r="D1152" s="177">
        <v>438.57</v>
      </c>
    </row>
    <row r="1153" spans="1:4">
      <c r="A1153" s="172">
        <v>7260101520</v>
      </c>
      <c r="B1153" s="12" t="s">
        <v>13036</v>
      </c>
      <c r="C1153" s="172" t="s">
        <v>1</v>
      </c>
      <c r="D1153" s="177">
        <v>441.87</v>
      </c>
    </row>
    <row r="1154" spans="1:4">
      <c r="A1154" s="172">
        <v>7260101530</v>
      </c>
      <c r="B1154" s="12" t="s">
        <v>13037</v>
      </c>
      <c r="C1154" s="172" t="s">
        <v>1</v>
      </c>
      <c r="D1154" s="177">
        <v>423.57</v>
      </c>
    </row>
    <row r="1155" spans="1:4">
      <c r="A1155" s="172">
        <v>7260101540</v>
      </c>
      <c r="B1155" s="12" t="s">
        <v>13038</v>
      </c>
      <c r="C1155" s="172" t="s">
        <v>1</v>
      </c>
      <c r="D1155" s="177">
        <v>509.76</v>
      </c>
    </row>
    <row r="1156" spans="1:4">
      <c r="A1156" s="172">
        <v>7260101550</v>
      </c>
      <c r="B1156" s="12" t="s">
        <v>13039</v>
      </c>
      <c r="C1156" s="172" t="s">
        <v>1</v>
      </c>
      <c r="D1156" s="177">
        <v>474.72</v>
      </c>
    </row>
    <row r="1157" spans="1:4">
      <c r="A1157" s="172">
        <v>7260101560</v>
      </c>
      <c r="B1157" s="12" t="s">
        <v>13040</v>
      </c>
      <c r="C1157" s="172" t="s">
        <v>1</v>
      </c>
      <c r="D1157" s="177">
        <v>478.31</v>
      </c>
    </row>
    <row r="1158" spans="1:4">
      <c r="A1158" s="172">
        <v>7260101570</v>
      </c>
      <c r="B1158" s="12" t="s">
        <v>13041</v>
      </c>
      <c r="C1158" s="172" t="s">
        <v>1</v>
      </c>
      <c r="D1158" s="177">
        <v>447.35</v>
      </c>
    </row>
    <row r="1159" spans="1:4">
      <c r="A1159" s="172">
        <v>7260101580</v>
      </c>
      <c r="B1159" s="12" t="s">
        <v>13042</v>
      </c>
      <c r="C1159" s="172" t="s">
        <v>1</v>
      </c>
      <c r="D1159" s="177">
        <v>533.54</v>
      </c>
    </row>
    <row r="1160" spans="1:4">
      <c r="A1160" s="172">
        <v>7260101590</v>
      </c>
      <c r="B1160" s="12" t="s">
        <v>13043</v>
      </c>
      <c r="C1160" s="172" t="s">
        <v>1</v>
      </c>
      <c r="D1160" s="177">
        <v>497.77</v>
      </c>
    </row>
    <row r="1161" spans="1:4">
      <c r="A1161" s="172">
        <v>7260101600</v>
      </c>
      <c r="B1161" s="12" t="s">
        <v>13044</v>
      </c>
      <c r="C1161" s="172" t="s">
        <v>1</v>
      </c>
      <c r="D1161" s="177">
        <v>501.16</v>
      </c>
    </row>
    <row r="1162" spans="1:4">
      <c r="A1162" s="172">
        <v>7260101610</v>
      </c>
      <c r="B1162" s="12" t="s">
        <v>13045</v>
      </c>
      <c r="C1162" s="172" t="s">
        <v>1</v>
      </c>
      <c r="D1162" s="177">
        <v>490.48</v>
      </c>
    </row>
    <row r="1163" spans="1:4">
      <c r="A1163" s="172">
        <v>7260101620</v>
      </c>
      <c r="B1163" s="12" t="s">
        <v>13046</v>
      </c>
      <c r="C1163" s="172" t="s">
        <v>1</v>
      </c>
      <c r="D1163" s="177">
        <v>584.88</v>
      </c>
    </row>
    <row r="1164" spans="1:4">
      <c r="A1164" s="172">
        <v>7260101630</v>
      </c>
      <c r="B1164" s="12" t="s">
        <v>13047</v>
      </c>
      <c r="C1164" s="172" t="s">
        <v>1</v>
      </c>
      <c r="D1164" s="177">
        <v>543.52</v>
      </c>
    </row>
    <row r="1165" spans="1:4">
      <c r="A1165" s="172">
        <v>7260101640</v>
      </c>
      <c r="B1165" s="12" t="s">
        <v>13048</v>
      </c>
      <c r="C1165" s="172" t="s">
        <v>1</v>
      </c>
      <c r="D1165" s="177">
        <v>547.25</v>
      </c>
    </row>
    <row r="1166" spans="1:4">
      <c r="A1166" s="172">
        <v>7260101650</v>
      </c>
      <c r="B1166" s="12" t="s">
        <v>13049</v>
      </c>
      <c r="C1166" s="172" t="s">
        <v>1</v>
      </c>
      <c r="D1166" s="177">
        <v>515.42999999999995</v>
      </c>
    </row>
    <row r="1167" spans="1:4">
      <c r="A1167" s="172">
        <v>7260101660</v>
      </c>
      <c r="B1167" s="12" t="s">
        <v>13050</v>
      </c>
      <c r="C1167" s="172" t="s">
        <v>1</v>
      </c>
      <c r="D1167" s="177">
        <v>609.83000000000004</v>
      </c>
    </row>
    <row r="1168" spans="1:4">
      <c r="A1168" s="172">
        <v>7260101670</v>
      </c>
      <c r="B1168" s="12" t="s">
        <v>13051</v>
      </c>
      <c r="C1168" s="172" t="s">
        <v>1</v>
      </c>
      <c r="D1168" s="177">
        <v>568.45000000000005</v>
      </c>
    </row>
    <row r="1169" spans="1:4">
      <c r="A1169" s="172">
        <v>7260101680</v>
      </c>
      <c r="B1169" s="12" t="s">
        <v>13052</v>
      </c>
      <c r="C1169" s="172" t="s">
        <v>1</v>
      </c>
      <c r="D1169" s="177">
        <v>572.15</v>
      </c>
    </row>
    <row r="1170" spans="1:4">
      <c r="A1170" s="172">
        <v>7260200040</v>
      </c>
      <c r="B1170" s="12" t="s">
        <v>13053</v>
      </c>
      <c r="C1170" s="172" t="s">
        <v>1</v>
      </c>
      <c r="D1170" s="177">
        <v>342.45</v>
      </c>
    </row>
    <row r="1171" spans="1:4">
      <c r="A1171" s="172">
        <v>7260200320</v>
      </c>
      <c r="B1171" s="12" t="s">
        <v>13054</v>
      </c>
      <c r="C1171" s="172" t="s">
        <v>1</v>
      </c>
      <c r="D1171" s="177">
        <v>349.11</v>
      </c>
    </row>
    <row r="1172" spans="1:4">
      <c r="A1172" s="172">
        <v>7260250010</v>
      </c>
      <c r="B1172" s="12" t="s">
        <v>13055</v>
      </c>
      <c r="C1172" s="172" t="s">
        <v>1</v>
      </c>
      <c r="D1172" s="177">
        <v>59.23</v>
      </c>
    </row>
    <row r="1173" spans="1:4">
      <c r="A1173" s="172">
        <v>7260250040</v>
      </c>
      <c r="B1173" s="12" t="s">
        <v>13056</v>
      </c>
      <c r="C1173" s="172" t="s">
        <v>1</v>
      </c>
      <c r="D1173" s="177">
        <v>109.27</v>
      </c>
    </row>
    <row r="1174" spans="1:4">
      <c r="A1174" s="172">
        <v>7260250080</v>
      </c>
      <c r="B1174" s="12" t="s">
        <v>13057</v>
      </c>
      <c r="C1174" s="172" t="s">
        <v>1</v>
      </c>
      <c r="D1174" s="177">
        <v>154.94999999999999</v>
      </c>
    </row>
    <row r="1175" spans="1:4">
      <c r="A1175" s="172" t="s">
        <v>25557</v>
      </c>
      <c r="D1175" s="177"/>
    </row>
    <row r="1176" spans="1:4">
      <c r="A1176" s="172" t="s">
        <v>25558</v>
      </c>
      <c r="D1176" s="177"/>
    </row>
    <row r="1177" spans="1:4">
      <c r="A1177" s="172" t="s">
        <v>25559</v>
      </c>
      <c r="C1177" s="172" t="s">
        <v>25560</v>
      </c>
      <c r="D1177" s="177"/>
    </row>
    <row r="1178" spans="1:4">
      <c r="A1178" s="172" t="s">
        <v>25</v>
      </c>
      <c r="B1178" s="12" t="s">
        <v>1068</v>
      </c>
      <c r="C1178" s="172" t="s">
        <v>0</v>
      </c>
      <c r="D1178" s="177" t="s">
        <v>25561</v>
      </c>
    </row>
    <row r="1179" spans="1:4">
      <c r="A1179" s="172">
        <v>7260250320</v>
      </c>
      <c r="B1179" s="12" t="s">
        <v>13058</v>
      </c>
      <c r="C1179" s="172" t="s">
        <v>1</v>
      </c>
      <c r="D1179" s="177">
        <v>110.56</v>
      </c>
    </row>
    <row r="1180" spans="1:4">
      <c r="A1180" s="172">
        <v>7260250360</v>
      </c>
      <c r="B1180" s="12" t="s">
        <v>13059</v>
      </c>
      <c r="C1180" s="172" t="s">
        <v>1</v>
      </c>
      <c r="D1180" s="177">
        <v>156.33000000000001</v>
      </c>
    </row>
    <row r="1181" spans="1:4">
      <c r="A1181" s="172">
        <v>7260300010</v>
      </c>
      <c r="B1181" s="12" t="s">
        <v>13060</v>
      </c>
      <c r="C1181" s="172" t="s">
        <v>1</v>
      </c>
      <c r="D1181" s="177">
        <v>382.5</v>
      </c>
    </row>
    <row r="1182" spans="1:4">
      <c r="A1182" s="172">
        <v>7260300020</v>
      </c>
      <c r="B1182" s="12" t="s">
        <v>13061</v>
      </c>
      <c r="C1182" s="172" t="s">
        <v>1</v>
      </c>
      <c r="D1182" s="177">
        <v>456.95</v>
      </c>
    </row>
    <row r="1183" spans="1:4">
      <c r="A1183" s="172">
        <v>7260300030</v>
      </c>
      <c r="B1183" s="12" t="s">
        <v>13062</v>
      </c>
      <c r="C1183" s="172" t="s">
        <v>1</v>
      </c>
      <c r="D1183" s="177">
        <v>429.38</v>
      </c>
    </row>
    <row r="1184" spans="1:4">
      <c r="A1184" s="172">
        <v>7260300040</v>
      </c>
      <c r="B1184" s="12" t="s">
        <v>13063</v>
      </c>
      <c r="C1184" s="172" t="s">
        <v>1</v>
      </c>
      <c r="D1184" s="177">
        <v>432.54</v>
      </c>
    </row>
    <row r="1185" spans="1:4">
      <c r="A1185" s="172">
        <v>7260300050</v>
      </c>
      <c r="B1185" s="12" t="s">
        <v>13064</v>
      </c>
      <c r="C1185" s="172" t="s">
        <v>1</v>
      </c>
      <c r="D1185" s="177">
        <v>426.83</v>
      </c>
    </row>
    <row r="1186" spans="1:4">
      <c r="A1186" s="172">
        <v>7260300060</v>
      </c>
      <c r="B1186" s="12" t="s">
        <v>13065</v>
      </c>
      <c r="C1186" s="172" t="s">
        <v>1</v>
      </c>
      <c r="D1186" s="177">
        <v>504.83</v>
      </c>
    </row>
    <row r="1187" spans="1:4">
      <c r="A1187" s="172">
        <v>7260300070</v>
      </c>
      <c r="B1187" s="12" t="s">
        <v>13066</v>
      </c>
      <c r="C1187" s="172" t="s">
        <v>1</v>
      </c>
      <c r="D1187" s="177">
        <v>475.14</v>
      </c>
    </row>
    <row r="1188" spans="1:4">
      <c r="A1188" s="172">
        <v>7260300080</v>
      </c>
      <c r="B1188" s="12" t="s">
        <v>13067</v>
      </c>
      <c r="C1188" s="172" t="s">
        <v>1</v>
      </c>
      <c r="D1188" s="177">
        <v>478.44</v>
      </c>
    </row>
    <row r="1189" spans="1:4">
      <c r="A1189" s="172">
        <v>7260300090</v>
      </c>
      <c r="B1189" s="12" t="s">
        <v>13068</v>
      </c>
      <c r="C1189" s="172" t="s">
        <v>1</v>
      </c>
      <c r="D1189" s="177">
        <v>447.58</v>
      </c>
    </row>
    <row r="1190" spans="1:4">
      <c r="A1190" s="172">
        <v>7260300100</v>
      </c>
      <c r="B1190" s="12" t="s">
        <v>13069</v>
      </c>
      <c r="C1190" s="172" t="s">
        <v>1</v>
      </c>
      <c r="D1190" s="177">
        <v>525.58000000000004</v>
      </c>
    </row>
    <row r="1191" spans="1:4">
      <c r="A1191" s="172">
        <v>7260300110</v>
      </c>
      <c r="B1191" s="12" t="s">
        <v>13070</v>
      </c>
      <c r="C1191" s="172" t="s">
        <v>1</v>
      </c>
      <c r="D1191" s="177">
        <v>495.89</v>
      </c>
    </row>
    <row r="1192" spans="1:4">
      <c r="A1192" s="172">
        <v>7260300120</v>
      </c>
      <c r="B1192" s="12" t="s">
        <v>13071</v>
      </c>
      <c r="C1192" s="172" t="s">
        <v>1</v>
      </c>
      <c r="D1192" s="177">
        <v>499.19</v>
      </c>
    </row>
    <row r="1193" spans="1:4">
      <c r="A1193" s="172">
        <v>7260300130</v>
      </c>
      <c r="B1193" s="12" t="s">
        <v>13072</v>
      </c>
      <c r="C1193" s="172" t="s">
        <v>1</v>
      </c>
      <c r="D1193" s="177">
        <v>478.8</v>
      </c>
    </row>
    <row r="1194" spans="1:4">
      <c r="A1194" s="172">
        <v>7260300140</v>
      </c>
      <c r="B1194" s="12" t="s">
        <v>13073</v>
      </c>
      <c r="C1194" s="172" t="s">
        <v>1</v>
      </c>
      <c r="D1194" s="177">
        <v>565</v>
      </c>
    </row>
    <row r="1195" spans="1:4">
      <c r="A1195" s="172">
        <v>7260300150</v>
      </c>
      <c r="B1195" s="12" t="s">
        <v>13074</v>
      </c>
      <c r="C1195" s="172" t="s">
        <v>1</v>
      </c>
      <c r="D1195" s="177">
        <v>529.95000000000005</v>
      </c>
    </row>
    <row r="1196" spans="1:4">
      <c r="A1196" s="172">
        <v>7260300160</v>
      </c>
      <c r="B1196" s="12" t="s">
        <v>13075</v>
      </c>
      <c r="C1196" s="172" t="s">
        <v>1</v>
      </c>
      <c r="D1196" s="177">
        <v>533.54</v>
      </c>
    </row>
    <row r="1197" spans="1:4">
      <c r="A1197" s="172">
        <v>7260300170</v>
      </c>
      <c r="B1197" s="12" t="s">
        <v>13076</v>
      </c>
      <c r="C1197" s="172" t="s">
        <v>1</v>
      </c>
      <c r="D1197" s="177">
        <v>501.47</v>
      </c>
    </row>
    <row r="1198" spans="1:4">
      <c r="A1198" s="172">
        <v>7260300180</v>
      </c>
      <c r="B1198" s="12" t="s">
        <v>13077</v>
      </c>
      <c r="C1198" s="172" t="s">
        <v>1</v>
      </c>
      <c r="D1198" s="177">
        <v>587.66999999999996</v>
      </c>
    </row>
    <row r="1199" spans="1:4">
      <c r="A1199" s="172">
        <v>7260300190</v>
      </c>
      <c r="B1199" s="12" t="s">
        <v>13078</v>
      </c>
      <c r="C1199" s="172" t="s">
        <v>1</v>
      </c>
      <c r="D1199" s="177">
        <v>551.89</v>
      </c>
    </row>
    <row r="1200" spans="1:4">
      <c r="A1200" s="172">
        <v>7260300200</v>
      </c>
      <c r="B1200" s="12" t="s">
        <v>13079</v>
      </c>
      <c r="C1200" s="172" t="s">
        <v>1</v>
      </c>
      <c r="D1200" s="177">
        <v>555.28</v>
      </c>
    </row>
    <row r="1201" spans="1:4">
      <c r="A1201" s="172">
        <v>7260300210</v>
      </c>
      <c r="B1201" s="12" t="s">
        <v>13080</v>
      </c>
      <c r="C1201" s="172" t="s">
        <v>1</v>
      </c>
      <c r="D1201" s="177">
        <v>539.04</v>
      </c>
    </row>
    <row r="1202" spans="1:4">
      <c r="A1202" s="172">
        <v>7260300220</v>
      </c>
      <c r="B1202" s="12" t="s">
        <v>13081</v>
      </c>
      <c r="C1202" s="172" t="s">
        <v>1</v>
      </c>
      <c r="D1202" s="177">
        <v>633.44000000000005</v>
      </c>
    </row>
    <row r="1203" spans="1:4">
      <c r="A1203" s="172">
        <v>7260300230</v>
      </c>
      <c r="B1203" s="12" t="s">
        <v>13082</v>
      </c>
      <c r="C1203" s="172" t="s">
        <v>1</v>
      </c>
      <c r="D1203" s="177">
        <v>592.08000000000004</v>
      </c>
    </row>
    <row r="1204" spans="1:4">
      <c r="A1204" s="172">
        <v>7260300240</v>
      </c>
      <c r="B1204" s="12" t="s">
        <v>13083</v>
      </c>
      <c r="C1204" s="172" t="s">
        <v>1</v>
      </c>
      <c r="D1204" s="177">
        <v>595.80999999999995</v>
      </c>
    </row>
    <row r="1205" spans="1:4">
      <c r="A1205" s="172">
        <v>7260300250</v>
      </c>
      <c r="B1205" s="12" t="s">
        <v>13084</v>
      </c>
      <c r="C1205" s="172" t="s">
        <v>1</v>
      </c>
      <c r="D1205" s="177">
        <v>565.58000000000004</v>
      </c>
    </row>
    <row r="1206" spans="1:4">
      <c r="A1206" s="172">
        <v>7260300260</v>
      </c>
      <c r="B1206" s="12" t="s">
        <v>13085</v>
      </c>
      <c r="C1206" s="172" t="s">
        <v>1</v>
      </c>
      <c r="D1206" s="177">
        <v>659.98</v>
      </c>
    </row>
    <row r="1207" spans="1:4">
      <c r="A1207" s="172">
        <v>7260300270</v>
      </c>
      <c r="B1207" s="12" t="s">
        <v>13086</v>
      </c>
      <c r="C1207" s="172" t="s">
        <v>1</v>
      </c>
      <c r="D1207" s="177">
        <v>618.6</v>
      </c>
    </row>
    <row r="1208" spans="1:4">
      <c r="A1208" s="172">
        <v>7260300280</v>
      </c>
      <c r="B1208" s="12" t="s">
        <v>13087</v>
      </c>
      <c r="C1208" s="172" t="s">
        <v>1</v>
      </c>
      <c r="D1208" s="177">
        <v>622.29999999999995</v>
      </c>
    </row>
    <row r="1209" spans="1:4">
      <c r="A1209" s="172">
        <v>7260300290</v>
      </c>
      <c r="B1209" s="12" t="s">
        <v>13088</v>
      </c>
      <c r="C1209" s="172" t="s">
        <v>1</v>
      </c>
      <c r="D1209" s="177">
        <v>450.57</v>
      </c>
    </row>
    <row r="1210" spans="1:4">
      <c r="A1210" s="172">
        <v>7260300300</v>
      </c>
      <c r="B1210" s="12" t="s">
        <v>13089</v>
      </c>
      <c r="C1210" s="172" t="s">
        <v>1</v>
      </c>
      <c r="D1210" s="177">
        <v>525.01</v>
      </c>
    </row>
    <row r="1211" spans="1:4">
      <c r="A1211" s="172">
        <v>7260300310</v>
      </c>
      <c r="B1211" s="12" t="s">
        <v>13090</v>
      </c>
      <c r="C1211" s="172" t="s">
        <v>1</v>
      </c>
      <c r="D1211" s="177">
        <v>497.44</v>
      </c>
    </row>
    <row r="1212" spans="1:4">
      <c r="A1212" s="172">
        <v>7260300320</v>
      </c>
      <c r="B1212" s="12" t="s">
        <v>13091</v>
      </c>
      <c r="C1212" s="172" t="s">
        <v>1</v>
      </c>
      <c r="D1212" s="177">
        <v>500.6</v>
      </c>
    </row>
    <row r="1213" spans="1:4">
      <c r="A1213" s="172">
        <v>7260300330</v>
      </c>
      <c r="B1213" s="12" t="s">
        <v>13092</v>
      </c>
      <c r="C1213" s="172" t="s">
        <v>1</v>
      </c>
      <c r="D1213" s="177">
        <v>495.12</v>
      </c>
    </row>
    <row r="1214" spans="1:4">
      <c r="A1214" s="172">
        <v>7260300340</v>
      </c>
      <c r="B1214" s="12" t="s">
        <v>13093</v>
      </c>
      <c r="C1214" s="172" t="s">
        <v>1</v>
      </c>
      <c r="D1214" s="177">
        <v>573.12</v>
      </c>
    </row>
    <row r="1215" spans="1:4">
      <c r="A1215" s="172">
        <v>7260300350</v>
      </c>
      <c r="B1215" s="12" t="s">
        <v>13094</v>
      </c>
      <c r="C1215" s="172" t="s">
        <v>1</v>
      </c>
      <c r="D1215" s="177">
        <v>543.41999999999996</v>
      </c>
    </row>
    <row r="1216" spans="1:4">
      <c r="A1216" s="172">
        <v>7260300360</v>
      </c>
      <c r="B1216" s="12" t="s">
        <v>13095</v>
      </c>
      <c r="C1216" s="172" t="s">
        <v>1</v>
      </c>
      <c r="D1216" s="177">
        <v>546.72</v>
      </c>
    </row>
    <row r="1217" spans="1:4">
      <c r="A1217" s="172">
        <v>7260300370</v>
      </c>
      <c r="B1217" s="12" t="s">
        <v>13096</v>
      </c>
      <c r="C1217" s="172" t="s">
        <v>1</v>
      </c>
      <c r="D1217" s="177">
        <v>515.87</v>
      </c>
    </row>
    <row r="1218" spans="1:4">
      <c r="A1218" s="172">
        <v>7260300380</v>
      </c>
      <c r="B1218" s="12" t="s">
        <v>13097</v>
      </c>
      <c r="C1218" s="172" t="s">
        <v>1</v>
      </c>
      <c r="D1218" s="177">
        <v>593.88</v>
      </c>
    </row>
    <row r="1219" spans="1:4">
      <c r="A1219" s="172">
        <v>7260300390</v>
      </c>
      <c r="B1219" s="12" t="s">
        <v>13098</v>
      </c>
      <c r="C1219" s="172" t="s">
        <v>1</v>
      </c>
      <c r="D1219" s="177">
        <v>564.17999999999995</v>
      </c>
    </row>
    <row r="1220" spans="1:4">
      <c r="A1220" s="172">
        <v>7260300400</v>
      </c>
      <c r="B1220" s="12" t="s">
        <v>13099</v>
      </c>
      <c r="C1220" s="172" t="s">
        <v>1</v>
      </c>
      <c r="D1220" s="177">
        <v>567.48</v>
      </c>
    </row>
    <row r="1221" spans="1:4">
      <c r="A1221" s="172">
        <v>7260300410</v>
      </c>
      <c r="B1221" s="12" t="s">
        <v>13100</v>
      </c>
      <c r="C1221" s="172" t="s">
        <v>1</v>
      </c>
      <c r="D1221" s="177">
        <v>547.42999999999995</v>
      </c>
    </row>
    <row r="1222" spans="1:4">
      <c r="A1222" s="172">
        <v>7260300420</v>
      </c>
      <c r="B1222" s="12" t="s">
        <v>13101</v>
      </c>
      <c r="C1222" s="172" t="s">
        <v>1</v>
      </c>
      <c r="D1222" s="177">
        <v>633.62</v>
      </c>
    </row>
    <row r="1223" spans="1:4">
      <c r="A1223" s="172">
        <v>7260300430</v>
      </c>
      <c r="B1223" s="12" t="s">
        <v>13102</v>
      </c>
      <c r="C1223" s="172" t="s">
        <v>1</v>
      </c>
      <c r="D1223" s="177">
        <v>598.58000000000004</v>
      </c>
    </row>
    <row r="1224" spans="1:4">
      <c r="A1224" s="172">
        <v>7260300440</v>
      </c>
      <c r="B1224" s="12" t="s">
        <v>13103</v>
      </c>
      <c r="C1224" s="172" t="s">
        <v>1</v>
      </c>
      <c r="D1224" s="177">
        <v>602.17999999999995</v>
      </c>
    </row>
    <row r="1225" spans="1:4">
      <c r="A1225" s="172">
        <v>7260300450</v>
      </c>
      <c r="B1225" s="12" t="s">
        <v>13104</v>
      </c>
      <c r="C1225" s="172" t="s">
        <v>1</v>
      </c>
      <c r="D1225" s="177">
        <v>570.1</v>
      </c>
    </row>
    <row r="1226" spans="1:4">
      <c r="A1226" s="172">
        <v>7260300460</v>
      </c>
      <c r="B1226" s="12" t="s">
        <v>13105</v>
      </c>
      <c r="C1226" s="172" t="s">
        <v>1</v>
      </c>
      <c r="D1226" s="177">
        <v>656.29</v>
      </c>
    </row>
    <row r="1227" spans="1:4">
      <c r="A1227" s="172">
        <v>7260300470</v>
      </c>
      <c r="B1227" s="12" t="s">
        <v>13106</v>
      </c>
      <c r="C1227" s="172" t="s">
        <v>1</v>
      </c>
      <c r="D1227" s="177">
        <v>620.52</v>
      </c>
    </row>
    <row r="1228" spans="1:4">
      <c r="A1228" s="172">
        <v>7260300480</v>
      </c>
      <c r="B1228" s="12" t="s">
        <v>13107</v>
      </c>
      <c r="C1228" s="172" t="s">
        <v>1</v>
      </c>
      <c r="D1228" s="177">
        <v>623.91999999999996</v>
      </c>
    </row>
    <row r="1229" spans="1:4">
      <c r="A1229" s="172">
        <v>7260300490</v>
      </c>
      <c r="B1229" s="12" t="s">
        <v>13108</v>
      </c>
      <c r="C1229" s="172" t="s">
        <v>1</v>
      </c>
      <c r="D1229" s="177">
        <v>608.03</v>
      </c>
    </row>
    <row r="1230" spans="1:4">
      <c r="A1230" s="172">
        <v>7260300500</v>
      </c>
      <c r="B1230" s="12" t="s">
        <v>13109</v>
      </c>
      <c r="C1230" s="172" t="s">
        <v>1</v>
      </c>
      <c r="D1230" s="177">
        <v>702.42</v>
      </c>
    </row>
    <row r="1231" spans="1:4">
      <c r="A1231" s="172" t="s">
        <v>25557</v>
      </c>
      <c r="D1231" s="177"/>
    </row>
    <row r="1232" spans="1:4">
      <c r="A1232" s="172" t="s">
        <v>25558</v>
      </c>
      <c r="D1232" s="177"/>
    </row>
    <row r="1233" spans="1:4">
      <c r="A1233" s="172" t="s">
        <v>25559</v>
      </c>
      <c r="C1233" s="172" t="s">
        <v>25560</v>
      </c>
      <c r="D1233" s="177"/>
    </row>
    <row r="1234" spans="1:4">
      <c r="A1234" s="172" t="s">
        <v>25</v>
      </c>
      <c r="B1234" s="12" t="s">
        <v>1068</v>
      </c>
      <c r="C1234" s="172" t="s">
        <v>0</v>
      </c>
      <c r="D1234" s="177" t="s">
        <v>25561</v>
      </c>
    </row>
    <row r="1235" spans="1:4">
      <c r="A1235" s="172">
        <v>7260300510</v>
      </c>
      <c r="B1235" s="12" t="s">
        <v>13110</v>
      </c>
      <c r="C1235" s="172" t="s">
        <v>1</v>
      </c>
      <c r="D1235" s="177">
        <v>661.06</v>
      </c>
    </row>
    <row r="1236" spans="1:4">
      <c r="A1236" s="172">
        <v>7260300520</v>
      </c>
      <c r="B1236" s="12" t="s">
        <v>13111</v>
      </c>
      <c r="C1236" s="172" t="s">
        <v>1</v>
      </c>
      <c r="D1236" s="177">
        <v>664.8</v>
      </c>
    </row>
    <row r="1237" spans="1:4">
      <c r="A1237" s="172">
        <v>7260300530</v>
      </c>
      <c r="B1237" s="12" t="s">
        <v>13112</v>
      </c>
      <c r="C1237" s="172" t="s">
        <v>1</v>
      </c>
      <c r="D1237" s="177">
        <v>634.57000000000005</v>
      </c>
    </row>
    <row r="1238" spans="1:4">
      <c r="A1238" s="172">
        <v>7260300540</v>
      </c>
      <c r="B1238" s="12" t="s">
        <v>13113</v>
      </c>
      <c r="C1238" s="172" t="s">
        <v>1</v>
      </c>
      <c r="D1238" s="177">
        <v>728.96</v>
      </c>
    </row>
    <row r="1239" spans="1:4">
      <c r="A1239" s="172">
        <v>7260300550</v>
      </c>
      <c r="B1239" s="12" t="s">
        <v>13114</v>
      </c>
      <c r="C1239" s="172" t="s">
        <v>1</v>
      </c>
      <c r="D1239" s="177">
        <v>687.58</v>
      </c>
    </row>
    <row r="1240" spans="1:4">
      <c r="A1240" s="172">
        <v>7260300560</v>
      </c>
      <c r="B1240" s="12" t="s">
        <v>13115</v>
      </c>
      <c r="C1240" s="172" t="s">
        <v>1</v>
      </c>
      <c r="D1240" s="177">
        <v>691.29</v>
      </c>
    </row>
    <row r="1241" spans="1:4">
      <c r="A1241" s="172">
        <v>7260300570</v>
      </c>
      <c r="B1241" s="12" t="s">
        <v>13116</v>
      </c>
      <c r="C1241" s="172" t="s">
        <v>1</v>
      </c>
      <c r="D1241" s="177">
        <v>539.89</v>
      </c>
    </row>
    <row r="1242" spans="1:4">
      <c r="A1242" s="172">
        <v>7260300580</v>
      </c>
      <c r="B1242" s="12" t="s">
        <v>13117</v>
      </c>
      <c r="C1242" s="172" t="s">
        <v>1</v>
      </c>
      <c r="D1242" s="177">
        <v>614.34</v>
      </c>
    </row>
    <row r="1243" spans="1:4">
      <c r="A1243" s="172">
        <v>7260300590</v>
      </c>
      <c r="B1243" s="12" t="s">
        <v>13118</v>
      </c>
      <c r="C1243" s="172" t="s">
        <v>1</v>
      </c>
      <c r="D1243" s="177">
        <v>586.77</v>
      </c>
    </row>
    <row r="1244" spans="1:4">
      <c r="A1244" s="172">
        <v>7260300600</v>
      </c>
      <c r="B1244" s="12" t="s">
        <v>13119</v>
      </c>
      <c r="C1244" s="172" t="s">
        <v>1</v>
      </c>
      <c r="D1244" s="177">
        <v>589.92999999999995</v>
      </c>
    </row>
    <row r="1245" spans="1:4">
      <c r="A1245" s="172">
        <v>7260300610</v>
      </c>
      <c r="B1245" s="12" t="s">
        <v>13120</v>
      </c>
      <c r="C1245" s="172" t="s">
        <v>1</v>
      </c>
      <c r="D1245" s="177">
        <v>584.66</v>
      </c>
    </row>
    <row r="1246" spans="1:4">
      <c r="A1246" s="172">
        <v>7260300620</v>
      </c>
      <c r="B1246" s="12" t="s">
        <v>13121</v>
      </c>
      <c r="C1246" s="172" t="s">
        <v>1</v>
      </c>
      <c r="D1246" s="177">
        <v>662.66</v>
      </c>
    </row>
    <row r="1247" spans="1:4">
      <c r="A1247" s="172">
        <v>7260300630</v>
      </c>
      <c r="B1247" s="12" t="s">
        <v>13122</v>
      </c>
      <c r="C1247" s="172" t="s">
        <v>1</v>
      </c>
      <c r="D1247" s="177">
        <v>632.97</v>
      </c>
    </row>
    <row r="1248" spans="1:4">
      <c r="A1248" s="172">
        <v>7260300640</v>
      </c>
      <c r="B1248" s="12" t="s">
        <v>13123</v>
      </c>
      <c r="C1248" s="172" t="s">
        <v>1</v>
      </c>
      <c r="D1248" s="177">
        <v>636.27</v>
      </c>
    </row>
    <row r="1249" spans="1:4">
      <c r="A1249" s="172">
        <v>7260300650</v>
      </c>
      <c r="B1249" s="12" t="s">
        <v>13124</v>
      </c>
      <c r="C1249" s="172" t="s">
        <v>1</v>
      </c>
      <c r="D1249" s="177">
        <v>605.41</v>
      </c>
    </row>
    <row r="1250" spans="1:4">
      <c r="A1250" s="172">
        <v>7260300660</v>
      </c>
      <c r="B1250" s="12" t="s">
        <v>13125</v>
      </c>
      <c r="C1250" s="172" t="s">
        <v>1</v>
      </c>
      <c r="D1250" s="177">
        <v>683.42</v>
      </c>
    </row>
    <row r="1251" spans="1:4">
      <c r="A1251" s="172">
        <v>7260300670</v>
      </c>
      <c r="B1251" s="12" t="s">
        <v>13126</v>
      </c>
      <c r="C1251" s="172" t="s">
        <v>1</v>
      </c>
      <c r="D1251" s="177">
        <v>653.73</v>
      </c>
    </row>
    <row r="1252" spans="1:4">
      <c r="A1252" s="172">
        <v>7260300680</v>
      </c>
      <c r="B1252" s="12" t="s">
        <v>13127</v>
      </c>
      <c r="C1252" s="172" t="s">
        <v>1</v>
      </c>
      <c r="D1252" s="177">
        <v>657.03</v>
      </c>
    </row>
    <row r="1253" spans="1:4">
      <c r="A1253" s="172">
        <v>7260300690</v>
      </c>
      <c r="B1253" s="12" t="s">
        <v>13128</v>
      </c>
      <c r="C1253" s="172" t="s">
        <v>1</v>
      </c>
      <c r="D1253" s="177">
        <v>637.33000000000004</v>
      </c>
    </row>
    <row r="1254" spans="1:4">
      <c r="A1254" s="172">
        <v>7260300700</v>
      </c>
      <c r="B1254" s="12" t="s">
        <v>13129</v>
      </c>
      <c r="C1254" s="172" t="s">
        <v>1</v>
      </c>
      <c r="D1254" s="177">
        <v>723.53</v>
      </c>
    </row>
    <row r="1255" spans="1:4">
      <c r="A1255" s="172">
        <v>7260300710</v>
      </c>
      <c r="B1255" s="12" t="s">
        <v>13130</v>
      </c>
      <c r="C1255" s="172" t="s">
        <v>1</v>
      </c>
      <c r="D1255" s="177">
        <v>688.48</v>
      </c>
    </row>
    <row r="1256" spans="1:4">
      <c r="A1256" s="172">
        <v>7260300720</v>
      </c>
      <c r="B1256" s="12" t="s">
        <v>13131</v>
      </c>
      <c r="C1256" s="172" t="s">
        <v>1</v>
      </c>
      <c r="D1256" s="177">
        <v>692.07</v>
      </c>
    </row>
    <row r="1257" spans="1:4">
      <c r="A1257" s="172">
        <v>7260300730</v>
      </c>
      <c r="B1257" s="12" t="s">
        <v>13132</v>
      </c>
      <c r="C1257" s="172" t="s">
        <v>1</v>
      </c>
      <c r="D1257" s="177">
        <v>660</v>
      </c>
    </row>
    <row r="1258" spans="1:4">
      <c r="A1258" s="172">
        <v>7260300740</v>
      </c>
      <c r="B1258" s="12" t="s">
        <v>13133</v>
      </c>
      <c r="C1258" s="172" t="s">
        <v>1</v>
      </c>
      <c r="D1258" s="177">
        <v>746.2</v>
      </c>
    </row>
    <row r="1259" spans="1:4">
      <c r="A1259" s="172">
        <v>7260300750</v>
      </c>
      <c r="B1259" s="12" t="s">
        <v>13134</v>
      </c>
      <c r="C1259" s="172" t="s">
        <v>1</v>
      </c>
      <c r="D1259" s="177">
        <v>710.42</v>
      </c>
    </row>
    <row r="1260" spans="1:4">
      <c r="A1260" s="172">
        <v>7260300760</v>
      </c>
      <c r="B1260" s="12" t="s">
        <v>13135</v>
      </c>
      <c r="C1260" s="172" t="s">
        <v>1</v>
      </c>
      <c r="D1260" s="177">
        <v>713.81</v>
      </c>
    </row>
    <row r="1261" spans="1:4">
      <c r="A1261" s="172">
        <v>7260300770</v>
      </c>
      <c r="B1261" s="12" t="s">
        <v>13136</v>
      </c>
      <c r="C1261" s="172" t="s">
        <v>1</v>
      </c>
      <c r="D1261" s="177">
        <v>698.35</v>
      </c>
    </row>
    <row r="1262" spans="1:4">
      <c r="A1262" s="172">
        <v>7260300780</v>
      </c>
      <c r="B1262" s="12" t="s">
        <v>13137</v>
      </c>
      <c r="C1262" s="172" t="s">
        <v>1</v>
      </c>
      <c r="D1262" s="177">
        <v>792.76</v>
      </c>
    </row>
    <row r="1263" spans="1:4">
      <c r="A1263" s="172">
        <v>7260300790</v>
      </c>
      <c r="B1263" s="12" t="s">
        <v>13138</v>
      </c>
      <c r="C1263" s="172" t="s">
        <v>1</v>
      </c>
      <c r="D1263" s="177">
        <v>751.38</v>
      </c>
    </row>
    <row r="1264" spans="1:4">
      <c r="A1264" s="172">
        <v>7260300800</v>
      </c>
      <c r="B1264" s="12" t="s">
        <v>13139</v>
      </c>
      <c r="C1264" s="172" t="s">
        <v>1</v>
      </c>
      <c r="D1264" s="177">
        <v>755.12</v>
      </c>
    </row>
    <row r="1265" spans="1:4">
      <c r="A1265" s="172">
        <v>7260300810</v>
      </c>
      <c r="B1265" s="12" t="s">
        <v>13140</v>
      </c>
      <c r="C1265" s="172" t="s">
        <v>1</v>
      </c>
      <c r="D1265" s="177">
        <v>724.89</v>
      </c>
    </row>
    <row r="1266" spans="1:4">
      <c r="A1266" s="172">
        <v>7260300820</v>
      </c>
      <c r="B1266" s="12" t="s">
        <v>13141</v>
      </c>
      <c r="C1266" s="172" t="s">
        <v>1</v>
      </c>
      <c r="D1266" s="177">
        <v>819.3</v>
      </c>
    </row>
    <row r="1267" spans="1:4">
      <c r="A1267" s="172">
        <v>7260300830</v>
      </c>
      <c r="B1267" s="12" t="s">
        <v>13142</v>
      </c>
      <c r="C1267" s="172" t="s">
        <v>1</v>
      </c>
      <c r="D1267" s="177">
        <v>777.9</v>
      </c>
    </row>
    <row r="1268" spans="1:4">
      <c r="A1268" s="172">
        <v>7260300840</v>
      </c>
      <c r="B1268" s="12" t="s">
        <v>13143</v>
      </c>
      <c r="C1268" s="172" t="s">
        <v>1</v>
      </c>
      <c r="D1268" s="177">
        <v>781.61</v>
      </c>
    </row>
    <row r="1269" spans="1:4">
      <c r="A1269" s="172">
        <v>7260300850</v>
      </c>
      <c r="B1269" s="12" t="s">
        <v>13144</v>
      </c>
      <c r="C1269" s="172" t="s">
        <v>1</v>
      </c>
      <c r="D1269" s="177">
        <v>620.04999999999995</v>
      </c>
    </row>
    <row r="1270" spans="1:4">
      <c r="A1270" s="172">
        <v>7260300860</v>
      </c>
      <c r="B1270" s="12" t="s">
        <v>13145</v>
      </c>
      <c r="C1270" s="172" t="s">
        <v>1</v>
      </c>
      <c r="D1270" s="177">
        <v>694.49</v>
      </c>
    </row>
    <row r="1271" spans="1:4">
      <c r="A1271" s="172">
        <v>7260300870</v>
      </c>
      <c r="B1271" s="12" t="s">
        <v>13146</v>
      </c>
      <c r="C1271" s="172" t="s">
        <v>1</v>
      </c>
      <c r="D1271" s="177">
        <v>666.92</v>
      </c>
    </row>
    <row r="1272" spans="1:4">
      <c r="A1272" s="172">
        <v>7260300880</v>
      </c>
      <c r="B1272" s="12" t="s">
        <v>13147</v>
      </c>
      <c r="C1272" s="172" t="s">
        <v>1</v>
      </c>
      <c r="D1272" s="177">
        <v>670.08</v>
      </c>
    </row>
    <row r="1273" spans="1:4">
      <c r="A1273" s="172">
        <v>7260300890</v>
      </c>
      <c r="B1273" s="12" t="s">
        <v>13148</v>
      </c>
      <c r="C1273" s="172" t="s">
        <v>1</v>
      </c>
      <c r="D1273" s="177">
        <v>665.09</v>
      </c>
    </row>
    <row r="1274" spans="1:4">
      <c r="A1274" s="172">
        <v>7260300900</v>
      </c>
      <c r="B1274" s="12" t="s">
        <v>13149</v>
      </c>
      <c r="C1274" s="172" t="s">
        <v>1</v>
      </c>
      <c r="D1274" s="177">
        <v>743.09</v>
      </c>
    </row>
    <row r="1275" spans="1:4">
      <c r="A1275" s="172">
        <v>7260300910</v>
      </c>
      <c r="B1275" s="12" t="s">
        <v>13150</v>
      </c>
      <c r="C1275" s="172" t="s">
        <v>1</v>
      </c>
      <c r="D1275" s="177">
        <v>713.4</v>
      </c>
    </row>
    <row r="1276" spans="1:4">
      <c r="A1276" s="172">
        <v>7260300920</v>
      </c>
      <c r="B1276" s="12" t="s">
        <v>13151</v>
      </c>
      <c r="C1276" s="172" t="s">
        <v>1</v>
      </c>
      <c r="D1276" s="177">
        <v>716.7</v>
      </c>
    </row>
    <row r="1277" spans="1:4">
      <c r="A1277" s="172">
        <v>7260300930</v>
      </c>
      <c r="B1277" s="12" t="s">
        <v>13152</v>
      </c>
      <c r="C1277" s="172" t="s">
        <v>1</v>
      </c>
      <c r="D1277" s="177">
        <v>685.92</v>
      </c>
    </row>
    <row r="1278" spans="1:4">
      <c r="A1278" s="172">
        <v>7260300940</v>
      </c>
      <c r="B1278" s="12" t="s">
        <v>13153</v>
      </c>
      <c r="C1278" s="172" t="s">
        <v>1</v>
      </c>
      <c r="D1278" s="177">
        <v>763.92</v>
      </c>
    </row>
    <row r="1279" spans="1:4">
      <c r="A1279" s="172">
        <v>7260300950</v>
      </c>
      <c r="B1279" s="12" t="s">
        <v>13154</v>
      </c>
      <c r="C1279" s="172" t="s">
        <v>1</v>
      </c>
      <c r="D1279" s="177">
        <v>734.23</v>
      </c>
    </row>
    <row r="1280" spans="1:4">
      <c r="A1280" s="172">
        <v>7260300960</v>
      </c>
      <c r="B1280" s="12" t="s">
        <v>13155</v>
      </c>
      <c r="C1280" s="172" t="s">
        <v>1</v>
      </c>
      <c r="D1280" s="177">
        <v>737.53</v>
      </c>
    </row>
    <row r="1281" spans="1:4">
      <c r="A1281" s="172">
        <v>7260300970</v>
      </c>
      <c r="B1281" s="12" t="s">
        <v>13156</v>
      </c>
      <c r="C1281" s="172" t="s">
        <v>1</v>
      </c>
      <c r="D1281" s="177">
        <v>718.35</v>
      </c>
    </row>
    <row r="1282" spans="1:4">
      <c r="A1282" s="172">
        <v>7260300980</v>
      </c>
      <c r="B1282" s="12" t="s">
        <v>13157</v>
      </c>
      <c r="C1282" s="172" t="s">
        <v>1</v>
      </c>
      <c r="D1282" s="177">
        <v>804.53</v>
      </c>
    </row>
    <row r="1283" spans="1:4">
      <c r="A1283" s="172">
        <v>7260300990</v>
      </c>
      <c r="B1283" s="12" t="s">
        <v>13158</v>
      </c>
      <c r="C1283" s="172" t="s">
        <v>1</v>
      </c>
      <c r="D1283" s="177">
        <v>769.49</v>
      </c>
    </row>
    <row r="1284" spans="1:4">
      <c r="A1284" s="172">
        <v>7260301000</v>
      </c>
      <c r="B1284" s="12" t="s">
        <v>13159</v>
      </c>
      <c r="C1284" s="172" t="s">
        <v>1</v>
      </c>
      <c r="D1284" s="177">
        <v>773.09</v>
      </c>
    </row>
    <row r="1285" spans="1:4">
      <c r="A1285" s="172">
        <v>7260301010</v>
      </c>
      <c r="B1285" s="12" t="s">
        <v>13160</v>
      </c>
      <c r="C1285" s="172" t="s">
        <v>1</v>
      </c>
      <c r="D1285" s="177">
        <v>741.33</v>
      </c>
    </row>
    <row r="1286" spans="1:4">
      <c r="A1286" s="172">
        <v>7260301020</v>
      </c>
      <c r="B1286" s="12" t="s">
        <v>13161</v>
      </c>
      <c r="C1286" s="172" t="s">
        <v>1</v>
      </c>
      <c r="D1286" s="177">
        <v>827.51</v>
      </c>
    </row>
    <row r="1287" spans="1:4">
      <c r="A1287" s="172" t="s">
        <v>25557</v>
      </c>
      <c r="D1287" s="177"/>
    </row>
    <row r="1288" spans="1:4">
      <c r="A1288" s="172" t="s">
        <v>25558</v>
      </c>
      <c r="D1288" s="177"/>
    </row>
    <row r="1289" spans="1:4">
      <c r="A1289" s="172" t="s">
        <v>25559</v>
      </c>
      <c r="C1289" s="172" t="s">
        <v>25560</v>
      </c>
      <c r="D1289" s="177"/>
    </row>
    <row r="1290" spans="1:4">
      <c r="A1290" s="172" t="s">
        <v>25</v>
      </c>
      <c r="B1290" s="12" t="s">
        <v>1068</v>
      </c>
      <c r="C1290" s="172" t="s">
        <v>0</v>
      </c>
      <c r="D1290" s="177" t="s">
        <v>25561</v>
      </c>
    </row>
    <row r="1291" spans="1:4">
      <c r="A1291" s="172">
        <v>7260301030</v>
      </c>
      <c r="B1291" s="12" t="s">
        <v>13162</v>
      </c>
      <c r="C1291" s="172" t="s">
        <v>1</v>
      </c>
      <c r="D1291" s="177">
        <v>791.74</v>
      </c>
    </row>
    <row r="1292" spans="1:4">
      <c r="A1292" s="172">
        <v>7260301040</v>
      </c>
      <c r="B1292" s="12" t="s">
        <v>13163</v>
      </c>
      <c r="C1292" s="172" t="s">
        <v>1</v>
      </c>
      <c r="D1292" s="177">
        <v>795.14</v>
      </c>
    </row>
    <row r="1293" spans="1:4">
      <c r="A1293" s="172">
        <v>7260301050</v>
      </c>
      <c r="B1293" s="12" t="s">
        <v>13164</v>
      </c>
      <c r="C1293" s="172" t="s">
        <v>1</v>
      </c>
      <c r="D1293" s="177">
        <v>780.83</v>
      </c>
    </row>
    <row r="1294" spans="1:4">
      <c r="A1294" s="172">
        <v>7260301060</v>
      </c>
      <c r="B1294" s="12" t="s">
        <v>13165</v>
      </c>
      <c r="C1294" s="172" t="s">
        <v>1</v>
      </c>
      <c r="D1294" s="177">
        <v>875.23</v>
      </c>
    </row>
    <row r="1295" spans="1:4">
      <c r="A1295" s="172">
        <v>7260301070</v>
      </c>
      <c r="B1295" s="12" t="s">
        <v>13166</v>
      </c>
      <c r="C1295" s="172" t="s">
        <v>1</v>
      </c>
      <c r="D1295" s="177">
        <v>833.86</v>
      </c>
    </row>
    <row r="1296" spans="1:4">
      <c r="A1296" s="172">
        <v>7260301080</v>
      </c>
      <c r="B1296" s="12" t="s">
        <v>13167</v>
      </c>
      <c r="C1296" s="172" t="s">
        <v>1</v>
      </c>
      <c r="D1296" s="177">
        <v>837.6</v>
      </c>
    </row>
    <row r="1297" spans="1:4">
      <c r="A1297" s="172">
        <v>7260301090</v>
      </c>
      <c r="B1297" s="12" t="s">
        <v>13168</v>
      </c>
      <c r="C1297" s="172" t="s">
        <v>1</v>
      </c>
      <c r="D1297" s="177">
        <v>810.51</v>
      </c>
    </row>
    <row r="1298" spans="1:4">
      <c r="A1298" s="172">
        <v>7260301100</v>
      </c>
      <c r="B1298" s="12" t="s">
        <v>13169</v>
      </c>
      <c r="C1298" s="172" t="s">
        <v>1</v>
      </c>
      <c r="D1298" s="177">
        <v>904.91</v>
      </c>
    </row>
    <row r="1299" spans="1:4">
      <c r="A1299" s="172">
        <v>7260301110</v>
      </c>
      <c r="B1299" s="12" t="s">
        <v>13170</v>
      </c>
      <c r="C1299" s="172" t="s">
        <v>1</v>
      </c>
      <c r="D1299" s="177">
        <v>863.52</v>
      </c>
    </row>
    <row r="1300" spans="1:4">
      <c r="A1300" s="172">
        <v>7260301120</v>
      </c>
      <c r="B1300" s="12" t="s">
        <v>13171</v>
      </c>
      <c r="C1300" s="172" t="s">
        <v>1</v>
      </c>
      <c r="D1300" s="177">
        <v>867.23</v>
      </c>
    </row>
    <row r="1301" spans="1:4">
      <c r="A1301" s="172">
        <v>7260301130</v>
      </c>
      <c r="B1301" s="12" t="s">
        <v>13172</v>
      </c>
      <c r="C1301" s="172" t="s">
        <v>1</v>
      </c>
      <c r="D1301" s="177">
        <v>825.25</v>
      </c>
    </row>
    <row r="1302" spans="1:4">
      <c r="A1302" s="172">
        <v>7260301140</v>
      </c>
      <c r="B1302" s="12" t="s">
        <v>13173</v>
      </c>
      <c r="C1302" s="172" t="s">
        <v>1</v>
      </c>
      <c r="D1302" s="177">
        <v>899.7</v>
      </c>
    </row>
    <row r="1303" spans="1:4">
      <c r="A1303" s="172">
        <v>7260301150</v>
      </c>
      <c r="B1303" s="12" t="s">
        <v>13174</v>
      </c>
      <c r="C1303" s="172" t="s">
        <v>1</v>
      </c>
      <c r="D1303" s="177">
        <v>872.13</v>
      </c>
    </row>
    <row r="1304" spans="1:4">
      <c r="A1304" s="172">
        <v>7260301160</v>
      </c>
      <c r="B1304" s="12" t="s">
        <v>13175</v>
      </c>
      <c r="C1304" s="172" t="s">
        <v>1</v>
      </c>
      <c r="D1304" s="177">
        <v>875.29</v>
      </c>
    </row>
    <row r="1305" spans="1:4">
      <c r="A1305" s="172">
        <v>7260301170</v>
      </c>
      <c r="B1305" s="12" t="s">
        <v>13176</v>
      </c>
      <c r="C1305" s="172" t="s">
        <v>1</v>
      </c>
      <c r="D1305" s="177">
        <v>870.35</v>
      </c>
    </row>
    <row r="1306" spans="1:4">
      <c r="A1306" s="172">
        <v>7260301180</v>
      </c>
      <c r="B1306" s="12" t="s">
        <v>13177</v>
      </c>
      <c r="C1306" s="172" t="s">
        <v>1</v>
      </c>
      <c r="D1306" s="177">
        <v>948.34</v>
      </c>
    </row>
    <row r="1307" spans="1:4">
      <c r="A1307" s="172">
        <v>7260301190</v>
      </c>
      <c r="B1307" s="12" t="s">
        <v>13178</v>
      </c>
      <c r="C1307" s="172" t="s">
        <v>1</v>
      </c>
      <c r="D1307" s="177">
        <v>918.64</v>
      </c>
    </row>
    <row r="1308" spans="1:4">
      <c r="A1308" s="172">
        <v>7260301200</v>
      </c>
      <c r="B1308" s="12" t="s">
        <v>13179</v>
      </c>
      <c r="C1308" s="172" t="s">
        <v>1</v>
      </c>
      <c r="D1308" s="177">
        <v>921.95</v>
      </c>
    </row>
    <row r="1309" spans="1:4">
      <c r="A1309" s="172">
        <v>7260301210</v>
      </c>
      <c r="B1309" s="12" t="s">
        <v>13180</v>
      </c>
      <c r="C1309" s="172" t="s">
        <v>1</v>
      </c>
      <c r="D1309" s="177">
        <v>891.18</v>
      </c>
    </row>
    <row r="1310" spans="1:4">
      <c r="A1310" s="172">
        <v>7260301220</v>
      </c>
      <c r="B1310" s="12" t="s">
        <v>13181</v>
      </c>
      <c r="C1310" s="172" t="s">
        <v>1</v>
      </c>
      <c r="D1310" s="177">
        <v>969.18</v>
      </c>
    </row>
    <row r="1311" spans="1:4">
      <c r="A1311" s="172">
        <v>7260301230</v>
      </c>
      <c r="B1311" s="12" t="s">
        <v>13182</v>
      </c>
      <c r="C1311" s="172" t="s">
        <v>1</v>
      </c>
      <c r="D1311" s="177">
        <v>939.48</v>
      </c>
    </row>
    <row r="1312" spans="1:4">
      <c r="A1312" s="172">
        <v>7260301240</v>
      </c>
      <c r="B1312" s="12" t="s">
        <v>13183</v>
      </c>
      <c r="C1312" s="172" t="s">
        <v>1</v>
      </c>
      <c r="D1312" s="177">
        <v>942.79</v>
      </c>
    </row>
    <row r="1313" spans="1:4">
      <c r="A1313" s="172">
        <v>7260301250</v>
      </c>
      <c r="B1313" s="12" t="s">
        <v>13184</v>
      </c>
      <c r="C1313" s="172" t="s">
        <v>1</v>
      </c>
      <c r="D1313" s="177">
        <v>924.04</v>
      </c>
    </row>
    <row r="1314" spans="1:4">
      <c r="A1314" s="172">
        <v>7260301260</v>
      </c>
      <c r="B1314" s="12" t="s">
        <v>13185</v>
      </c>
      <c r="C1314" s="172" t="s">
        <v>1</v>
      </c>
      <c r="D1314" s="177">
        <v>1010.24</v>
      </c>
    </row>
    <row r="1315" spans="1:4">
      <c r="A1315" s="172">
        <v>7260301270</v>
      </c>
      <c r="B1315" s="12" t="s">
        <v>13186</v>
      </c>
      <c r="C1315" s="172" t="s">
        <v>1</v>
      </c>
      <c r="D1315" s="177">
        <v>975.19</v>
      </c>
    </row>
    <row r="1316" spans="1:4">
      <c r="A1316" s="172">
        <v>7260301280</v>
      </c>
      <c r="B1316" s="12" t="s">
        <v>13187</v>
      </c>
      <c r="C1316" s="172" t="s">
        <v>1</v>
      </c>
      <c r="D1316" s="177">
        <v>978.78</v>
      </c>
    </row>
    <row r="1317" spans="1:4">
      <c r="A1317" s="172">
        <v>7260301290</v>
      </c>
      <c r="B1317" s="12" t="s">
        <v>13188</v>
      </c>
      <c r="C1317" s="172" t="s">
        <v>1</v>
      </c>
      <c r="D1317" s="177">
        <v>947.02</v>
      </c>
    </row>
    <row r="1318" spans="1:4">
      <c r="A1318" s="172">
        <v>7260301300</v>
      </c>
      <c r="B1318" s="12" t="s">
        <v>13189</v>
      </c>
      <c r="C1318" s="172" t="s">
        <v>1</v>
      </c>
      <c r="D1318" s="177">
        <v>1033.22</v>
      </c>
    </row>
    <row r="1319" spans="1:4">
      <c r="A1319" s="172">
        <v>7260301310</v>
      </c>
      <c r="B1319" s="12" t="s">
        <v>13190</v>
      </c>
      <c r="C1319" s="172" t="s">
        <v>1</v>
      </c>
      <c r="D1319" s="177">
        <v>997.44</v>
      </c>
    </row>
    <row r="1320" spans="1:4">
      <c r="A1320" s="172">
        <v>7260301320</v>
      </c>
      <c r="B1320" s="12" t="s">
        <v>13191</v>
      </c>
      <c r="C1320" s="172" t="s">
        <v>1</v>
      </c>
      <c r="D1320" s="177">
        <v>1000.83</v>
      </c>
    </row>
    <row r="1321" spans="1:4">
      <c r="A1321" s="172">
        <v>7260301330</v>
      </c>
      <c r="B1321" s="12" t="s">
        <v>13192</v>
      </c>
      <c r="C1321" s="172" t="s">
        <v>1</v>
      </c>
      <c r="D1321" s="177">
        <v>986.88</v>
      </c>
    </row>
    <row r="1322" spans="1:4">
      <c r="A1322" s="172">
        <v>7260301340</v>
      </c>
      <c r="B1322" s="12" t="s">
        <v>13193</v>
      </c>
      <c r="C1322" s="172" t="s">
        <v>1</v>
      </c>
      <c r="D1322" s="177">
        <v>1081.28</v>
      </c>
    </row>
    <row r="1323" spans="1:4">
      <c r="A1323" s="172">
        <v>7260301350</v>
      </c>
      <c r="B1323" s="12" t="s">
        <v>13194</v>
      </c>
      <c r="C1323" s="172" t="s">
        <v>1</v>
      </c>
      <c r="D1323" s="177">
        <v>1039.9100000000001</v>
      </c>
    </row>
    <row r="1324" spans="1:4">
      <c r="A1324" s="172">
        <v>7260301360</v>
      </c>
      <c r="B1324" s="12" t="s">
        <v>13195</v>
      </c>
      <c r="C1324" s="172" t="s">
        <v>1</v>
      </c>
      <c r="D1324" s="177">
        <v>1043.6500000000001</v>
      </c>
    </row>
    <row r="1325" spans="1:4">
      <c r="A1325" s="172">
        <v>7260301370</v>
      </c>
      <c r="B1325" s="12" t="s">
        <v>13196</v>
      </c>
      <c r="C1325" s="172" t="s">
        <v>1</v>
      </c>
      <c r="D1325" s="177">
        <v>1016.55</v>
      </c>
    </row>
    <row r="1326" spans="1:4">
      <c r="A1326" s="172">
        <v>7260301380</v>
      </c>
      <c r="B1326" s="12" t="s">
        <v>13197</v>
      </c>
      <c r="C1326" s="172" t="s">
        <v>1</v>
      </c>
      <c r="D1326" s="177">
        <v>1110.96</v>
      </c>
    </row>
    <row r="1327" spans="1:4">
      <c r="A1327" s="172">
        <v>7260301390</v>
      </c>
      <c r="B1327" s="12" t="s">
        <v>13198</v>
      </c>
      <c r="C1327" s="172" t="s">
        <v>1</v>
      </c>
      <c r="D1327" s="177">
        <v>1069.57</v>
      </c>
    </row>
    <row r="1328" spans="1:4">
      <c r="A1328" s="172">
        <v>7260301400</v>
      </c>
      <c r="B1328" s="12" t="s">
        <v>13199</v>
      </c>
      <c r="C1328" s="172" t="s">
        <v>1</v>
      </c>
      <c r="D1328" s="177">
        <v>1073.28</v>
      </c>
    </row>
    <row r="1329" spans="1:4">
      <c r="A1329" s="172">
        <v>7260301410</v>
      </c>
      <c r="B1329" s="12" t="s">
        <v>13200</v>
      </c>
      <c r="C1329" s="172" t="s">
        <v>1</v>
      </c>
      <c r="D1329" s="177">
        <v>871.99</v>
      </c>
    </row>
    <row r="1330" spans="1:4">
      <c r="A1330" s="172">
        <v>7260301420</v>
      </c>
      <c r="B1330" s="12" t="s">
        <v>13201</v>
      </c>
      <c r="C1330" s="172" t="s">
        <v>1</v>
      </c>
      <c r="D1330" s="177">
        <v>946.44</v>
      </c>
    </row>
    <row r="1331" spans="1:4">
      <c r="A1331" s="172">
        <v>7260301430</v>
      </c>
      <c r="B1331" s="12" t="s">
        <v>13202</v>
      </c>
      <c r="C1331" s="172" t="s">
        <v>1</v>
      </c>
      <c r="D1331" s="177">
        <v>918.86</v>
      </c>
    </row>
    <row r="1332" spans="1:4">
      <c r="A1332" s="172">
        <v>7260301440</v>
      </c>
      <c r="B1332" s="12" t="s">
        <v>13203</v>
      </c>
      <c r="C1332" s="172" t="s">
        <v>1</v>
      </c>
      <c r="D1332" s="177">
        <v>922.03</v>
      </c>
    </row>
    <row r="1333" spans="1:4">
      <c r="A1333" s="172">
        <v>7260301450</v>
      </c>
      <c r="B1333" s="12" t="s">
        <v>13204</v>
      </c>
      <c r="C1333" s="172" t="s">
        <v>1</v>
      </c>
      <c r="D1333" s="177">
        <v>917.47</v>
      </c>
    </row>
    <row r="1334" spans="1:4">
      <c r="A1334" s="172">
        <v>7260301460</v>
      </c>
      <c r="B1334" s="12" t="s">
        <v>13205</v>
      </c>
      <c r="C1334" s="172" t="s">
        <v>1</v>
      </c>
      <c r="D1334" s="177">
        <v>995.47</v>
      </c>
    </row>
    <row r="1335" spans="1:4">
      <c r="A1335" s="172">
        <v>7260301470</v>
      </c>
      <c r="B1335" s="12" t="s">
        <v>13206</v>
      </c>
      <c r="C1335" s="172" t="s">
        <v>1</v>
      </c>
      <c r="D1335" s="177">
        <v>965.77</v>
      </c>
    </row>
    <row r="1336" spans="1:4">
      <c r="A1336" s="172">
        <v>7260301480</v>
      </c>
      <c r="B1336" s="12" t="s">
        <v>13207</v>
      </c>
      <c r="C1336" s="172" t="s">
        <v>1</v>
      </c>
      <c r="D1336" s="177">
        <v>969.08</v>
      </c>
    </row>
    <row r="1337" spans="1:4">
      <c r="A1337" s="172">
        <v>7260301490</v>
      </c>
      <c r="B1337" s="12" t="s">
        <v>13208</v>
      </c>
      <c r="C1337" s="172" t="s">
        <v>1</v>
      </c>
      <c r="D1337" s="177">
        <v>938.46</v>
      </c>
    </row>
    <row r="1338" spans="1:4">
      <c r="A1338" s="172">
        <v>7260301500</v>
      </c>
      <c r="B1338" s="12" t="s">
        <v>13209</v>
      </c>
      <c r="C1338" s="172" t="s">
        <v>1</v>
      </c>
      <c r="D1338" s="177">
        <v>1016.46</v>
      </c>
    </row>
    <row r="1339" spans="1:4">
      <c r="A1339" s="172">
        <v>7260301510</v>
      </c>
      <c r="B1339" s="12" t="s">
        <v>13210</v>
      </c>
      <c r="C1339" s="172" t="s">
        <v>1</v>
      </c>
      <c r="D1339" s="177">
        <v>986.76</v>
      </c>
    </row>
    <row r="1340" spans="1:4">
      <c r="A1340" s="172">
        <v>7260301520</v>
      </c>
      <c r="B1340" s="12" t="s">
        <v>13211</v>
      </c>
      <c r="C1340" s="172" t="s">
        <v>1</v>
      </c>
      <c r="D1340" s="177">
        <v>990.07</v>
      </c>
    </row>
    <row r="1341" spans="1:4">
      <c r="A1341" s="172">
        <v>7260301530</v>
      </c>
      <c r="B1341" s="12" t="s">
        <v>13212</v>
      </c>
      <c r="C1341" s="172" t="s">
        <v>1</v>
      </c>
      <c r="D1341" s="177">
        <v>971.97</v>
      </c>
    </row>
    <row r="1342" spans="1:4">
      <c r="A1342" s="172">
        <v>7260301540</v>
      </c>
      <c r="B1342" s="12" t="s">
        <v>13213</v>
      </c>
      <c r="C1342" s="172" t="s">
        <v>1</v>
      </c>
      <c r="D1342" s="177">
        <v>1058.1600000000001</v>
      </c>
    </row>
    <row r="1343" spans="1:4">
      <c r="A1343" s="172" t="s">
        <v>25557</v>
      </c>
      <c r="D1343" s="177"/>
    </row>
    <row r="1344" spans="1:4">
      <c r="A1344" s="172" t="s">
        <v>25558</v>
      </c>
      <c r="D1344" s="177"/>
    </row>
    <row r="1345" spans="1:4">
      <c r="A1345" s="172" t="s">
        <v>25559</v>
      </c>
      <c r="C1345" s="172" t="s">
        <v>25560</v>
      </c>
      <c r="D1345" s="177"/>
    </row>
    <row r="1346" spans="1:4">
      <c r="A1346" s="172" t="s">
        <v>25</v>
      </c>
      <c r="B1346" s="12" t="s">
        <v>1068</v>
      </c>
      <c r="C1346" s="172" t="s">
        <v>0</v>
      </c>
      <c r="D1346" s="177" t="s">
        <v>25561</v>
      </c>
    </row>
    <row r="1347" spans="1:4">
      <c r="A1347" s="172">
        <v>7260301550</v>
      </c>
      <c r="B1347" s="12" t="s">
        <v>13214</v>
      </c>
      <c r="C1347" s="172" t="s">
        <v>1</v>
      </c>
      <c r="D1347" s="177">
        <v>1023.12</v>
      </c>
    </row>
    <row r="1348" spans="1:4">
      <c r="A1348" s="172">
        <v>7260301560</v>
      </c>
      <c r="B1348" s="12" t="s">
        <v>13215</v>
      </c>
      <c r="C1348" s="172" t="s">
        <v>1</v>
      </c>
      <c r="D1348" s="177">
        <v>1026.7</v>
      </c>
    </row>
    <row r="1349" spans="1:4">
      <c r="A1349" s="172">
        <v>7260301570</v>
      </c>
      <c r="B1349" s="12" t="s">
        <v>13216</v>
      </c>
      <c r="C1349" s="172" t="s">
        <v>1</v>
      </c>
      <c r="D1349" s="177">
        <v>995.75</v>
      </c>
    </row>
    <row r="1350" spans="1:4">
      <c r="A1350" s="172">
        <v>7260301580</v>
      </c>
      <c r="B1350" s="12" t="s">
        <v>13217</v>
      </c>
      <c r="C1350" s="172" t="s">
        <v>1</v>
      </c>
      <c r="D1350" s="177">
        <v>1081.94</v>
      </c>
    </row>
    <row r="1351" spans="1:4">
      <c r="A1351" s="172">
        <v>7260301590</v>
      </c>
      <c r="B1351" s="12" t="s">
        <v>13218</v>
      </c>
      <c r="C1351" s="172" t="s">
        <v>1</v>
      </c>
      <c r="D1351" s="177">
        <v>1046.17</v>
      </c>
    </row>
    <row r="1352" spans="1:4">
      <c r="A1352" s="172">
        <v>7260301600</v>
      </c>
      <c r="B1352" s="12" t="s">
        <v>13219</v>
      </c>
      <c r="C1352" s="172" t="s">
        <v>1</v>
      </c>
      <c r="D1352" s="177">
        <v>1049.55</v>
      </c>
    </row>
    <row r="1353" spans="1:4">
      <c r="A1353" s="172">
        <v>7260301610</v>
      </c>
      <c r="B1353" s="12" t="s">
        <v>13220</v>
      </c>
      <c r="C1353" s="172" t="s">
        <v>1</v>
      </c>
      <c r="D1353" s="177">
        <v>1039.0899999999999</v>
      </c>
    </row>
    <row r="1354" spans="1:4">
      <c r="A1354" s="172">
        <v>7260301620</v>
      </c>
      <c r="B1354" s="12" t="s">
        <v>13221</v>
      </c>
      <c r="C1354" s="172" t="s">
        <v>1</v>
      </c>
      <c r="D1354" s="177">
        <v>1133.49</v>
      </c>
    </row>
    <row r="1355" spans="1:4">
      <c r="A1355" s="172">
        <v>7260301630</v>
      </c>
      <c r="B1355" s="12" t="s">
        <v>13222</v>
      </c>
      <c r="C1355" s="172" t="s">
        <v>1</v>
      </c>
      <c r="D1355" s="177">
        <v>1092.1199999999999</v>
      </c>
    </row>
    <row r="1356" spans="1:4">
      <c r="A1356" s="172">
        <v>7260301640</v>
      </c>
      <c r="B1356" s="12" t="s">
        <v>13223</v>
      </c>
      <c r="C1356" s="172" t="s">
        <v>1</v>
      </c>
      <c r="D1356" s="177">
        <v>1095.8599999999999</v>
      </c>
    </row>
    <row r="1357" spans="1:4">
      <c r="A1357" s="172">
        <v>7260301650</v>
      </c>
      <c r="B1357" s="12" t="s">
        <v>13224</v>
      </c>
      <c r="C1357" s="172" t="s">
        <v>1</v>
      </c>
      <c r="D1357" s="177">
        <v>1064.05</v>
      </c>
    </row>
    <row r="1358" spans="1:4">
      <c r="A1358" s="172">
        <v>7260301660</v>
      </c>
      <c r="B1358" s="12" t="s">
        <v>13225</v>
      </c>
      <c r="C1358" s="172" t="s">
        <v>1</v>
      </c>
      <c r="D1358" s="177">
        <v>1158.45</v>
      </c>
    </row>
    <row r="1359" spans="1:4">
      <c r="A1359" s="172">
        <v>7260301670</v>
      </c>
      <c r="B1359" s="12" t="s">
        <v>13226</v>
      </c>
      <c r="C1359" s="172" t="s">
        <v>1</v>
      </c>
      <c r="D1359" s="177">
        <v>1117.06</v>
      </c>
    </row>
    <row r="1360" spans="1:4">
      <c r="A1360" s="172">
        <v>7260301680</v>
      </c>
      <c r="B1360" s="12" t="s">
        <v>13227</v>
      </c>
      <c r="C1360" s="172" t="s">
        <v>1</v>
      </c>
      <c r="D1360" s="177">
        <v>1120.77</v>
      </c>
    </row>
    <row r="1361" spans="1:4">
      <c r="A1361" s="172">
        <v>7260350010</v>
      </c>
      <c r="B1361" s="12" t="s">
        <v>13228</v>
      </c>
      <c r="C1361" s="172" t="s">
        <v>1</v>
      </c>
      <c r="D1361" s="177">
        <v>64.430000000000007</v>
      </c>
    </row>
    <row r="1362" spans="1:4">
      <c r="A1362" s="172">
        <v>7260350020</v>
      </c>
      <c r="B1362" s="12" t="s">
        <v>13229</v>
      </c>
      <c r="C1362" s="172" t="s">
        <v>1</v>
      </c>
      <c r="D1362" s="177">
        <v>138.88</v>
      </c>
    </row>
    <row r="1363" spans="1:4">
      <c r="A1363" s="172">
        <v>7260350030</v>
      </c>
      <c r="B1363" s="12" t="s">
        <v>13230</v>
      </c>
      <c r="C1363" s="172" t="s">
        <v>1</v>
      </c>
      <c r="D1363" s="177">
        <v>114.47</v>
      </c>
    </row>
    <row r="1364" spans="1:4">
      <c r="A1364" s="172">
        <v>7260350040</v>
      </c>
      <c r="B1364" s="12" t="s">
        <v>13231</v>
      </c>
      <c r="C1364" s="172" t="s">
        <v>1</v>
      </c>
      <c r="D1364" s="177">
        <v>114.47</v>
      </c>
    </row>
    <row r="1365" spans="1:4">
      <c r="A1365" s="172">
        <v>7260350050</v>
      </c>
      <c r="B1365" s="12" t="s">
        <v>13232</v>
      </c>
      <c r="C1365" s="172" t="s">
        <v>1</v>
      </c>
      <c r="D1365" s="177">
        <v>108.76</v>
      </c>
    </row>
    <row r="1366" spans="1:4">
      <c r="A1366" s="172">
        <v>7260350060</v>
      </c>
      <c r="B1366" s="12" t="s">
        <v>13233</v>
      </c>
      <c r="C1366" s="172" t="s">
        <v>1</v>
      </c>
      <c r="D1366" s="177">
        <v>160.37</v>
      </c>
    </row>
    <row r="1367" spans="1:4">
      <c r="A1367" s="172">
        <v>7260350070</v>
      </c>
      <c r="B1367" s="12" t="s">
        <v>13234</v>
      </c>
      <c r="C1367" s="172" t="s">
        <v>1</v>
      </c>
      <c r="D1367" s="177">
        <v>157.07</v>
      </c>
    </row>
    <row r="1368" spans="1:4">
      <c r="A1368" s="172">
        <v>7260350080</v>
      </c>
      <c r="B1368" s="12" t="s">
        <v>13235</v>
      </c>
      <c r="C1368" s="172" t="s">
        <v>1</v>
      </c>
      <c r="D1368" s="177">
        <v>160.37</v>
      </c>
    </row>
    <row r="1369" spans="1:4">
      <c r="A1369" s="172">
        <v>7260350090</v>
      </c>
      <c r="B1369" s="12" t="s">
        <v>13236</v>
      </c>
      <c r="C1369" s="172" t="s">
        <v>1</v>
      </c>
      <c r="D1369" s="177">
        <v>129.51</v>
      </c>
    </row>
    <row r="1370" spans="1:4">
      <c r="A1370" s="172">
        <v>7260350100</v>
      </c>
      <c r="B1370" s="12" t="s">
        <v>13237</v>
      </c>
      <c r="C1370" s="172" t="s">
        <v>1</v>
      </c>
      <c r="D1370" s="177">
        <v>207.51</v>
      </c>
    </row>
    <row r="1371" spans="1:4">
      <c r="A1371" s="172">
        <v>7260350110</v>
      </c>
      <c r="B1371" s="12" t="s">
        <v>13238</v>
      </c>
      <c r="C1371" s="172" t="s">
        <v>1</v>
      </c>
      <c r="D1371" s="177">
        <v>177.82</v>
      </c>
    </row>
    <row r="1372" spans="1:4">
      <c r="A1372" s="172">
        <v>7260350120</v>
      </c>
      <c r="B1372" s="12" t="s">
        <v>13239</v>
      </c>
      <c r="C1372" s="172" t="s">
        <v>1</v>
      </c>
      <c r="D1372" s="177">
        <v>181.12</v>
      </c>
    </row>
    <row r="1373" spans="1:4">
      <c r="A1373" s="172">
        <v>7260350130</v>
      </c>
      <c r="B1373" s="12" t="s">
        <v>13240</v>
      </c>
      <c r="C1373" s="172" t="s">
        <v>1</v>
      </c>
      <c r="D1373" s="177">
        <v>160.72999999999999</v>
      </c>
    </row>
    <row r="1374" spans="1:4">
      <c r="A1374" s="172">
        <v>7260350140</v>
      </c>
      <c r="B1374" s="12" t="s">
        <v>13241</v>
      </c>
      <c r="C1374" s="172" t="s">
        <v>1</v>
      </c>
      <c r="D1374" s="177">
        <v>246.93</v>
      </c>
    </row>
    <row r="1375" spans="1:4">
      <c r="A1375" s="172">
        <v>7260350150</v>
      </c>
      <c r="B1375" s="12" t="s">
        <v>13242</v>
      </c>
      <c r="C1375" s="172" t="s">
        <v>1</v>
      </c>
      <c r="D1375" s="177">
        <v>211.88</v>
      </c>
    </row>
    <row r="1376" spans="1:4">
      <c r="A1376" s="172">
        <v>7260350160</v>
      </c>
      <c r="B1376" s="12" t="s">
        <v>13243</v>
      </c>
      <c r="C1376" s="172" t="s">
        <v>1</v>
      </c>
      <c r="D1376" s="177">
        <v>215.47</v>
      </c>
    </row>
    <row r="1377" spans="1:4">
      <c r="A1377" s="172">
        <v>7260350170</v>
      </c>
      <c r="B1377" s="12" t="s">
        <v>13244</v>
      </c>
      <c r="C1377" s="172" t="s">
        <v>1</v>
      </c>
      <c r="D1377" s="177">
        <v>183.4</v>
      </c>
    </row>
    <row r="1378" spans="1:4">
      <c r="A1378" s="172">
        <v>7260350180</v>
      </c>
      <c r="B1378" s="12" t="s">
        <v>13245</v>
      </c>
      <c r="C1378" s="172" t="s">
        <v>1</v>
      </c>
      <c r="D1378" s="177">
        <v>269.60000000000002</v>
      </c>
    </row>
    <row r="1379" spans="1:4">
      <c r="A1379" s="172">
        <v>7260350190</v>
      </c>
      <c r="B1379" s="12" t="s">
        <v>13246</v>
      </c>
      <c r="C1379" s="172" t="s">
        <v>1</v>
      </c>
      <c r="D1379" s="177">
        <v>233.82</v>
      </c>
    </row>
    <row r="1380" spans="1:4">
      <c r="A1380" s="172">
        <v>7260350200</v>
      </c>
      <c r="B1380" s="12" t="s">
        <v>13247</v>
      </c>
      <c r="C1380" s="172" t="s">
        <v>1</v>
      </c>
      <c r="D1380" s="177">
        <v>237.21</v>
      </c>
    </row>
    <row r="1381" spans="1:4">
      <c r="A1381" s="172">
        <v>7260350210</v>
      </c>
      <c r="B1381" s="12" t="s">
        <v>13248</v>
      </c>
      <c r="C1381" s="172" t="s">
        <v>1</v>
      </c>
      <c r="D1381" s="177">
        <v>220.97</v>
      </c>
    </row>
    <row r="1382" spans="1:4">
      <c r="A1382" s="172">
        <v>7260350220</v>
      </c>
      <c r="B1382" s="12" t="s">
        <v>13249</v>
      </c>
      <c r="C1382" s="172" t="s">
        <v>1</v>
      </c>
      <c r="D1382" s="177">
        <v>315.37</v>
      </c>
    </row>
    <row r="1383" spans="1:4">
      <c r="A1383" s="172">
        <v>7260350230</v>
      </c>
      <c r="B1383" s="12" t="s">
        <v>13250</v>
      </c>
      <c r="C1383" s="172" t="s">
        <v>1</v>
      </c>
      <c r="D1383" s="177">
        <v>274.01</v>
      </c>
    </row>
    <row r="1384" spans="1:4">
      <c r="A1384" s="172">
        <v>7260350290</v>
      </c>
      <c r="B1384" s="12" t="s">
        <v>13251</v>
      </c>
      <c r="C1384" s="172" t="s">
        <v>1</v>
      </c>
      <c r="D1384" s="177">
        <v>67.19</v>
      </c>
    </row>
    <row r="1385" spans="1:4">
      <c r="A1385" s="172">
        <v>7260350320</v>
      </c>
      <c r="B1385" s="12" t="s">
        <v>13252</v>
      </c>
      <c r="C1385" s="172" t="s">
        <v>1</v>
      </c>
      <c r="D1385" s="177">
        <v>117.22</v>
      </c>
    </row>
    <row r="1386" spans="1:4">
      <c r="A1386" s="172">
        <v>7260350360</v>
      </c>
      <c r="B1386" s="12" t="s">
        <v>13253</v>
      </c>
      <c r="C1386" s="172" t="s">
        <v>1</v>
      </c>
      <c r="D1386" s="177">
        <v>163.34</v>
      </c>
    </row>
    <row r="1387" spans="1:4">
      <c r="A1387" s="172">
        <v>7260350580</v>
      </c>
      <c r="B1387" s="12" t="s">
        <v>13254</v>
      </c>
      <c r="C1387" s="172" t="s">
        <v>1</v>
      </c>
      <c r="D1387" s="177">
        <v>144.72</v>
      </c>
    </row>
    <row r="1388" spans="1:4">
      <c r="A1388" s="172">
        <v>7260350620</v>
      </c>
      <c r="B1388" s="12" t="s">
        <v>13255</v>
      </c>
      <c r="C1388" s="172" t="s">
        <v>1</v>
      </c>
      <c r="D1388" s="177">
        <v>193.04</v>
      </c>
    </row>
    <row r="1389" spans="1:4">
      <c r="A1389" s="172">
        <v>7260350860</v>
      </c>
      <c r="B1389" s="12" t="s">
        <v>13256</v>
      </c>
      <c r="C1389" s="172" t="s">
        <v>1</v>
      </c>
      <c r="D1389" s="177">
        <v>149.22</v>
      </c>
    </row>
    <row r="1390" spans="1:4">
      <c r="A1390" s="172">
        <v>7260350880</v>
      </c>
      <c r="B1390" s="12" t="s">
        <v>13257</v>
      </c>
      <c r="C1390" s="172" t="s">
        <v>1</v>
      </c>
      <c r="D1390" s="177">
        <v>124.81</v>
      </c>
    </row>
    <row r="1391" spans="1:4">
      <c r="A1391" s="172">
        <v>7260350900</v>
      </c>
      <c r="B1391" s="12" t="s">
        <v>13258</v>
      </c>
      <c r="C1391" s="172" t="s">
        <v>1</v>
      </c>
      <c r="D1391" s="177">
        <v>197.82</v>
      </c>
    </row>
    <row r="1392" spans="1:4">
      <c r="A1392" s="172">
        <v>7260350920</v>
      </c>
      <c r="B1392" s="12" t="s">
        <v>13259</v>
      </c>
      <c r="C1392" s="172" t="s">
        <v>1</v>
      </c>
      <c r="D1392" s="177">
        <v>171.43</v>
      </c>
    </row>
    <row r="1393" spans="1:4">
      <c r="A1393" s="172">
        <v>7260350960</v>
      </c>
      <c r="B1393" s="12" t="s">
        <v>13260</v>
      </c>
      <c r="C1393" s="172" t="s">
        <v>1</v>
      </c>
      <c r="D1393" s="177">
        <v>192.26</v>
      </c>
    </row>
    <row r="1394" spans="1:4">
      <c r="A1394" s="172">
        <v>7260500010</v>
      </c>
      <c r="B1394" s="12" t="s">
        <v>13261</v>
      </c>
      <c r="C1394" s="172" t="s">
        <v>1</v>
      </c>
      <c r="D1394" s="177">
        <v>432.39</v>
      </c>
    </row>
    <row r="1395" spans="1:4">
      <c r="A1395" s="172">
        <v>7260500020</v>
      </c>
      <c r="B1395" s="12" t="s">
        <v>13262</v>
      </c>
      <c r="C1395" s="172" t="s">
        <v>1</v>
      </c>
      <c r="D1395" s="177">
        <v>495.67</v>
      </c>
    </row>
    <row r="1396" spans="1:4">
      <c r="A1396" s="172">
        <v>7260500030</v>
      </c>
      <c r="B1396" s="12" t="s">
        <v>13263</v>
      </c>
      <c r="C1396" s="172" t="s">
        <v>1</v>
      </c>
      <c r="D1396" s="177">
        <v>538.28</v>
      </c>
    </row>
    <row r="1397" spans="1:4">
      <c r="A1397" s="172">
        <v>7260500040</v>
      </c>
      <c r="B1397" s="12" t="s">
        <v>13264</v>
      </c>
      <c r="C1397" s="172" t="s">
        <v>1</v>
      </c>
      <c r="D1397" s="177">
        <v>605.38</v>
      </c>
    </row>
    <row r="1398" spans="1:4">
      <c r="A1398" s="172">
        <v>7260500050</v>
      </c>
      <c r="B1398" s="12" t="s">
        <v>13265</v>
      </c>
      <c r="C1398" s="172" t="s">
        <v>1</v>
      </c>
      <c r="D1398" s="177">
        <v>499.49</v>
      </c>
    </row>
    <row r="1399" spans="1:4">
      <c r="A1399" s="172" t="s">
        <v>25557</v>
      </c>
      <c r="D1399" s="177"/>
    </row>
    <row r="1400" spans="1:4">
      <c r="A1400" s="172" t="s">
        <v>25558</v>
      </c>
      <c r="D1400" s="177"/>
    </row>
    <row r="1401" spans="1:4">
      <c r="A1401" s="172" t="s">
        <v>25559</v>
      </c>
      <c r="C1401" s="172" t="s">
        <v>25560</v>
      </c>
      <c r="D1401" s="177"/>
    </row>
    <row r="1402" spans="1:4">
      <c r="A1402" s="172" t="s">
        <v>25</v>
      </c>
      <c r="B1402" s="12" t="s">
        <v>1068</v>
      </c>
      <c r="C1402" s="172" t="s">
        <v>0</v>
      </c>
      <c r="D1402" s="177" t="s">
        <v>25561</v>
      </c>
    </row>
    <row r="1403" spans="1:4">
      <c r="A1403" s="172">
        <v>7260500060</v>
      </c>
      <c r="B1403" s="12" t="s">
        <v>13266</v>
      </c>
      <c r="C1403" s="172" t="s">
        <v>1</v>
      </c>
      <c r="D1403" s="177">
        <v>562.99</v>
      </c>
    </row>
    <row r="1404" spans="1:4">
      <c r="A1404" s="172">
        <v>7260500070</v>
      </c>
      <c r="B1404" s="12" t="s">
        <v>13267</v>
      </c>
      <c r="C1404" s="172" t="s">
        <v>1</v>
      </c>
      <c r="D1404" s="177">
        <v>605.6</v>
      </c>
    </row>
    <row r="1405" spans="1:4">
      <c r="A1405" s="172">
        <v>7260500080</v>
      </c>
      <c r="B1405" s="12" t="s">
        <v>13268</v>
      </c>
      <c r="C1405" s="172" t="s">
        <v>1</v>
      </c>
      <c r="D1405" s="177">
        <v>672.32</v>
      </c>
    </row>
    <row r="1406" spans="1:4">
      <c r="A1406" s="172">
        <v>7260500090</v>
      </c>
      <c r="B1406" s="12" t="s">
        <v>13269</v>
      </c>
      <c r="C1406" s="172" t="s">
        <v>1</v>
      </c>
      <c r="D1406" s="177">
        <v>587.87</v>
      </c>
    </row>
    <row r="1407" spans="1:4">
      <c r="A1407" s="172">
        <v>7260500100</v>
      </c>
      <c r="B1407" s="12" t="s">
        <v>13270</v>
      </c>
      <c r="C1407" s="172" t="s">
        <v>1</v>
      </c>
      <c r="D1407" s="177">
        <v>651.63</v>
      </c>
    </row>
    <row r="1408" spans="1:4">
      <c r="A1408" s="172">
        <v>7260500110</v>
      </c>
      <c r="B1408" s="12" t="s">
        <v>13271</v>
      </c>
      <c r="C1408" s="172" t="s">
        <v>1</v>
      </c>
      <c r="D1408" s="177">
        <v>694.24</v>
      </c>
    </row>
    <row r="1409" spans="1:4">
      <c r="A1409" s="172">
        <v>7260500120</v>
      </c>
      <c r="B1409" s="12" t="s">
        <v>13272</v>
      </c>
      <c r="C1409" s="172" t="s">
        <v>1</v>
      </c>
      <c r="D1409" s="177">
        <v>761.19</v>
      </c>
    </row>
    <row r="1410" spans="1:4">
      <c r="A1410" s="172">
        <v>7260500130</v>
      </c>
      <c r="B1410" s="12" t="s">
        <v>13273</v>
      </c>
      <c r="C1410" s="172" t="s">
        <v>1</v>
      </c>
      <c r="D1410" s="177">
        <v>666.91</v>
      </c>
    </row>
    <row r="1411" spans="1:4">
      <c r="A1411" s="172">
        <v>7260500140</v>
      </c>
      <c r="B1411" s="12" t="s">
        <v>13274</v>
      </c>
      <c r="C1411" s="172" t="s">
        <v>1</v>
      </c>
      <c r="D1411" s="177">
        <v>730.86</v>
      </c>
    </row>
    <row r="1412" spans="1:4">
      <c r="A1412" s="172">
        <v>7260500150</v>
      </c>
      <c r="B1412" s="12" t="s">
        <v>13275</v>
      </c>
      <c r="C1412" s="172" t="s">
        <v>1</v>
      </c>
      <c r="D1412" s="177">
        <v>773.47</v>
      </c>
    </row>
    <row r="1413" spans="1:4">
      <c r="A1413" s="172">
        <v>7260500160</v>
      </c>
      <c r="B1413" s="12" t="s">
        <v>13276</v>
      </c>
      <c r="C1413" s="172" t="s">
        <v>1</v>
      </c>
      <c r="D1413" s="177">
        <v>840.7</v>
      </c>
    </row>
    <row r="1414" spans="1:4">
      <c r="A1414" s="172">
        <v>7260500170</v>
      </c>
      <c r="B1414" s="12" t="s">
        <v>13277</v>
      </c>
      <c r="C1414" s="172" t="s">
        <v>1</v>
      </c>
      <c r="D1414" s="177">
        <v>353.05</v>
      </c>
    </row>
    <row r="1415" spans="1:4">
      <c r="A1415" s="172">
        <v>7260500180</v>
      </c>
      <c r="B1415" s="12" t="s">
        <v>13278</v>
      </c>
      <c r="C1415" s="172" t="s">
        <v>1</v>
      </c>
      <c r="D1415" s="177">
        <v>420.83</v>
      </c>
    </row>
    <row r="1416" spans="1:4">
      <c r="A1416" s="172">
        <v>7260500190</v>
      </c>
      <c r="B1416" s="12" t="s">
        <v>13279</v>
      </c>
      <c r="C1416" s="172" t="s">
        <v>1</v>
      </c>
      <c r="D1416" s="177">
        <v>508.85</v>
      </c>
    </row>
    <row r="1417" spans="1:4">
      <c r="A1417" s="172">
        <v>7260500200</v>
      </c>
      <c r="B1417" s="12" t="s">
        <v>13280</v>
      </c>
      <c r="C1417" s="172" t="s">
        <v>1</v>
      </c>
      <c r="D1417" s="177">
        <v>586.71</v>
      </c>
    </row>
    <row r="1418" spans="1:4">
      <c r="A1418" s="172">
        <v>7260550010</v>
      </c>
      <c r="B1418" s="12" t="s">
        <v>13281</v>
      </c>
      <c r="C1418" s="172" t="s">
        <v>1</v>
      </c>
      <c r="D1418" s="177">
        <v>114.32</v>
      </c>
    </row>
    <row r="1419" spans="1:4">
      <c r="A1419" s="172">
        <v>7260550020</v>
      </c>
      <c r="B1419" s="12" t="s">
        <v>13282</v>
      </c>
      <c r="C1419" s="172" t="s">
        <v>1</v>
      </c>
      <c r="D1419" s="177">
        <v>177.6</v>
      </c>
    </row>
    <row r="1420" spans="1:4">
      <c r="A1420" s="172">
        <v>7260550030</v>
      </c>
      <c r="B1420" s="12" t="s">
        <v>13283</v>
      </c>
      <c r="C1420" s="172" t="s">
        <v>1</v>
      </c>
      <c r="D1420" s="177">
        <v>220.21</v>
      </c>
    </row>
    <row r="1421" spans="1:4">
      <c r="A1421" s="172">
        <v>7260550040</v>
      </c>
      <c r="B1421" s="12" t="s">
        <v>13284</v>
      </c>
      <c r="C1421" s="172" t="s">
        <v>1</v>
      </c>
      <c r="D1421" s="177">
        <v>287.31</v>
      </c>
    </row>
    <row r="1422" spans="1:4">
      <c r="A1422" s="172">
        <v>7260550050</v>
      </c>
      <c r="B1422" s="12" t="s">
        <v>13285</v>
      </c>
      <c r="C1422" s="172" t="s">
        <v>1</v>
      </c>
      <c r="D1422" s="177">
        <v>116.11</v>
      </c>
    </row>
    <row r="1423" spans="1:4">
      <c r="A1423" s="172">
        <v>7260550060</v>
      </c>
      <c r="B1423" s="12" t="s">
        <v>13286</v>
      </c>
      <c r="C1423" s="172" t="s">
        <v>1</v>
      </c>
      <c r="D1423" s="177">
        <v>179.61</v>
      </c>
    </row>
    <row r="1424" spans="1:4">
      <c r="A1424" s="172">
        <v>7260550070</v>
      </c>
      <c r="B1424" s="12" t="s">
        <v>13287</v>
      </c>
      <c r="C1424" s="172" t="s">
        <v>1</v>
      </c>
      <c r="D1424" s="177">
        <v>222.22</v>
      </c>
    </row>
    <row r="1425" spans="1:4">
      <c r="A1425" s="172">
        <v>7260550080</v>
      </c>
      <c r="B1425" s="12" t="s">
        <v>13288</v>
      </c>
      <c r="C1425" s="172" t="s">
        <v>1</v>
      </c>
      <c r="D1425" s="177">
        <v>288.94</v>
      </c>
    </row>
    <row r="1426" spans="1:4">
      <c r="A1426" s="172">
        <v>7260550090</v>
      </c>
      <c r="B1426" s="12" t="s">
        <v>13289</v>
      </c>
      <c r="C1426" s="172" t="s">
        <v>1</v>
      </c>
      <c r="D1426" s="177">
        <v>118.25</v>
      </c>
    </row>
    <row r="1427" spans="1:4">
      <c r="A1427" s="172">
        <v>7260550100</v>
      </c>
      <c r="B1427" s="12" t="s">
        <v>13290</v>
      </c>
      <c r="C1427" s="172" t="s">
        <v>1</v>
      </c>
      <c r="D1427" s="177">
        <v>182.01</v>
      </c>
    </row>
    <row r="1428" spans="1:4">
      <c r="A1428" s="172">
        <v>7260550110</v>
      </c>
      <c r="B1428" s="12" t="s">
        <v>13291</v>
      </c>
      <c r="C1428" s="172" t="s">
        <v>1</v>
      </c>
      <c r="D1428" s="177">
        <v>224.62</v>
      </c>
    </row>
    <row r="1429" spans="1:4">
      <c r="A1429" s="172">
        <v>7260550120</v>
      </c>
      <c r="B1429" s="12" t="s">
        <v>13292</v>
      </c>
      <c r="C1429" s="172" t="s">
        <v>1</v>
      </c>
      <c r="D1429" s="177">
        <v>291.57</v>
      </c>
    </row>
    <row r="1430" spans="1:4">
      <c r="A1430" s="172">
        <v>7260550130</v>
      </c>
      <c r="B1430" s="12" t="s">
        <v>13293</v>
      </c>
      <c r="C1430" s="172" t="s">
        <v>1</v>
      </c>
      <c r="D1430" s="177">
        <v>121.64</v>
      </c>
    </row>
    <row r="1431" spans="1:4">
      <c r="A1431" s="172">
        <v>7260550140</v>
      </c>
      <c r="B1431" s="12" t="s">
        <v>13294</v>
      </c>
      <c r="C1431" s="172" t="s">
        <v>1</v>
      </c>
      <c r="D1431" s="177">
        <v>185.59</v>
      </c>
    </row>
    <row r="1432" spans="1:4">
      <c r="A1432" s="172">
        <v>7260550150</v>
      </c>
      <c r="B1432" s="12" t="s">
        <v>13295</v>
      </c>
      <c r="C1432" s="172" t="s">
        <v>1</v>
      </c>
      <c r="D1432" s="177">
        <v>228.2</v>
      </c>
    </row>
    <row r="1433" spans="1:4">
      <c r="A1433" s="172">
        <v>7260550160</v>
      </c>
      <c r="B1433" s="12" t="s">
        <v>13296</v>
      </c>
      <c r="C1433" s="172" t="s">
        <v>1</v>
      </c>
      <c r="D1433" s="177">
        <v>295.43</v>
      </c>
    </row>
    <row r="1434" spans="1:4">
      <c r="A1434" s="172">
        <v>7260550170</v>
      </c>
      <c r="B1434" s="12" t="s">
        <v>13297</v>
      </c>
      <c r="C1434" s="172" t="s">
        <v>1</v>
      </c>
      <c r="D1434" s="177">
        <v>34.979999999999997</v>
      </c>
    </row>
    <row r="1435" spans="1:4">
      <c r="A1435" s="172">
        <v>7260550180</v>
      </c>
      <c r="B1435" s="12" t="s">
        <v>13298</v>
      </c>
      <c r="C1435" s="172" t="s">
        <v>1</v>
      </c>
      <c r="D1435" s="177">
        <v>37.450000000000003</v>
      </c>
    </row>
    <row r="1436" spans="1:4">
      <c r="A1436" s="172">
        <v>7260550190</v>
      </c>
      <c r="B1436" s="12" t="s">
        <v>13299</v>
      </c>
      <c r="C1436" s="172" t="s">
        <v>1</v>
      </c>
      <c r="D1436" s="177">
        <v>39.229999999999997</v>
      </c>
    </row>
    <row r="1437" spans="1:4">
      <c r="A1437" s="172">
        <v>7260550200</v>
      </c>
      <c r="B1437" s="12" t="s">
        <v>13300</v>
      </c>
      <c r="C1437" s="172" t="s">
        <v>1</v>
      </c>
      <c r="D1437" s="177">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0"/>
  </sheetPr>
  <dimension ref="A1:D5750"/>
  <sheetViews>
    <sheetView workbookViewId="0">
      <pane ySplit="2" topLeftCell="A1862" activePane="bottomLeft" state="frozen"/>
      <selection pane="bottomLeft" activeCell="B1877" sqref="B1877"/>
    </sheetView>
  </sheetViews>
  <sheetFormatPr defaultColWidth="0" defaultRowHeight="11.25"/>
  <cols>
    <col min="1" max="1" width="20.625" style="188" customWidth="1"/>
    <col min="2" max="2" width="87.75" style="140" customWidth="1"/>
    <col min="3" max="3" width="5.625" style="187" customWidth="1"/>
    <col min="4" max="4" width="15.625" style="209" customWidth="1"/>
    <col min="5" max="16384" width="9" style="140" hidden="1"/>
  </cols>
  <sheetData>
    <row r="1" spans="1:4" s="139" customFormat="1">
      <c r="A1" s="178" t="s">
        <v>2133</v>
      </c>
      <c r="B1" s="222" t="s">
        <v>24816</v>
      </c>
      <c r="C1" s="372" t="s">
        <v>25543</v>
      </c>
      <c r="D1" s="372"/>
    </row>
    <row r="2" spans="1:4">
      <c r="A2" s="171" t="s">
        <v>2311</v>
      </c>
      <c r="B2" s="171" t="s">
        <v>1068</v>
      </c>
      <c r="C2" s="171" t="s">
        <v>26</v>
      </c>
      <c r="D2" s="207" t="s">
        <v>2303</v>
      </c>
    </row>
    <row r="3" spans="1:4">
      <c r="A3" s="179" t="s">
        <v>11910</v>
      </c>
      <c r="B3" s="180"/>
      <c r="C3" s="181"/>
      <c r="D3" s="182"/>
    </row>
    <row r="4" spans="1:4">
      <c r="A4" s="179" t="s">
        <v>13385</v>
      </c>
      <c r="B4" s="180"/>
      <c r="C4" s="181"/>
      <c r="D4" s="182"/>
    </row>
    <row r="5" spans="1:4">
      <c r="A5" s="183" t="s">
        <v>13386</v>
      </c>
      <c r="B5" s="180"/>
      <c r="C5" s="181"/>
      <c r="D5" s="182"/>
    </row>
    <row r="6" spans="1:4">
      <c r="A6" s="184" t="s">
        <v>13387</v>
      </c>
      <c r="B6" s="180" t="s">
        <v>13388</v>
      </c>
      <c r="C6" s="181" t="s">
        <v>11911</v>
      </c>
      <c r="D6" s="182">
        <v>203.15</v>
      </c>
    </row>
    <row r="7" spans="1:4">
      <c r="A7" s="184" t="s">
        <v>13389</v>
      </c>
      <c r="B7" s="180" t="s">
        <v>13390</v>
      </c>
      <c r="C7" s="181" t="s">
        <v>11911</v>
      </c>
      <c r="D7" s="182">
        <v>320.64999999999998</v>
      </c>
    </row>
    <row r="8" spans="1:4">
      <c r="A8" s="184" t="s">
        <v>13391</v>
      </c>
      <c r="B8" s="180" t="s">
        <v>13392</v>
      </c>
      <c r="C8" s="181" t="s">
        <v>11911</v>
      </c>
      <c r="D8" s="182">
        <v>1516.48</v>
      </c>
    </row>
    <row r="9" spans="1:4">
      <c r="A9" s="184" t="s">
        <v>13393</v>
      </c>
      <c r="B9" s="180" t="s">
        <v>13394</v>
      </c>
      <c r="C9" s="181" t="s">
        <v>11911</v>
      </c>
      <c r="D9" s="182">
        <v>1386.9</v>
      </c>
    </row>
    <row r="10" spans="1:4">
      <c r="A10" s="184" t="s">
        <v>13395</v>
      </c>
      <c r="B10" s="180" t="s">
        <v>13396</v>
      </c>
      <c r="C10" s="181" t="s">
        <v>11911</v>
      </c>
      <c r="D10" s="182">
        <v>169.11</v>
      </c>
    </row>
    <row r="11" spans="1:4">
      <c r="A11" s="184" t="s">
        <v>13397</v>
      </c>
      <c r="B11" s="180" t="s">
        <v>13398</v>
      </c>
      <c r="C11" s="181" t="s">
        <v>11911</v>
      </c>
      <c r="D11" s="182">
        <v>122.99</v>
      </c>
    </row>
    <row r="12" spans="1:4">
      <c r="A12" s="184" t="s">
        <v>13399</v>
      </c>
      <c r="B12" s="180" t="s">
        <v>13400</v>
      </c>
      <c r="C12" s="181" t="s">
        <v>11911</v>
      </c>
      <c r="D12" s="182">
        <v>122.99</v>
      </c>
    </row>
    <row r="13" spans="1:4">
      <c r="A13" s="184" t="s">
        <v>13401</v>
      </c>
      <c r="B13" s="180" t="s">
        <v>13402</v>
      </c>
      <c r="C13" s="181" t="s">
        <v>11911</v>
      </c>
      <c r="D13" s="182">
        <v>68.08</v>
      </c>
    </row>
    <row r="14" spans="1:4">
      <c r="A14" s="184" t="s">
        <v>13403</v>
      </c>
      <c r="B14" s="180" t="s">
        <v>13404</v>
      </c>
      <c r="C14" s="181" t="s">
        <v>11911</v>
      </c>
      <c r="D14" s="182">
        <v>68.08</v>
      </c>
    </row>
    <row r="15" spans="1:4">
      <c r="A15" s="184" t="s">
        <v>13405</v>
      </c>
      <c r="B15" s="180" t="s">
        <v>13406</v>
      </c>
      <c r="C15" s="181" t="s">
        <v>11911</v>
      </c>
      <c r="D15" s="182">
        <v>1234.26</v>
      </c>
    </row>
    <row r="16" spans="1:4">
      <c r="A16" s="184" t="s">
        <v>13407</v>
      </c>
      <c r="B16" s="180" t="s">
        <v>13408</v>
      </c>
      <c r="C16" s="181" t="s">
        <v>11911</v>
      </c>
      <c r="D16" s="182">
        <v>42.83</v>
      </c>
    </row>
    <row r="17" spans="1:4">
      <c r="A17" s="184" t="s">
        <v>13409</v>
      </c>
      <c r="B17" s="180" t="s">
        <v>13410</v>
      </c>
      <c r="C17" s="181" t="s">
        <v>11911</v>
      </c>
      <c r="D17" s="182">
        <v>63.69</v>
      </c>
    </row>
    <row r="18" spans="1:4">
      <c r="A18" s="184" t="s">
        <v>13411</v>
      </c>
      <c r="B18" s="180" t="s">
        <v>13412</v>
      </c>
      <c r="C18" s="181" t="s">
        <v>11911</v>
      </c>
      <c r="D18" s="182">
        <v>320.64999999999998</v>
      </c>
    </row>
    <row r="19" spans="1:4">
      <c r="A19" s="184" t="s">
        <v>13413</v>
      </c>
      <c r="B19" s="180" t="s">
        <v>13414</v>
      </c>
      <c r="C19" s="181" t="s">
        <v>48</v>
      </c>
      <c r="D19" s="182">
        <v>201.6</v>
      </c>
    </row>
    <row r="20" spans="1:4">
      <c r="A20" s="184" t="s">
        <v>13415</v>
      </c>
      <c r="B20" s="180" t="s">
        <v>13416</v>
      </c>
      <c r="C20" s="181" t="s">
        <v>48</v>
      </c>
      <c r="D20" s="182">
        <v>169.11</v>
      </c>
    </row>
    <row r="21" spans="1:4">
      <c r="A21" s="184" t="s">
        <v>13417</v>
      </c>
      <c r="B21" s="180" t="s">
        <v>13418</v>
      </c>
      <c r="C21" s="181" t="s">
        <v>48</v>
      </c>
      <c r="D21" s="182">
        <v>143.85</v>
      </c>
    </row>
    <row r="22" spans="1:4">
      <c r="A22" s="181" t="s">
        <v>13419</v>
      </c>
      <c r="B22" s="180" t="s">
        <v>13420</v>
      </c>
      <c r="C22" s="181" t="s">
        <v>48</v>
      </c>
      <c r="D22" s="182">
        <v>115.1</v>
      </c>
    </row>
    <row r="23" spans="1:4">
      <c r="A23" s="183" t="s">
        <v>13421</v>
      </c>
      <c r="B23" s="180"/>
      <c r="C23" s="181"/>
      <c r="D23" s="182"/>
    </row>
    <row r="24" spans="1:4">
      <c r="A24" s="184" t="s">
        <v>13422</v>
      </c>
      <c r="B24" s="180" t="s">
        <v>13423</v>
      </c>
      <c r="C24" s="181" t="s">
        <v>48</v>
      </c>
      <c r="D24" s="182">
        <v>213.21</v>
      </c>
    </row>
    <row r="25" spans="1:4">
      <c r="A25" s="184" t="s">
        <v>13424</v>
      </c>
      <c r="B25" s="180" t="s">
        <v>13425</v>
      </c>
      <c r="C25" s="181" t="s">
        <v>48</v>
      </c>
      <c r="D25" s="182">
        <v>248.81</v>
      </c>
    </row>
    <row r="26" spans="1:4">
      <c r="A26" s="184" t="s">
        <v>13426</v>
      </c>
      <c r="B26" s="180" t="s">
        <v>13427</v>
      </c>
      <c r="C26" s="181" t="s">
        <v>48</v>
      </c>
      <c r="D26" s="182">
        <v>121.6</v>
      </c>
    </row>
    <row r="27" spans="1:4">
      <c r="A27" s="181" t="s">
        <v>13428</v>
      </c>
      <c r="B27" s="180" t="s">
        <v>13429</v>
      </c>
      <c r="C27" s="181" t="s">
        <v>48</v>
      </c>
      <c r="D27" s="182">
        <v>131.33000000000001</v>
      </c>
    </row>
    <row r="28" spans="1:4">
      <c r="A28" s="183" t="s">
        <v>13430</v>
      </c>
      <c r="B28" s="180"/>
      <c r="C28" s="181"/>
      <c r="D28" s="182"/>
    </row>
    <row r="29" spans="1:4">
      <c r="A29" s="184" t="s">
        <v>13431</v>
      </c>
      <c r="B29" s="180" t="s">
        <v>13432</v>
      </c>
      <c r="C29" s="181" t="s">
        <v>48</v>
      </c>
      <c r="D29" s="182">
        <v>893.33</v>
      </c>
    </row>
    <row r="30" spans="1:4">
      <c r="A30" s="184" t="s">
        <v>13433</v>
      </c>
      <c r="B30" s="180" t="s">
        <v>13434</v>
      </c>
      <c r="C30" s="181" t="s">
        <v>48</v>
      </c>
      <c r="D30" s="182">
        <v>730.55</v>
      </c>
    </row>
    <row r="31" spans="1:4">
      <c r="A31" s="184" t="s">
        <v>13435</v>
      </c>
      <c r="B31" s="180" t="s">
        <v>13436</v>
      </c>
      <c r="C31" s="181" t="s">
        <v>48</v>
      </c>
      <c r="D31" s="182">
        <v>595.4</v>
      </c>
    </row>
    <row r="32" spans="1:4">
      <c r="A32" s="184" t="s">
        <v>13437</v>
      </c>
      <c r="B32" s="180" t="s">
        <v>13438</v>
      </c>
      <c r="C32" s="181" t="s">
        <v>48</v>
      </c>
      <c r="D32" s="182">
        <v>675.84</v>
      </c>
    </row>
    <row r="33" spans="1:4">
      <c r="A33" s="184" t="s">
        <v>13439</v>
      </c>
      <c r="B33" s="180" t="s">
        <v>13440</v>
      </c>
      <c r="C33" s="181" t="s">
        <v>48</v>
      </c>
      <c r="D33" s="182">
        <v>593.97</v>
      </c>
    </row>
    <row r="34" spans="1:4">
      <c r="A34" s="184" t="s">
        <v>13441</v>
      </c>
      <c r="B34" s="180" t="s">
        <v>13442</v>
      </c>
      <c r="C34" s="181" t="s">
        <v>48</v>
      </c>
      <c r="D34" s="182">
        <v>640.04</v>
      </c>
    </row>
    <row r="35" spans="1:4">
      <c r="A35" s="181" t="s">
        <v>13443</v>
      </c>
      <c r="B35" s="180" t="s">
        <v>13444</v>
      </c>
      <c r="C35" s="181" t="s">
        <v>48</v>
      </c>
      <c r="D35" s="182">
        <v>783.05</v>
      </c>
    </row>
    <row r="36" spans="1:4">
      <c r="A36" s="183" t="s">
        <v>13445</v>
      </c>
      <c r="B36" s="180"/>
      <c r="C36" s="181"/>
      <c r="D36" s="182"/>
    </row>
    <row r="37" spans="1:4">
      <c r="A37" s="181" t="s">
        <v>13446</v>
      </c>
      <c r="B37" s="180" t="s">
        <v>13447</v>
      </c>
      <c r="C37" s="181" t="s">
        <v>48</v>
      </c>
      <c r="D37" s="182">
        <v>80</v>
      </c>
    </row>
    <row r="38" spans="1:4">
      <c r="A38" s="179" t="s">
        <v>13448</v>
      </c>
      <c r="B38" s="180"/>
      <c r="C38" s="181"/>
      <c r="D38" s="182"/>
    </row>
    <row r="39" spans="1:4">
      <c r="A39" s="183" t="s">
        <v>13449</v>
      </c>
      <c r="B39" s="180"/>
      <c r="C39" s="181"/>
      <c r="D39" s="182"/>
    </row>
    <row r="40" spans="1:4">
      <c r="A40" s="181" t="s">
        <v>13450</v>
      </c>
      <c r="B40" s="180" t="s">
        <v>13451</v>
      </c>
      <c r="C40" s="181" t="s">
        <v>32</v>
      </c>
      <c r="D40" s="182">
        <v>2.79</v>
      </c>
    </row>
    <row r="41" spans="1:4">
      <c r="A41" s="183" t="s">
        <v>13452</v>
      </c>
      <c r="B41" s="180"/>
      <c r="C41" s="181"/>
      <c r="D41" s="182"/>
    </row>
    <row r="42" spans="1:4">
      <c r="A42" s="181" t="s">
        <v>13453</v>
      </c>
      <c r="B42" s="180" t="s">
        <v>13454</v>
      </c>
      <c r="C42" s="181" t="s">
        <v>48</v>
      </c>
      <c r="D42" s="182">
        <v>19.88</v>
      </c>
    </row>
    <row r="43" spans="1:4">
      <c r="A43" s="179" t="s">
        <v>13455</v>
      </c>
      <c r="B43" s="180"/>
      <c r="C43" s="181"/>
      <c r="D43" s="182"/>
    </row>
    <row r="44" spans="1:4">
      <c r="A44" s="183" t="s">
        <v>13456</v>
      </c>
      <c r="B44" s="180"/>
      <c r="C44" s="181"/>
      <c r="D44" s="182"/>
    </row>
    <row r="45" spans="1:4">
      <c r="A45" s="181" t="s">
        <v>13457</v>
      </c>
      <c r="B45" s="180" t="s">
        <v>13458</v>
      </c>
      <c r="C45" s="181" t="s">
        <v>11911</v>
      </c>
      <c r="D45" s="182">
        <v>265.23</v>
      </c>
    </row>
    <row r="46" spans="1:4">
      <c r="A46" s="183" t="s">
        <v>13459</v>
      </c>
      <c r="B46" s="180"/>
      <c r="C46" s="181"/>
      <c r="D46" s="182"/>
    </row>
    <row r="47" spans="1:4">
      <c r="A47" s="184" t="s">
        <v>13460</v>
      </c>
      <c r="B47" s="180" t="s">
        <v>13461</v>
      </c>
      <c r="C47" s="181" t="s">
        <v>11912</v>
      </c>
      <c r="D47" s="182">
        <v>41.56</v>
      </c>
    </row>
    <row r="48" spans="1:4">
      <c r="A48" s="184" t="s">
        <v>13462</v>
      </c>
      <c r="B48" s="180" t="s">
        <v>13463</v>
      </c>
      <c r="C48" s="181" t="s">
        <v>11913</v>
      </c>
      <c r="D48" s="182">
        <v>1.86</v>
      </c>
    </row>
    <row r="49" spans="1:4">
      <c r="A49" s="184" t="s">
        <v>13464</v>
      </c>
      <c r="B49" s="180" t="s">
        <v>13465</v>
      </c>
      <c r="C49" s="181" t="s">
        <v>11913</v>
      </c>
      <c r="D49" s="182">
        <v>9.09</v>
      </c>
    </row>
    <row r="50" spans="1:4">
      <c r="A50" s="184" t="s">
        <v>13466</v>
      </c>
      <c r="B50" s="180" t="s">
        <v>13467</v>
      </c>
      <c r="C50" s="181" t="s">
        <v>11914</v>
      </c>
      <c r="D50" s="182">
        <v>0.16</v>
      </c>
    </row>
    <row r="51" spans="1:4">
      <c r="A51" s="184" t="s">
        <v>13468</v>
      </c>
      <c r="B51" s="180" t="s">
        <v>13469</v>
      </c>
      <c r="C51" s="181" t="s">
        <v>11913</v>
      </c>
      <c r="D51" s="182">
        <v>155.61000000000001</v>
      </c>
    </row>
    <row r="52" spans="1:4">
      <c r="A52" s="184" t="s">
        <v>13470</v>
      </c>
      <c r="B52" s="180" t="s">
        <v>13471</v>
      </c>
      <c r="C52" s="181" t="s">
        <v>11915</v>
      </c>
      <c r="D52" s="182">
        <v>1.51</v>
      </c>
    </row>
    <row r="53" spans="1:4">
      <c r="A53" s="181" t="s">
        <v>13472</v>
      </c>
      <c r="B53" s="180" t="s">
        <v>13473</v>
      </c>
      <c r="C53" s="181" t="s">
        <v>11912</v>
      </c>
      <c r="D53" s="182">
        <v>38.96</v>
      </c>
    </row>
    <row r="54" spans="1:4">
      <c r="A54" s="183" t="s">
        <v>13474</v>
      </c>
      <c r="B54" s="180"/>
      <c r="C54" s="181"/>
      <c r="D54" s="182"/>
    </row>
    <row r="55" spans="1:4">
      <c r="A55" s="184" t="s">
        <v>13475</v>
      </c>
      <c r="B55" s="180" t="s">
        <v>13476</v>
      </c>
      <c r="C55" s="181" t="s">
        <v>11916</v>
      </c>
      <c r="D55" s="182">
        <v>66.739999999999995</v>
      </c>
    </row>
    <row r="56" spans="1:4">
      <c r="A56" s="184" t="s">
        <v>13477</v>
      </c>
      <c r="B56" s="180" t="s">
        <v>13478</v>
      </c>
      <c r="C56" s="181" t="s">
        <v>11916</v>
      </c>
      <c r="D56" s="182">
        <v>39.96</v>
      </c>
    </row>
    <row r="57" spans="1:4">
      <c r="A57" s="184" t="s">
        <v>13479</v>
      </c>
      <c r="B57" s="180" t="s">
        <v>13480</v>
      </c>
      <c r="C57" s="181" t="s">
        <v>11916</v>
      </c>
      <c r="D57" s="182">
        <v>17.11</v>
      </c>
    </row>
    <row r="58" spans="1:4">
      <c r="A58" s="184" t="s">
        <v>13481</v>
      </c>
      <c r="B58" s="180" t="s">
        <v>13482</v>
      </c>
      <c r="C58" s="181" t="s">
        <v>11916</v>
      </c>
      <c r="D58" s="182">
        <v>43.57</v>
      </c>
    </row>
    <row r="59" spans="1:4">
      <c r="A59" s="184" t="s">
        <v>13483</v>
      </c>
      <c r="B59" s="180" t="s">
        <v>13484</v>
      </c>
      <c r="C59" s="181" t="s">
        <v>11916</v>
      </c>
      <c r="D59" s="182">
        <v>111.25</v>
      </c>
    </row>
    <row r="60" spans="1:4">
      <c r="A60" s="184" t="s">
        <v>13485</v>
      </c>
      <c r="B60" s="180" t="s">
        <v>13486</v>
      </c>
      <c r="C60" s="181" t="s">
        <v>11916</v>
      </c>
      <c r="D60" s="182">
        <v>56.34</v>
      </c>
    </row>
    <row r="61" spans="1:4">
      <c r="A61" s="184" t="s">
        <v>13487</v>
      </c>
      <c r="B61" s="180" t="s">
        <v>13488</v>
      </c>
      <c r="C61" s="181" t="s">
        <v>11916</v>
      </c>
      <c r="D61" s="182">
        <v>19.91</v>
      </c>
    </row>
    <row r="62" spans="1:4">
      <c r="A62" s="184" t="s">
        <v>13489</v>
      </c>
      <c r="B62" s="180" t="s">
        <v>13490</v>
      </c>
      <c r="C62" s="181" t="s">
        <v>11917</v>
      </c>
      <c r="D62" s="182">
        <v>5357.32</v>
      </c>
    </row>
    <row r="63" spans="1:4">
      <c r="A63" s="184" t="s">
        <v>13491</v>
      </c>
      <c r="B63" s="180" t="s">
        <v>13492</v>
      </c>
      <c r="C63" s="181" t="s">
        <v>11918</v>
      </c>
      <c r="D63" s="182">
        <v>0.74</v>
      </c>
    </row>
    <row r="64" spans="1:4">
      <c r="A64" s="184" t="s">
        <v>13493</v>
      </c>
      <c r="B64" s="180" t="s">
        <v>13494</v>
      </c>
      <c r="C64" s="181" t="s">
        <v>11916</v>
      </c>
      <c r="D64" s="182">
        <v>302.64999999999998</v>
      </c>
    </row>
    <row r="65" spans="1:4">
      <c r="A65" s="184" t="s">
        <v>13495</v>
      </c>
      <c r="B65" s="180" t="s">
        <v>13496</v>
      </c>
      <c r="C65" s="181" t="s">
        <v>11916</v>
      </c>
      <c r="D65" s="182">
        <v>134.83000000000001</v>
      </c>
    </row>
    <row r="66" spans="1:4">
      <c r="A66" s="184" t="s">
        <v>13497</v>
      </c>
      <c r="B66" s="180" t="s">
        <v>13498</v>
      </c>
      <c r="C66" s="181" t="s">
        <v>11916</v>
      </c>
      <c r="D66" s="182">
        <v>111.39</v>
      </c>
    </row>
    <row r="67" spans="1:4">
      <c r="A67" s="184" t="s">
        <v>13499</v>
      </c>
      <c r="B67" s="180" t="s">
        <v>13500</v>
      </c>
      <c r="C67" s="181" t="s">
        <v>11916</v>
      </c>
      <c r="D67" s="182">
        <v>215.6</v>
      </c>
    </row>
    <row r="68" spans="1:4">
      <c r="A68" s="184" t="s">
        <v>13501</v>
      </c>
      <c r="B68" s="180" t="s">
        <v>13502</v>
      </c>
      <c r="C68" s="181" t="s">
        <v>11916</v>
      </c>
      <c r="D68" s="182">
        <v>111.8</v>
      </c>
    </row>
    <row r="69" spans="1:4">
      <c r="A69" s="184" t="s">
        <v>13503</v>
      </c>
      <c r="B69" s="180" t="s">
        <v>13504</v>
      </c>
      <c r="C69" s="181" t="s">
        <v>11916</v>
      </c>
      <c r="D69" s="182">
        <v>59.9</v>
      </c>
    </row>
    <row r="70" spans="1:4">
      <c r="A70" s="184" t="s">
        <v>13505</v>
      </c>
      <c r="B70" s="180" t="s">
        <v>13506</v>
      </c>
      <c r="C70" s="181" t="s">
        <v>11917</v>
      </c>
      <c r="D70" s="182">
        <v>3902.24</v>
      </c>
    </row>
    <row r="71" spans="1:4">
      <c r="A71" s="184" t="s">
        <v>13507</v>
      </c>
      <c r="B71" s="180" t="s">
        <v>13508</v>
      </c>
      <c r="C71" s="181" t="s">
        <v>11917</v>
      </c>
      <c r="D71" s="182">
        <v>3394.05</v>
      </c>
    </row>
    <row r="72" spans="1:4">
      <c r="A72" s="181" t="s">
        <v>13509</v>
      </c>
      <c r="B72" s="180" t="s">
        <v>13510</v>
      </c>
      <c r="C72" s="181" t="s">
        <v>11917</v>
      </c>
      <c r="D72" s="182">
        <v>4260.05</v>
      </c>
    </row>
    <row r="73" spans="1:4">
      <c r="A73" s="179" t="s">
        <v>13511</v>
      </c>
      <c r="B73" s="180"/>
      <c r="C73" s="181"/>
      <c r="D73" s="182"/>
    </row>
    <row r="74" spans="1:4">
      <c r="A74" s="183" t="s">
        <v>13512</v>
      </c>
      <c r="B74" s="180"/>
      <c r="C74" s="181"/>
      <c r="D74" s="182"/>
    </row>
    <row r="75" spans="1:4">
      <c r="A75" s="184" t="s">
        <v>13513</v>
      </c>
      <c r="B75" s="180" t="s">
        <v>13514</v>
      </c>
      <c r="C75" s="181" t="s">
        <v>32</v>
      </c>
      <c r="D75" s="182">
        <v>471.41</v>
      </c>
    </row>
    <row r="76" spans="1:4">
      <c r="A76" s="184" t="s">
        <v>13515</v>
      </c>
      <c r="B76" s="180" t="s">
        <v>13516</v>
      </c>
      <c r="C76" s="181" t="s">
        <v>32</v>
      </c>
      <c r="D76" s="182">
        <v>378.18</v>
      </c>
    </row>
    <row r="77" spans="1:4">
      <c r="A77" s="184" t="s">
        <v>13517</v>
      </c>
      <c r="B77" s="180" t="s">
        <v>13518</v>
      </c>
      <c r="C77" s="181" t="s">
        <v>11911</v>
      </c>
      <c r="D77" s="182">
        <v>3559.02</v>
      </c>
    </row>
    <row r="78" spans="1:4">
      <c r="A78" s="184" t="s">
        <v>13519</v>
      </c>
      <c r="B78" s="180" t="s">
        <v>13520</v>
      </c>
      <c r="C78" s="181" t="s">
        <v>11911</v>
      </c>
      <c r="D78" s="182">
        <v>2241.0700000000002</v>
      </c>
    </row>
    <row r="79" spans="1:4">
      <c r="A79" s="184" t="s">
        <v>13521</v>
      </c>
      <c r="B79" s="180" t="s">
        <v>13522</v>
      </c>
      <c r="C79" s="181" t="s">
        <v>32</v>
      </c>
      <c r="D79" s="182">
        <v>51.3</v>
      </c>
    </row>
    <row r="80" spans="1:4">
      <c r="A80" s="184" t="s">
        <v>13523</v>
      </c>
      <c r="B80" s="180" t="s">
        <v>13524</v>
      </c>
      <c r="C80" s="181" t="s">
        <v>32</v>
      </c>
      <c r="D80" s="182">
        <v>40.4</v>
      </c>
    </row>
    <row r="81" spans="1:4">
      <c r="A81" s="184" t="s">
        <v>13525</v>
      </c>
      <c r="B81" s="180" t="s">
        <v>13526</v>
      </c>
      <c r="C81" s="181" t="s">
        <v>32</v>
      </c>
      <c r="D81" s="182">
        <v>39.21</v>
      </c>
    </row>
    <row r="82" spans="1:4">
      <c r="A82" s="184" t="s">
        <v>13527</v>
      </c>
      <c r="B82" s="180" t="s">
        <v>13528</v>
      </c>
      <c r="C82" s="181" t="s">
        <v>32</v>
      </c>
      <c r="D82" s="182">
        <v>32.99</v>
      </c>
    </row>
    <row r="83" spans="1:4">
      <c r="A83" s="181" t="s">
        <v>13529</v>
      </c>
      <c r="B83" s="180" t="s">
        <v>13530</v>
      </c>
      <c r="C83" s="181" t="s">
        <v>11917</v>
      </c>
      <c r="D83" s="182">
        <v>990</v>
      </c>
    </row>
    <row r="84" spans="1:4">
      <c r="A84" s="183" t="s">
        <v>13531</v>
      </c>
      <c r="B84" s="180"/>
      <c r="C84" s="181"/>
      <c r="D84" s="182"/>
    </row>
    <row r="85" spans="1:4">
      <c r="A85" s="181" t="s">
        <v>13532</v>
      </c>
      <c r="B85" s="180" t="s">
        <v>13533</v>
      </c>
      <c r="C85" s="181" t="s">
        <v>32</v>
      </c>
      <c r="D85" s="182">
        <v>253</v>
      </c>
    </row>
    <row r="86" spans="1:4">
      <c r="A86" s="183" t="s">
        <v>13534</v>
      </c>
      <c r="B86" s="180"/>
      <c r="C86" s="181"/>
      <c r="D86" s="182"/>
    </row>
    <row r="87" spans="1:4">
      <c r="A87" s="184" t="s">
        <v>13535</v>
      </c>
      <c r="B87" s="180" t="s">
        <v>13536</v>
      </c>
      <c r="C87" s="181" t="s">
        <v>11917</v>
      </c>
      <c r="D87" s="182">
        <v>351</v>
      </c>
    </row>
    <row r="88" spans="1:4">
      <c r="A88" s="184" t="s">
        <v>13537</v>
      </c>
      <c r="B88" s="180" t="s">
        <v>13538</v>
      </c>
      <c r="C88" s="181" t="s">
        <v>11917</v>
      </c>
      <c r="D88" s="182">
        <v>243</v>
      </c>
    </row>
    <row r="89" spans="1:4">
      <c r="A89" s="181" t="s">
        <v>13539</v>
      </c>
      <c r="B89" s="180" t="s">
        <v>13540</v>
      </c>
      <c r="C89" s="181" t="s">
        <v>11917</v>
      </c>
      <c r="D89" s="182">
        <v>500</v>
      </c>
    </row>
    <row r="90" spans="1:4">
      <c r="A90" s="183" t="s">
        <v>13541</v>
      </c>
      <c r="B90" s="180"/>
      <c r="C90" s="181"/>
      <c r="D90" s="182"/>
    </row>
    <row r="91" spans="1:4">
      <c r="A91" s="184" t="s">
        <v>13542</v>
      </c>
      <c r="B91" s="180" t="s">
        <v>13543</v>
      </c>
      <c r="C91" s="181" t="s">
        <v>11911</v>
      </c>
      <c r="D91" s="182">
        <v>1387.44</v>
      </c>
    </row>
    <row r="92" spans="1:4">
      <c r="A92" s="181" t="s">
        <v>13544</v>
      </c>
      <c r="B92" s="180" t="s">
        <v>13545</v>
      </c>
      <c r="C92" s="181" t="s">
        <v>11911</v>
      </c>
      <c r="D92" s="182">
        <v>1449.35</v>
      </c>
    </row>
    <row r="93" spans="1:4">
      <c r="A93" s="183" t="s">
        <v>13546</v>
      </c>
      <c r="B93" s="180"/>
      <c r="C93" s="181"/>
      <c r="D93" s="182"/>
    </row>
    <row r="94" spans="1:4">
      <c r="A94" s="184" t="s">
        <v>13547</v>
      </c>
      <c r="B94" s="180" t="s">
        <v>13548</v>
      </c>
      <c r="C94" s="181" t="s">
        <v>48</v>
      </c>
      <c r="D94" s="182">
        <v>2.75</v>
      </c>
    </row>
    <row r="95" spans="1:4">
      <c r="A95" s="184" t="s">
        <v>13549</v>
      </c>
      <c r="B95" s="180" t="s">
        <v>13550</v>
      </c>
      <c r="C95" s="181" t="s">
        <v>48</v>
      </c>
      <c r="D95" s="182">
        <v>33.880000000000003</v>
      </c>
    </row>
    <row r="96" spans="1:4">
      <c r="A96" s="184" t="s">
        <v>13551</v>
      </c>
      <c r="B96" s="180" t="s">
        <v>13552</v>
      </c>
      <c r="C96" s="181" t="s">
        <v>48</v>
      </c>
      <c r="D96" s="182">
        <v>9.8800000000000008</v>
      </c>
    </row>
    <row r="97" spans="1:4">
      <c r="A97" s="184" t="s">
        <v>13553</v>
      </c>
      <c r="B97" s="180" t="s">
        <v>13554</v>
      </c>
      <c r="C97" s="181" t="s">
        <v>32</v>
      </c>
      <c r="D97" s="182">
        <v>9.0399999999999991</v>
      </c>
    </row>
    <row r="98" spans="1:4">
      <c r="A98" s="184" t="s">
        <v>13555</v>
      </c>
      <c r="B98" s="180" t="s">
        <v>13556</v>
      </c>
      <c r="C98" s="181" t="s">
        <v>11911</v>
      </c>
      <c r="D98" s="182">
        <v>104.59</v>
      </c>
    </row>
    <row r="99" spans="1:4">
      <c r="A99" s="184" t="s">
        <v>13557</v>
      </c>
      <c r="B99" s="180" t="s">
        <v>13558</v>
      </c>
      <c r="C99" s="181" t="s">
        <v>11911</v>
      </c>
      <c r="D99" s="182">
        <v>576</v>
      </c>
    </row>
    <row r="100" spans="1:4">
      <c r="A100" s="184" t="s">
        <v>13559</v>
      </c>
      <c r="B100" s="180" t="s">
        <v>13560</v>
      </c>
      <c r="C100" s="181" t="s">
        <v>11911</v>
      </c>
      <c r="D100" s="182">
        <v>3.1</v>
      </c>
    </row>
    <row r="101" spans="1:4">
      <c r="A101" s="184" t="s">
        <v>13561</v>
      </c>
      <c r="B101" s="180" t="s">
        <v>13562</v>
      </c>
      <c r="C101" s="181" t="s">
        <v>32</v>
      </c>
      <c r="D101" s="182">
        <v>399.15</v>
      </c>
    </row>
    <row r="102" spans="1:4">
      <c r="A102" s="184" t="s">
        <v>13563</v>
      </c>
      <c r="B102" s="180" t="s">
        <v>13564</v>
      </c>
      <c r="C102" s="181" t="s">
        <v>32</v>
      </c>
      <c r="D102" s="182">
        <v>416.89</v>
      </c>
    </row>
    <row r="103" spans="1:4">
      <c r="A103" s="184" t="s">
        <v>13565</v>
      </c>
      <c r="B103" s="180" t="s">
        <v>13566</v>
      </c>
      <c r="C103" s="181" t="s">
        <v>11911</v>
      </c>
      <c r="D103" s="182">
        <v>11.51</v>
      </c>
    </row>
    <row r="104" spans="1:4">
      <c r="A104" s="181" t="s">
        <v>13567</v>
      </c>
      <c r="B104" s="180" t="s">
        <v>13568</v>
      </c>
      <c r="C104" s="181" t="s">
        <v>11911</v>
      </c>
      <c r="D104" s="182">
        <v>47.17</v>
      </c>
    </row>
    <row r="105" spans="1:4">
      <c r="A105" s="179" t="s">
        <v>13569</v>
      </c>
      <c r="B105" s="180"/>
      <c r="C105" s="181"/>
      <c r="D105" s="182"/>
    </row>
    <row r="106" spans="1:4">
      <c r="A106" s="183" t="s">
        <v>13570</v>
      </c>
      <c r="B106" s="180"/>
      <c r="C106" s="181"/>
      <c r="D106" s="182"/>
    </row>
    <row r="107" spans="1:4">
      <c r="A107" s="184" t="s">
        <v>13571</v>
      </c>
      <c r="B107" s="180" t="s">
        <v>13572</v>
      </c>
      <c r="C107" s="181" t="s">
        <v>11917</v>
      </c>
      <c r="D107" s="182">
        <v>75</v>
      </c>
    </row>
    <row r="108" spans="1:4">
      <c r="A108" s="184" t="s">
        <v>13573</v>
      </c>
      <c r="B108" s="180" t="s">
        <v>13574</v>
      </c>
      <c r="C108" s="181" t="s">
        <v>11917</v>
      </c>
      <c r="D108" s="182">
        <v>41</v>
      </c>
    </row>
    <row r="109" spans="1:4">
      <c r="A109" s="184" t="s">
        <v>13575</v>
      </c>
      <c r="B109" s="180" t="s">
        <v>13576</v>
      </c>
      <c r="C109" s="181" t="s">
        <v>11917</v>
      </c>
      <c r="D109" s="182">
        <v>52</v>
      </c>
    </row>
    <row r="110" spans="1:4">
      <c r="A110" s="184" t="s">
        <v>13577</v>
      </c>
      <c r="B110" s="180" t="s">
        <v>13578</v>
      </c>
      <c r="C110" s="181" t="s">
        <v>11917</v>
      </c>
      <c r="D110" s="182">
        <v>48</v>
      </c>
    </row>
    <row r="111" spans="1:4">
      <c r="A111" s="184" t="s">
        <v>13579</v>
      </c>
      <c r="B111" s="180" t="s">
        <v>13580</v>
      </c>
      <c r="C111" s="181" t="s">
        <v>11917</v>
      </c>
      <c r="D111" s="182">
        <v>47.8</v>
      </c>
    </row>
    <row r="112" spans="1:4">
      <c r="A112" s="184" t="s">
        <v>13581</v>
      </c>
      <c r="B112" s="180" t="s">
        <v>13582</v>
      </c>
      <c r="C112" s="181" t="s">
        <v>11919</v>
      </c>
      <c r="D112" s="182">
        <v>27</v>
      </c>
    </row>
    <row r="113" spans="1:4">
      <c r="A113" s="184" t="s">
        <v>13583</v>
      </c>
      <c r="B113" s="180" t="s">
        <v>13584</v>
      </c>
      <c r="C113" s="181" t="s">
        <v>48</v>
      </c>
      <c r="D113" s="182">
        <v>0.7</v>
      </c>
    </row>
    <row r="114" spans="1:4">
      <c r="A114" s="181" t="s">
        <v>13585</v>
      </c>
      <c r="B114" s="180" t="s">
        <v>13586</v>
      </c>
      <c r="C114" s="181" t="s">
        <v>48</v>
      </c>
      <c r="D114" s="182">
        <v>14.93</v>
      </c>
    </row>
    <row r="115" spans="1:4">
      <c r="A115" s="179" t="s">
        <v>13587</v>
      </c>
      <c r="B115" s="180"/>
      <c r="C115" s="181"/>
      <c r="D115" s="182"/>
    </row>
    <row r="116" spans="1:4">
      <c r="A116" s="183" t="s">
        <v>13588</v>
      </c>
      <c r="B116" s="180"/>
      <c r="C116" s="181"/>
      <c r="D116" s="182"/>
    </row>
    <row r="117" spans="1:4">
      <c r="A117" s="184" t="s">
        <v>13589</v>
      </c>
      <c r="B117" s="180" t="s">
        <v>13590</v>
      </c>
      <c r="C117" s="181" t="s">
        <v>11911</v>
      </c>
      <c r="D117" s="182">
        <v>1641.98</v>
      </c>
    </row>
    <row r="118" spans="1:4">
      <c r="A118" s="184" t="s">
        <v>13591</v>
      </c>
      <c r="B118" s="180" t="s">
        <v>13592</v>
      </c>
      <c r="C118" s="181" t="s">
        <v>11911</v>
      </c>
      <c r="D118" s="182">
        <v>1431.56</v>
      </c>
    </row>
    <row r="119" spans="1:4">
      <c r="A119" s="184" t="s">
        <v>13593</v>
      </c>
      <c r="B119" s="180" t="s">
        <v>13594</v>
      </c>
      <c r="C119" s="181" t="s">
        <v>48</v>
      </c>
      <c r="D119" s="182">
        <v>5.91</v>
      </c>
    </row>
    <row r="120" spans="1:4">
      <c r="A120" s="181" t="s">
        <v>13595</v>
      </c>
      <c r="B120" s="180" t="s">
        <v>13596</v>
      </c>
      <c r="C120" s="181" t="s">
        <v>32</v>
      </c>
      <c r="D120" s="182">
        <v>9.24</v>
      </c>
    </row>
    <row r="121" spans="1:4">
      <c r="A121" s="179" t="s">
        <v>13597</v>
      </c>
      <c r="B121" s="180"/>
      <c r="C121" s="181"/>
      <c r="D121" s="182"/>
    </row>
    <row r="122" spans="1:4">
      <c r="A122" s="183" t="s">
        <v>13598</v>
      </c>
      <c r="B122" s="180"/>
      <c r="C122" s="181"/>
      <c r="D122" s="182"/>
    </row>
    <row r="123" spans="1:4">
      <c r="A123" s="184" t="s">
        <v>13599</v>
      </c>
      <c r="B123" s="180" t="s">
        <v>13600</v>
      </c>
      <c r="C123" s="181" t="s">
        <v>11911</v>
      </c>
      <c r="D123" s="182">
        <v>143.85</v>
      </c>
    </row>
    <row r="124" spans="1:4">
      <c r="A124" s="184" t="s">
        <v>13601</v>
      </c>
      <c r="B124" s="180" t="s">
        <v>13602</v>
      </c>
      <c r="C124" s="181" t="s">
        <v>11911</v>
      </c>
      <c r="D124" s="182">
        <v>138.36000000000001</v>
      </c>
    </row>
    <row r="125" spans="1:4">
      <c r="A125" s="184" t="s">
        <v>13603</v>
      </c>
      <c r="B125" s="180" t="s">
        <v>13604</v>
      </c>
      <c r="C125" s="181" t="s">
        <v>11911</v>
      </c>
      <c r="D125" s="182">
        <v>118.59</v>
      </c>
    </row>
    <row r="126" spans="1:4">
      <c r="A126" s="184" t="s">
        <v>13605</v>
      </c>
      <c r="B126" s="180" t="s">
        <v>13606</v>
      </c>
      <c r="C126" s="181" t="s">
        <v>11911</v>
      </c>
      <c r="D126" s="182">
        <v>98.83</v>
      </c>
    </row>
    <row r="127" spans="1:4">
      <c r="A127" s="181" t="s">
        <v>13607</v>
      </c>
      <c r="B127" s="180" t="s">
        <v>13608</v>
      </c>
      <c r="C127" s="181" t="s">
        <v>11911</v>
      </c>
      <c r="D127" s="182">
        <v>128.47999999999999</v>
      </c>
    </row>
    <row r="128" spans="1:4">
      <c r="A128" s="183" t="s">
        <v>13609</v>
      </c>
      <c r="B128" s="180"/>
      <c r="C128" s="181"/>
      <c r="D128" s="182"/>
    </row>
    <row r="129" spans="1:4">
      <c r="A129" s="184" t="s">
        <v>13610</v>
      </c>
      <c r="B129" s="180" t="s">
        <v>13611</v>
      </c>
      <c r="C129" s="181" t="s">
        <v>11911</v>
      </c>
      <c r="D129" s="182">
        <v>3052.72</v>
      </c>
    </row>
    <row r="130" spans="1:4">
      <c r="A130" s="181" t="s">
        <v>13612</v>
      </c>
      <c r="B130" s="180" t="s">
        <v>13613</v>
      </c>
      <c r="C130" s="181" t="s">
        <v>11911</v>
      </c>
      <c r="D130" s="182">
        <v>1767.94</v>
      </c>
    </row>
    <row r="131" spans="1:4">
      <c r="A131" s="183" t="s">
        <v>13614</v>
      </c>
      <c r="B131" s="180"/>
      <c r="C131" s="181"/>
      <c r="D131" s="182"/>
    </row>
    <row r="132" spans="1:4">
      <c r="A132" s="184" t="s">
        <v>13615</v>
      </c>
      <c r="B132" s="180" t="s">
        <v>13616</v>
      </c>
      <c r="C132" s="181" t="s">
        <v>41</v>
      </c>
      <c r="D132" s="182">
        <v>34.75</v>
      </c>
    </row>
    <row r="133" spans="1:4">
      <c r="A133" s="184" t="s">
        <v>13617</v>
      </c>
      <c r="B133" s="180" t="s">
        <v>13618</v>
      </c>
      <c r="C133" s="181" t="s">
        <v>11911</v>
      </c>
      <c r="D133" s="182">
        <v>59.42</v>
      </c>
    </row>
    <row r="134" spans="1:4">
      <c r="A134" s="184" t="s">
        <v>13619</v>
      </c>
      <c r="B134" s="180" t="s">
        <v>13620</v>
      </c>
      <c r="C134" s="181" t="s">
        <v>11911</v>
      </c>
      <c r="D134" s="182">
        <v>56.01</v>
      </c>
    </row>
    <row r="135" spans="1:4">
      <c r="A135" s="181" t="s">
        <v>13621</v>
      </c>
      <c r="B135" s="180" t="s">
        <v>13622</v>
      </c>
      <c r="C135" s="181" t="s">
        <v>11911</v>
      </c>
      <c r="D135" s="182">
        <v>15.38</v>
      </c>
    </row>
    <row r="136" spans="1:4">
      <c r="A136" s="183" t="s">
        <v>13623</v>
      </c>
      <c r="B136" s="180"/>
      <c r="C136" s="181"/>
      <c r="D136" s="182"/>
    </row>
    <row r="137" spans="1:4">
      <c r="A137" s="184" t="s">
        <v>13624</v>
      </c>
      <c r="B137" s="180" t="s">
        <v>13625</v>
      </c>
      <c r="C137" s="181" t="s">
        <v>11911</v>
      </c>
      <c r="D137" s="182">
        <v>345.9</v>
      </c>
    </row>
    <row r="138" spans="1:4">
      <c r="A138" s="184" t="s">
        <v>13626</v>
      </c>
      <c r="B138" s="180" t="s">
        <v>13627</v>
      </c>
      <c r="C138" s="181" t="s">
        <v>11911</v>
      </c>
      <c r="D138" s="182">
        <v>98.83</v>
      </c>
    </row>
    <row r="139" spans="1:4">
      <c r="A139" s="184" t="s">
        <v>13628</v>
      </c>
      <c r="B139" s="180" t="s">
        <v>13629</v>
      </c>
      <c r="C139" s="181" t="s">
        <v>11911</v>
      </c>
      <c r="D139" s="182">
        <v>98.83</v>
      </c>
    </row>
    <row r="140" spans="1:4">
      <c r="A140" s="184" t="s">
        <v>13630</v>
      </c>
      <c r="B140" s="180" t="s">
        <v>13631</v>
      </c>
      <c r="C140" s="181" t="s">
        <v>11911</v>
      </c>
      <c r="D140" s="182">
        <v>227.31</v>
      </c>
    </row>
    <row r="141" spans="1:4">
      <c r="A141" s="184" t="s">
        <v>13632</v>
      </c>
      <c r="B141" s="180" t="s">
        <v>13633</v>
      </c>
      <c r="C141" s="181" t="s">
        <v>11911</v>
      </c>
      <c r="D141" s="182">
        <v>345.9</v>
      </c>
    </row>
    <row r="142" spans="1:4">
      <c r="A142" s="184" t="s">
        <v>13634</v>
      </c>
      <c r="B142" s="180" t="s">
        <v>13635</v>
      </c>
      <c r="C142" s="181" t="s">
        <v>11911</v>
      </c>
      <c r="D142" s="182">
        <v>4139.84</v>
      </c>
    </row>
    <row r="143" spans="1:4">
      <c r="A143" s="184" t="s">
        <v>13636</v>
      </c>
      <c r="B143" s="180" t="s">
        <v>13637</v>
      </c>
      <c r="C143" s="181" t="s">
        <v>11911</v>
      </c>
      <c r="D143" s="182">
        <v>9657.7900000000009</v>
      </c>
    </row>
    <row r="144" spans="1:4">
      <c r="A144" s="184" t="s">
        <v>13638</v>
      </c>
      <c r="B144" s="180" t="s">
        <v>13639</v>
      </c>
      <c r="C144" s="181" t="s">
        <v>11911</v>
      </c>
      <c r="D144" s="182">
        <v>634.70000000000005</v>
      </c>
    </row>
    <row r="145" spans="1:4">
      <c r="A145" s="184" t="s">
        <v>13640</v>
      </c>
      <c r="B145" s="180" t="s">
        <v>13641</v>
      </c>
      <c r="C145" s="181" t="s">
        <v>11911</v>
      </c>
      <c r="D145" s="182">
        <v>1325.41</v>
      </c>
    </row>
    <row r="146" spans="1:4">
      <c r="A146" s="181" t="s">
        <v>13642</v>
      </c>
      <c r="B146" s="180" t="s">
        <v>13643</v>
      </c>
      <c r="C146" s="181" t="s">
        <v>11911</v>
      </c>
      <c r="D146" s="182">
        <v>692.9</v>
      </c>
    </row>
    <row r="147" spans="1:4">
      <c r="A147" s="183" t="s">
        <v>13644</v>
      </c>
      <c r="B147" s="180"/>
      <c r="C147" s="181"/>
      <c r="D147" s="182"/>
    </row>
    <row r="148" spans="1:4">
      <c r="A148" s="184" t="s">
        <v>13645</v>
      </c>
      <c r="B148" s="180" t="s">
        <v>13646</v>
      </c>
      <c r="C148" s="181" t="s">
        <v>11911</v>
      </c>
      <c r="D148" s="182">
        <v>2224.75</v>
      </c>
    </row>
    <row r="149" spans="1:4">
      <c r="A149" s="184" t="s">
        <v>13647</v>
      </c>
      <c r="B149" s="180" t="s">
        <v>13648</v>
      </c>
      <c r="C149" s="181" t="s">
        <v>11911</v>
      </c>
      <c r="D149" s="182">
        <v>321.74</v>
      </c>
    </row>
    <row r="150" spans="1:4">
      <c r="A150" s="184" t="s">
        <v>13649</v>
      </c>
      <c r="B150" s="180" t="s">
        <v>13650</v>
      </c>
      <c r="C150" s="181" t="s">
        <v>11911</v>
      </c>
      <c r="D150" s="182">
        <v>197.77</v>
      </c>
    </row>
    <row r="151" spans="1:4">
      <c r="A151" s="184" t="s">
        <v>13651</v>
      </c>
      <c r="B151" s="180" t="s">
        <v>13652</v>
      </c>
      <c r="C151" s="181" t="s">
        <v>11911</v>
      </c>
      <c r="D151" s="182">
        <v>70.94</v>
      </c>
    </row>
    <row r="152" spans="1:4">
      <c r="A152" s="181" t="s">
        <v>13653</v>
      </c>
      <c r="B152" s="180" t="s">
        <v>13654</v>
      </c>
      <c r="C152" s="181" t="s">
        <v>11911</v>
      </c>
      <c r="D152" s="182">
        <v>98.83</v>
      </c>
    </row>
    <row r="153" spans="1:4">
      <c r="A153" s="183" t="s">
        <v>13655</v>
      </c>
      <c r="B153" s="180"/>
      <c r="C153" s="181"/>
      <c r="D153" s="182"/>
    </row>
    <row r="154" spans="1:4">
      <c r="A154" s="184" t="s">
        <v>13656</v>
      </c>
      <c r="B154" s="180" t="s">
        <v>13657</v>
      </c>
      <c r="C154" s="181" t="s">
        <v>11911</v>
      </c>
      <c r="D154" s="182">
        <v>5400</v>
      </c>
    </row>
    <row r="155" spans="1:4">
      <c r="A155" s="184" t="s">
        <v>13658</v>
      </c>
      <c r="B155" s="180" t="s">
        <v>13659</v>
      </c>
      <c r="C155" s="181" t="s">
        <v>11911</v>
      </c>
      <c r="D155" s="182">
        <v>734.5</v>
      </c>
    </row>
    <row r="156" spans="1:4">
      <c r="A156" s="184" t="s">
        <v>13660</v>
      </c>
      <c r="B156" s="180" t="s">
        <v>13661</v>
      </c>
      <c r="C156" s="181" t="s">
        <v>11911</v>
      </c>
      <c r="D156" s="182">
        <v>410.58</v>
      </c>
    </row>
    <row r="157" spans="1:4">
      <c r="A157" s="184" t="s">
        <v>13662</v>
      </c>
      <c r="B157" s="180" t="s">
        <v>13663</v>
      </c>
      <c r="C157" s="181" t="s">
        <v>11911</v>
      </c>
      <c r="D157" s="182">
        <v>410.58</v>
      </c>
    </row>
    <row r="158" spans="1:4">
      <c r="A158" s="184" t="s">
        <v>13664</v>
      </c>
      <c r="B158" s="180" t="s">
        <v>13665</v>
      </c>
      <c r="C158" s="181" t="s">
        <v>11911</v>
      </c>
      <c r="D158" s="182">
        <v>4020</v>
      </c>
    </row>
    <row r="159" spans="1:4">
      <c r="A159" s="184" t="s">
        <v>13666</v>
      </c>
      <c r="B159" s="180" t="s">
        <v>13667</v>
      </c>
      <c r="C159" s="181" t="s">
        <v>11911</v>
      </c>
      <c r="D159" s="182">
        <v>2157.25</v>
      </c>
    </row>
    <row r="160" spans="1:4">
      <c r="A160" s="181" t="s">
        <v>13668</v>
      </c>
      <c r="B160" s="180" t="s">
        <v>13669</v>
      </c>
      <c r="C160" s="181" t="s">
        <v>11911</v>
      </c>
      <c r="D160" s="182">
        <v>13200</v>
      </c>
    </row>
    <row r="161" spans="1:4">
      <c r="A161" s="183" t="s">
        <v>13670</v>
      </c>
      <c r="B161" s="180"/>
      <c r="C161" s="181"/>
      <c r="D161" s="182"/>
    </row>
    <row r="162" spans="1:4">
      <c r="A162" s="184" t="s">
        <v>13671</v>
      </c>
      <c r="B162" s="180" t="s">
        <v>13672</v>
      </c>
      <c r="C162" s="181" t="s">
        <v>11911</v>
      </c>
      <c r="D162" s="182">
        <v>228.25</v>
      </c>
    </row>
    <row r="163" spans="1:4">
      <c r="A163" s="184" t="s">
        <v>13673</v>
      </c>
      <c r="B163" s="180" t="s">
        <v>13674</v>
      </c>
      <c r="C163" s="181" t="s">
        <v>11911</v>
      </c>
      <c r="D163" s="182">
        <v>1759.16</v>
      </c>
    </row>
    <row r="164" spans="1:4">
      <c r="A164" s="184" t="s">
        <v>13675</v>
      </c>
      <c r="B164" s="180" t="s">
        <v>13676</v>
      </c>
      <c r="C164" s="181" t="s">
        <v>11911</v>
      </c>
      <c r="D164" s="182">
        <v>132.87</v>
      </c>
    </row>
    <row r="165" spans="1:4">
      <c r="A165" s="184" t="s">
        <v>13677</v>
      </c>
      <c r="B165" s="180" t="s">
        <v>13678</v>
      </c>
      <c r="C165" s="181" t="s">
        <v>11911</v>
      </c>
      <c r="D165" s="182">
        <v>507.32</v>
      </c>
    </row>
    <row r="166" spans="1:4">
      <c r="A166" s="184" t="s">
        <v>13679</v>
      </c>
      <c r="B166" s="180" t="s">
        <v>13680</v>
      </c>
      <c r="C166" s="181" t="s">
        <v>11911</v>
      </c>
      <c r="D166" s="182">
        <v>590.78</v>
      </c>
    </row>
    <row r="167" spans="1:4">
      <c r="A167" s="184" t="s">
        <v>13681</v>
      </c>
      <c r="B167" s="180" t="s">
        <v>13682</v>
      </c>
      <c r="C167" s="181" t="s">
        <v>11911</v>
      </c>
      <c r="D167" s="182">
        <v>422.77</v>
      </c>
    </row>
    <row r="168" spans="1:4">
      <c r="A168" s="184" t="s">
        <v>13683</v>
      </c>
      <c r="B168" s="180" t="s">
        <v>13684</v>
      </c>
      <c r="C168" s="181" t="s">
        <v>11911</v>
      </c>
      <c r="D168" s="182">
        <v>219.62</v>
      </c>
    </row>
    <row r="169" spans="1:4">
      <c r="A169" s="184" t="s">
        <v>13685</v>
      </c>
      <c r="B169" s="180" t="s">
        <v>13686</v>
      </c>
      <c r="C169" s="181" t="s">
        <v>11911</v>
      </c>
      <c r="D169" s="182">
        <v>219.62</v>
      </c>
    </row>
    <row r="170" spans="1:4">
      <c r="A170" s="184" t="s">
        <v>13687</v>
      </c>
      <c r="B170" s="180" t="s">
        <v>13688</v>
      </c>
      <c r="C170" s="181" t="s">
        <v>11911</v>
      </c>
      <c r="D170" s="182">
        <v>145.12</v>
      </c>
    </row>
    <row r="171" spans="1:4">
      <c r="A171" s="184" t="s">
        <v>13689</v>
      </c>
      <c r="B171" s="180" t="s">
        <v>13690</v>
      </c>
      <c r="C171" s="181" t="s">
        <v>11911</v>
      </c>
      <c r="D171" s="182">
        <v>133.88</v>
      </c>
    </row>
    <row r="172" spans="1:4">
      <c r="A172" s="184" t="s">
        <v>13691</v>
      </c>
      <c r="B172" s="180" t="s">
        <v>13692</v>
      </c>
      <c r="C172" s="181" t="s">
        <v>11911</v>
      </c>
      <c r="D172" s="182">
        <v>338.21</v>
      </c>
    </row>
    <row r="173" spans="1:4">
      <c r="A173" s="184" t="s">
        <v>13693</v>
      </c>
      <c r="B173" s="180" t="s">
        <v>13694</v>
      </c>
      <c r="C173" s="181" t="s">
        <v>11911</v>
      </c>
      <c r="D173" s="182">
        <v>338.21</v>
      </c>
    </row>
    <row r="174" spans="1:4">
      <c r="A174" s="184" t="s">
        <v>13695</v>
      </c>
      <c r="B174" s="180" t="s">
        <v>13696</v>
      </c>
      <c r="C174" s="181" t="s">
        <v>11911</v>
      </c>
      <c r="D174" s="182">
        <v>329.43</v>
      </c>
    </row>
    <row r="175" spans="1:4">
      <c r="A175" s="184" t="s">
        <v>13697</v>
      </c>
      <c r="B175" s="180" t="s">
        <v>13698</v>
      </c>
      <c r="C175" s="181" t="s">
        <v>11911</v>
      </c>
      <c r="D175" s="182">
        <v>1773.43</v>
      </c>
    </row>
    <row r="176" spans="1:4">
      <c r="A176" s="184" t="s">
        <v>13699</v>
      </c>
      <c r="B176" s="180" t="s">
        <v>13700</v>
      </c>
      <c r="C176" s="181" t="s">
        <v>11911</v>
      </c>
      <c r="D176" s="182">
        <v>1857.99</v>
      </c>
    </row>
    <row r="177" spans="1:4">
      <c r="A177" s="184" t="s">
        <v>13701</v>
      </c>
      <c r="B177" s="180" t="s">
        <v>13702</v>
      </c>
      <c r="C177" s="181" t="s">
        <v>11911</v>
      </c>
      <c r="D177" s="182">
        <v>1605.42</v>
      </c>
    </row>
    <row r="178" spans="1:4">
      <c r="A178" s="184" t="s">
        <v>13703</v>
      </c>
      <c r="B178" s="180" t="s">
        <v>13704</v>
      </c>
      <c r="C178" s="181" t="s">
        <v>11911</v>
      </c>
      <c r="D178" s="182">
        <v>1098.0999999999999</v>
      </c>
    </row>
    <row r="179" spans="1:4">
      <c r="A179" s="184" t="s">
        <v>13705</v>
      </c>
      <c r="B179" s="180" t="s">
        <v>13706</v>
      </c>
      <c r="C179" s="181" t="s">
        <v>11911</v>
      </c>
      <c r="D179" s="182">
        <v>1182.6500000000001</v>
      </c>
    </row>
    <row r="180" spans="1:4">
      <c r="A180" s="184" t="s">
        <v>13707</v>
      </c>
      <c r="B180" s="180" t="s">
        <v>13708</v>
      </c>
      <c r="C180" s="181" t="s">
        <v>11911</v>
      </c>
      <c r="D180" s="182">
        <v>1816.26</v>
      </c>
    </row>
    <row r="181" spans="1:4">
      <c r="A181" s="184" t="s">
        <v>13709</v>
      </c>
      <c r="B181" s="180" t="s">
        <v>13710</v>
      </c>
      <c r="C181" s="181" t="s">
        <v>11911</v>
      </c>
      <c r="D181" s="182">
        <v>1688.88</v>
      </c>
    </row>
    <row r="182" spans="1:4">
      <c r="A182" s="184" t="s">
        <v>13711</v>
      </c>
      <c r="B182" s="180" t="s">
        <v>13712</v>
      </c>
      <c r="C182" s="181" t="s">
        <v>11911</v>
      </c>
      <c r="D182" s="182">
        <v>718.16</v>
      </c>
    </row>
    <row r="183" spans="1:4">
      <c r="A183" s="181" t="s">
        <v>13713</v>
      </c>
      <c r="B183" s="180" t="s">
        <v>13714</v>
      </c>
      <c r="C183" s="181" t="s">
        <v>11911</v>
      </c>
      <c r="D183" s="182">
        <v>633.6</v>
      </c>
    </row>
    <row r="184" spans="1:4">
      <c r="A184" s="179" t="s">
        <v>13715</v>
      </c>
      <c r="B184" s="180"/>
      <c r="C184" s="181"/>
      <c r="D184" s="182"/>
    </row>
    <row r="185" spans="1:4">
      <c r="A185" s="183" t="s">
        <v>13716</v>
      </c>
      <c r="B185" s="180"/>
      <c r="C185" s="181"/>
      <c r="D185" s="182"/>
    </row>
    <row r="186" spans="1:4">
      <c r="A186" s="184" t="s">
        <v>13717</v>
      </c>
      <c r="B186" s="180" t="s">
        <v>13718</v>
      </c>
      <c r="C186" s="181" t="s">
        <v>11916</v>
      </c>
      <c r="D186" s="182">
        <v>15.51</v>
      </c>
    </row>
    <row r="187" spans="1:4">
      <c r="A187" s="184" t="s">
        <v>13719</v>
      </c>
      <c r="B187" s="180" t="s">
        <v>13720</v>
      </c>
      <c r="C187" s="181" t="s">
        <v>11916</v>
      </c>
      <c r="D187" s="182">
        <v>24.63</v>
      </c>
    </row>
    <row r="188" spans="1:4">
      <c r="A188" s="184" t="s">
        <v>13721</v>
      </c>
      <c r="B188" s="180" t="s">
        <v>13722</v>
      </c>
      <c r="C188" s="181" t="s">
        <v>11916</v>
      </c>
      <c r="D188" s="182">
        <v>24.63</v>
      </c>
    </row>
    <row r="189" spans="1:4">
      <c r="A189" s="184" t="s">
        <v>13723</v>
      </c>
      <c r="B189" s="180" t="s">
        <v>13724</v>
      </c>
      <c r="C189" s="181" t="s">
        <v>11916</v>
      </c>
      <c r="D189" s="182">
        <v>19.05</v>
      </c>
    </row>
    <row r="190" spans="1:4">
      <c r="A190" s="184" t="s">
        <v>13725</v>
      </c>
      <c r="B190" s="180" t="s">
        <v>13726</v>
      </c>
      <c r="C190" s="181" t="s">
        <v>11916</v>
      </c>
      <c r="D190" s="182">
        <v>18.78</v>
      </c>
    </row>
    <row r="191" spans="1:4">
      <c r="A191" s="184" t="s">
        <v>13727</v>
      </c>
      <c r="B191" s="180" t="s">
        <v>13728</v>
      </c>
      <c r="C191" s="181" t="s">
        <v>11916</v>
      </c>
      <c r="D191" s="182">
        <v>19.05</v>
      </c>
    </row>
    <row r="192" spans="1:4">
      <c r="A192" s="184" t="s">
        <v>13729</v>
      </c>
      <c r="B192" s="180" t="s">
        <v>13730</v>
      </c>
      <c r="C192" s="181" t="s">
        <v>11916</v>
      </c>
      <c r="D192" s="182">
        <v>18.91</v>
      </c>
    </row>
    <row r="193" spans="1:4">
      <c r="A193" s="184" t="s">
        <v>13731</v>
      </c>
      <c r="B193" s="180" t="s">
        <v>13732</v>
      </c>
      <c r="C193" s="181" t="s">
        <v>11916</v>
      </c>
      <c r="D193" s="182">
        <v>21.68</v>
      </c>
    </row>
    <row r="194" spans="1:4">
      <c r="A194" s="184" t="s">
        <v>13733</v>
      </c>
      <c r="B194" s="180" t="s">
        <v>13734</v>
      </c>
      <c r="C194" s="181" t="s">
        <v>11916</v>
      </c>
      <c r="D194" s="182">
        <v>38.090000000000003</v>
      </c>
    </row>
    <row r="195" spans="1:4">
      <c r="A195" s="184" t="s">
        <v>13735</v>
      </c>
      <c r="B195" s="180" t="s">
        <v>13736</v>
      </c>
      <c r="C195" s="181" t="s">
        <v>11916</v>
      </c>
      <c r="D195" s="182">
        <v>33.25</v>
      </c>
    </row>
    <row r="196" spans="1:4">
      <c r="A196" s="184" t="s">
        <v>13737</v>
      </c>
      <c r="B196" s="180" t="s">
        <v>13738</v>
      </c>
      <c r="C196" s="181" t="s">
        <v>11916</v>
      </c>
      <c r="D196" s="182">
        <v>30.24</v>
      </c>
    </row>
    <row r="197" spans="1:4">
      <c r="A197" s="184" t="s">
        <v>13739</v>
      </c>
      <c r="B197" s="180" t="s">
        <v>13740</v>
      </c>
      <c r="C197" s="181" t="s">
        <v>11916</v>
      </c>
      <c r="D197" s="182">
        <v>14.89</v>
      </c>
    </row>
    <row r="198" spans="1:4">
      <c r="A198" s="184" t="s">
        <v>13741</v>
      </c>
      <c r="B198" s="180" t="s">
        <v>13742</v>
      </c>
      <c r="C198" s="181" t="s">
        <v>11916</v>
      </c>
      <c r="D198" s="182">
        <v>29.65</v>
      </c>
    </row>
    <row r="199" spans="1:4">
      <c r="A199" s="184" t="s">
        <v>13743</v>
      </c>
      <c r="B199" s="180" t="s">
        <v>13744</v>
      </c>
      <c r="C199" s="181" t="s">
        <v>11916</v>
      </c>
      <c r="D199" s="182">
        <v>43.14</v>
      </c>
    </row>
    <row r="200" spans="1:4">
      <c r="A200" s="184" t="s">
        <v>13745</v>
      </c>
      <c r="B200" s="180" t="s">
        <v>13746</v>
      </c>
      <c r="C200" s="181" t="s">
        <v>11916</v>
      </c>
      <c r="D200" s="182">
        <v>90.71</v>
      </c>
    </row>
    <row r="201" spans="1:4">
      <c r="A201" s="184" t="s">
        <v>13747</v>
      </c>
      <c r="B201" s="180" t="s">
        <v>13748</v>
      </c>
      <c r="C201" s="181" t="s">
        <v>11916</v>
      </c>
      <c r="D201" s="182">
        <v>141.1</v>
      </c>
    </row>
    <row r="202" spans="1:4">
      <c r="A202" s="184" t="s">
        <v>13749</v>
      </c>
      <c r="B202" s="180" t="s">
        <v>13750</v>
      </c>
      <c r="C202" s="181" t="s">
        <v>11916</v>
      </c>
      <c r="D202" s="182">
        <v>201.57</v>
      </c>
    </row>
    <row r="203" spans="1:4">
      <c r="A203" s="184" t="s">
        <v>13751</v>
      </c>
      <c r="B203" s="180" t="s">
        <v>13752</v>
      </c>
      <c r="C203" s="181" t="s">
        <v>11916</v>
      </c>
      <c r="D203" s="182">
        <v>93.43</v>
      </c>
    </row>
    <row r="204" spans="1:4">
      <c r="A204" s="184" t="s">
        <v>13753</v>
      </c>
      <c r="B204" s="180" t="s">
        <v>13754</v>
      </c>
      <c r="C204" s="181" t="s">
        <v>11916</v>
      </c>
      <c r="D204" s="182">
        <v>22.41</v>
      </c>
    </row>
    <row r="205" spans="1:4">
      <c r="A205" s="184" t="s">
        <v>13755</v>
      </c>
      <c r="B205" s="180" t="s">
        <v>13756</v>
      </c>
      <c r="C205" s="181" t="s">
        <v>11916</v>
      </c>
      <c r="D205" s="182">
        <v>5.81</v>
      </c>
    </row>
    <row r="206" spans="1:4">
      <c r="A206" s="184" t="s">
        <v>13757</v>
      </c>
      <c r="B206" s="180" t="s">
        <v>13758</v>
      </c>
      <c r="C206" s="181" t="s">
        <v>11916</v>
      </c>
      <c r="D206" s="182">
        <v>93.43</v>
      </c>
    </row>
    <row r="207" spans="1:4">
      <c r="A207" s="184" t="s">
        <v>13759</v>
      </c>
      <c r="B207" s="180" t="s">
        <v>13760</v>
      </c>
      <c r="C207" s="181" t="s">
        <v>11916</v>
      </c>
      <c r="D207" s="182">
        <v>57.49</v>
      </c>
    </row>
    <row r="208" spans="1:4">
      <c r="A208" s="184" t="s">
        <v>13761</v>
      </c>
      <c r="B208" s="180" t="s">
        <v>13762</v>
      </c>
      <c r="C208" s="181" t="s">
        <v>11916</v>
      </c>
      <c r="D208" s="182">
        <v>49.02</v>
      </c>
    </row>
    <row r="209" spans="1:4">
      <c r="A209" s="184" t="s">
        <v>13763</v>
      </c>
      <c r="B209" s="180" t="s">
        <v>13764</v>
      </c>
      <c r="C209" s="181" t="s">
        <v>11916</v>
      </c>
      <c r="D209" s="182">
        <v>14.43</v>
      </c>
    </row>
    <row r="210" spans="1:4">
      <c r="A210" s="184" t="s">
        <v>13765</v>
      </c>
      <c r="B210" s="180" t="s">
        <v>13766</v>
      </c>
      <c r="C210" s="181" t="s">
        <v>11916</v>
      </c>
      <c r="D210" s="182">
        <v>13.18</v>
      </c>
    </row>
    <row r="211" spans="1:4">
      <c r="A211" s="184" t="s">
        <v>13767</v>
      </c>
      <c r="B211" s="180" t="s">
        <v>13768</v>
      </c>
      <c r="C211" s="181" t="s">
        <v>11916</v>
      </c>
      <c r="D211" s="182">
        <v>17.77</v>
      </c>
    </row>
    <row r="212" spans="1:4">
      <c r="A212" s="184" t="s">
        <v>13769</v>
      </c>
      <c r="B212" s="180" t="s">
        <v>13770</v>
      </c>
      <c r="C212" s="181" t="s">
        <v>11916</v>
      </c>
      <c r="D212" s="182">
        <v>14.66</v>
      </c>
    </row>
    <row r="213" spans="1:4">
      <c r="A213" s="184" t="s">
        <v>13771</v>
      </c>
      <c r="B213" s="180" t="s">
        <v>13772</v>
      </c>
      <c r="C213" s="181" t="s">
        <v>11916</v>
      </c>
      <c r="D213" s="182">
        <v>22.38</v>
      </c>
    </row>
    <row r="214" spans="1:4">
      <c r="A214" s="184" t="s">
        <v>13773</v>
      </c>
      <c r="B214" s="180" t="s">
        <v>13774</v>
      </c>
      <c r="C214" s="181" t="s">
        <v>11916</v>
      </c>
      <c r="D214" s="182">
        <v>22.41</v>
      </c>
    </row>
    <row r="215" spans="1:4">
      <c r="A215" s="184" t="s">
        <v>13775</v>
      </c>
      <c r="B215" s="180" t="s">
        <v>13776</v>
      </c>
      <c r="C215" s="181" t="s">
        <v>11916</v>
      </c>
      <c r="D215" s="182">
        <v>35.96</v>
      </c>
    </row>
    <row r="216" spans="1:4">
      <c r="A216" s="184" t="s">
        <v>13777</v>
      </c>
      <c r="B216" s="180" t="s">
        <v>13778</v>
      </c>
      <c r="C216" s="181" t="s">
        <v>11916</v>
      </c>
      <c r="D216" s="182">
        <v>23.71</v>
      </c>
    </row>
    <row r="217" spans="1:4">
      <c r="A217" s="184" t="s">
        <v>13779</v>
      </c>
      <c r="B217" s="180" t="s">
        <v>13780</v>
      </c>
      <c r="C217" s="181" t="s">
        <v>11916</v>
      </c>
      <c r="D217" s="182">
        <v>34.31</v>
      </c>
    </row>
    <row r="218" spans="1:4">
      <c r="A218" s="184" t="s">
        <v>13781</v>
      </c>
      <c r="B218" s="180" t="s">
        <v>13782</v>
      </c>
      <c r="C218" s="181" t="s">
        <v>11916</v>
      </c>
      <c r="D218" s="182">
        <v>35.69</v>
      </c>
    </row>
    <row r="219" spans="1:4">
      <c r="A219" s="181" t="s">
        <v>13783</v>
      </c>
      <c r="B219" s="180" t="s">
        <v>13784</v>
      </c>
      <c r="C219" s="181" t="s">
        <v>11916</v>
      </c>
      <c r="D219" s="182">
        <v>15.87</v>
      </c>
    </row>
    <row r="220" spans="1:4">
      <c r="A220" s="179" t="s">
        <v>11920</v>
      </c>
      <c r="B220" s="180"/>
      <c r="C220" s="181"/>
      <c r="D220" s="182"/>
    </row>
    <row r="221" spans="1:4">
      <c r="A221" s="179" t="s">
        <v>11921</v>
      </c>
      <c r="B221" s="180"/>
      <c r="C221" s="181"/>
      <c r="D221" s="182"/>
    </row>
    <row r="222" spans="1:4">
      <c r="A222" s="179" t="s">
        <v>13785</v>
      </c>
      <c r="B222" s="180"/>
      <c r="C222" s="181"/>
      <c r="D222" s="182"/>
    </row>
    <row r="223" spans="1:4">
      <c r="A223" s="183" t="s">
        <v>13786</v>
      </c>
      <c r="B223" s="180"/>
      <c r="C223" s="181"/>
      <c r="D223" s="182"/>
    </row>
    <row r="224" spans="1:4">
      <c r="A224" s="181" t="s">
        <v>13787</v>
      </c>
      <c r="B224" s="180" t="s">
        <v>13788</v>
      </c>
      <c r="C224" s="181" t="s">
        <v>41</v>
      </c>
      <c r="D224" s="182">
        <v>248.08</v>
      </c>
    </row>
    <row r="225" spans="1:4">
      <c r="A225" s="183" t="s">
        <v>13789</v>
      </c>
      <c r="B225" s="180"/>
      <c r="C225" s="181"/>
      <c r="D225" s="182"/>
    </row>
    <row r="226" spans="1:4">
      <c r="A226" s="184" t="s">
        <v>13790</v>
      </c>
      <c r="B226" s="180" t="s">
        <v>13791</v>
      </c>
      <c r="C226" s="181" t="s">
        <v>41</v>
      </c>
      <c r="D226" s="182">
        <v>377.51</v>
      </c>
    </row>
    <row r="227" spans="1:4">
      <c r="A227" s="184" t="s">
        <v>13792</v>
      </c>
      <c r="B227" s="180" t="s">
        <v>13793</v>
      </c>
      <c r="C227" s="181" t="s">
        <v>41</v>
      </c>
      <c r="D227" s="182">
        <v>601.42999999999995</v>
      </c>
    </row>
    <row r="228" spans="1:4">
      <c r="A228" s="184" t="s">
        <v>13794</v>
      </c>
      <c r="B228" s="180" t="s">
        <v>13795</v>
      </c>
      <c r="C228" s="181" t="s">
        <v>41</v>
      </c>
      <c r="D228" s="182">
        <v>661.81</v>
      </c>
    </row>
    <row r="229" spans="1:4">
      <c r="A229" s="184" t="s">
        <v>13796</v>
      </c>
      <c r="B229" s="180" t="s">
        <v>13797</v>
      </c>
      <c r="C229" s="181" t="s">
        <v>41</v>
      </c>
      <c r="D229" s="182">
        <v>818.23</v>
      </c>
    </row>
    <row r="230" spans="1:4">
      <c r="A230" s="184" t="s">
        <v>13798</v>
      </c>
      <c r="B230" s="180" t="s">
        <v>13799</v>
      </c>
      <c r="C230" s="181" t="s">
        <v>41</v>
      </c>
      <c r="D230" s="182">
        <v>972.61</v>
      </c>
    </row>
    <row r="231" spans="1:4">
      <c r="A231" s="181" t="s">
        <v>13800</v>
      </c>
      <c r="B231" s="180" t="s">
        <v>13801</v>
      </c>
      <c r="C231" s="181" t="s">
        <v>32</v>
      </c>
      <c r="D231" s="182">
        <v>63.19</v>
      </c>
    </row>
    <row r="232" spans="1:4">
      <c r="A232" s="183" t="s">
        <v>13802</v>
      </c>
      <c r="B232" s="180"/>
      <c r="C232" s="181"/>
      <c r="D232" s="182"/>
    </row>
    <row r="233" spans="1:4">
      <c r="A233" s="184" t="s">
        <v>13803</v>
      </c>
      <c r="B233" s="180" t="s">
        <v>13804</v>
      </c>
      <c r="C233" s="181" t="s">
        <v>32</v>
      </c>
      <c r="D233" s="182">
        <v>98.1</v>
      </c>
    </row>
    <row r="234" spans="1:4">
      <c r="A234" s="184" t="s">
        <v>13805</v>
      </c>
      <c r="B234" s="180" t="s">
        <v>13806</v>
      </c>
      <c r="C234" s="181" t="s">
        <v>32</v>
      </c>
      <c r="D234" s="182">
        <v>100.56</v>
      </c>
    </row>
    <row r="235" spans="1:4">
      <c r="A235" s="184" t="s">
        <v>13807</v>
      </c>
      <c r="B235" s="180" t="s">
        <v>13808</v>
      </c>
      <c r="C235" s="181" t="s">
        <v>32</v>
      </c>
      <c r="D235" s="182">
        <v>129.49</v>
      </c>
    </row>
    <row r="236" spans="1:4">
      <c r="A236" s="184" t="s">
        <v>13809</v>
      </c>
      <c r="B236" s="180" t="s">
        <v>13810</v>
      </c>
      <c r="C236" s="181" t="s">
        <v>32</v>
      </c>
      <c r="D236" s="182">
        <v>108.52</v>
      </c>
    </row>
    <row r="237" spans="1:4">
      <c r="A237" s="184" t="s">
        <v>13811</v>
      </c>
      <c r="B237" s="180" t="s">
        <v>13812</v>
      </c>
      <c r="C237" s="181" t="s">
        <v>32</v>
      </c>
      <c r="D237" s="182">
        <v>145.4</v>
      </c>
    </row>
    <row r="238" spans="1:4">
      <c r="A238" s="184" t="s">
        <v>13813</v>
      </c>
      <c r="B238" s="180" t="s">
        <v>13814</v>
      </c>
      <c r="C238" s="181" t="s">
        <v>32</v>
      </c>
      <c r="D238" s="182">
        <v>188.89</v>
      </c>
    </row>
    <row r="239" spans="1:4">
      <c r="A239" s="184" t="s">
        <v>13815</v>
      </c>
      <c r="B239" s="180" t="s">
        <v>13816</v>
      </c>
      <c r="C239" s="181" t="s">
        <v>32</v>
      </c>
      <c r="D239" s="182">
        <v>192.58</v>
      </c>
    </row>
    <row r="240" spans="1:4">
      <c r="A240" s="184" t="s">
        <v>13817</v>
      </c>
      <c r="B240" s="180" t="s">
        <v>13818</v>
      </c>
      <c r="C240" s="181" t="s">
        <v>32</v>
      </c>
      <c r="D240" s="182">
        <v>213.06</v>
      </c>
    </row>
    <row r="241" spans="1:4">
      <c r="A241" s="184" t="s">
        <v>13819</v>
      </c>
      <c r="B241" s="180" t="s">
        <v>13820</v>
      </c>
      <c r="C241" s="181" t="s">
        <v>32</v>
      </c>
      <c r="D241" s="182">
        <v>247.25</v>
      </c>
    </row>
    <row r="242" spans="1:4">
      <c r="A242" s="181" t="s">
        <v>13821</v>
      </c>
      <c r="B242" s="180" t="s">
        <v>13822</v>
      </c>
      <c r="C242" s="181" t="s">
        <v>32</v>
      </c>
      <c r="D242" s="182">
        <v>276.54000000000002</v>
      </c>
    </row>
    <row r="243" spans="1:4">
      <c r="A243" s="183" t="s">
        <v>13823</v>
      </c>
      <c r="B243" s="180"/>
      <c r="C243" s="181"/>
      <c r="D243" s="182"/>
    </row>
    <row r="244" spans="1:4">
      <c r="A244" s="184" t="s">
        <v>13824</v>
      </c>
      <c r="B244" s="180" t="s">
        <v>13825</v>
      </c>
      <c r="C244" s="181" t="s">
        <v>32</v>
      </c>
      <c r="D244" s="182">
        <v>109.77</v>
      </c>
    </row>
    <row r="245" spans="1:4">
      <c r="A245" s="184" t="s">
        <v>13826</v>
      </c>
      <c r="B245" s="180" t="s">
        <v>13827</v>
      </c>
      <c r="C245" s="181" t="s">
        <v>32</v>
      </c>
      <c r="D245" s="182">
        <v>215.69</v>
      </c>
    </row>
    <row r="246" spans="1:4">
      <c r="A246" s="181" t="s">
        <v>13828</v>
      </c>
      <c r="B246" s="180" t="s">
        <v>13829</v>
      </c>
      <c r="C246" s="181" t="s">
        <v>32</v>
      </c>
      <c r="D246" s="182">
        <v>293.04000000000002</v>
      </c>
    </row>
    <row r="247" spans="1:4">
      <c r="A247" s="183" t="s">
        <v>13830</v>
      </c>
      <c r="B247" s="180"/>
      <c r="C247" s="181"/>
      <c r="D247" s="182"/>
    </row>
    <row r="248" spans="1:4">
      <c r="A248" s="184" t="s">
        <v>13831</v>
      </c>
      <c r="B248" s="180" t="s">
        <v>13832</v>
      </c>
      <c r="C248" s="181" t="s">
        <v>32</v>
      </c>
      <c r="D248" s="182">
        <v>53.57</v>
      </c>
    </row>
    <row r="249" spans="1:4">
      <c r="A249" s="184" t="s">
        <v>13833</v>
      </c>
      <c r="B249" s="180" t="s">
        <v>13834</v>
      </c>
      <c r="C249" s="181" t="s">
        <v>32</v>
      </c>
      <c r="D249" s="182">
        <v>55.58</v>
      </c>
    </row>
    <row r="250" spans="1:4">
      <c r="A250" s="184" t="s">
        <v>13835</v>
      </c>
      <c r="B250" s="180" t="s">
        <v>13836</v>
      </c>
      <c r="C250" s="181" t="s">
        <v>32</v>
      </c>
      <c r="D250" s="182">
        <v>80.709999999999994</v>
      </c>
    </row>
    <row r="251" spans="1:4">
      <c r="A251" s="184" t="s">
        <v>13837</v>
      </c>
      <c r="B251" s="180" t="s">
        <v>13838</v>
      </c>
      <c r="C251" s="181" t="s">
        <v>32</v>
      </c>
      <c r="D251" s="182">
        <v>62.44</v>
      </c>
    </row>
    <row r="252" spans="1:4">
      <c r="A252" s="184" t="s">
        <v>13839</v>
      </c>
      <c r="B252" s="180" t="s">
        <v>13840</v>
      </c>
      <c r="C252" s="181" t="s">
        <v>32</v>
      </c>
      <c r="D252" s="182">
        <v>94.22</v>
      </c>
    </row>
    <row r="253" spans="1:4">
      <c r="A253" s="184" t="s">
        <v>13841</v>
      </c>
      <c r="B253" s="180" t="s">
        <v>13842</v>
      </c>
      <c r="C253" s="181" t="s">
        <v>32</v>
      </c>
      <c r="D253" s="182">
        <v>45.27</v>
      </c>
    </row>
    <row r="254" spans="1:4">
      <c r="A254" s="184" t="s">
        <v>13843</v>
      </c>
      <c r="B254" s="180" t="s">
        <v>13844</v>
      </c>
      <c r="C254" s="181" t="s">
        <v>32</v>
      </c>
      <c r="D254" s="182">
        <v>46.42</v>
      </c>
    </row>
    <row r="255" spans="1:4">
      <c r="A255" s="184" t="s">
        <v>13845</v>
      </c>
      <c r="B255" s="180" t="s">
        <v>13846</v>
      </c>
      <c r="C255" s="181" t="s">
        <v>32</v>
      </c>
      <c r="D255" s="182">
        <v>63.98</v>
      </c>
    </row>
    <row r="256" spans="1:4">
      <c r="A256" s="184" t="s">
        <v>13847</v>
      </c>
      <c r="B256" s="180" t="s">
        <v>13848</v>
      </c>
      <c r="C256" s="181" t="s">
        <v>32</v>
      </c>
      <c r="D256" s="182">
        <v>52.36</v>
      </c>
    </row>
    <row r="257" spans="1:4">
      <c r="A257" s="184" t="s">
        <v>13849</v>
      </c>
      <c r="B257" s="180" t="s">
        <v>13850</v>
      </c>
      <c r="C257" s="181" t="s">
        <v>32</v>
      </c>
      <c r="D257" s="182">
        <v>54.67</v>
      </c>
    </row>
    <row r="258" spans="1:4">
      <c r="A258" s="184" t="s">
        <v>13851</v>
      </c>
      <c r="B258" s="180" t="s">
        <v>13852</v>
      </c>
      <c r="C258" s="181" t="s">
        <v>32</v>
      </c>
      <c r="D258" s="182">
        <v>106.5</v>
      </c>
    </row>
    <row r="259" spans="1:4">
      <c r="A259" s="184" t="s">
        <v>13853</v>
      </c>
      <c r="B259" s="180" t="s">
        <v>13854</v>
      </c>
      <c r="C259" s="181" t="s">
        <v>32</v>
      </c>
      <c r="D259" s="182">
        <v>109.58</v>
      </c>
    </row>
    <row r="260" spans="1:4">
      <c r="A260" s="184" t="s">
        <v>13855</v>
      </c>
      <c r="B260" s="180" t="s">
        <v>13856</v>
      </c>
      <c r="C260" s="181" t="s">
        <v>32</v>
      </c>
      <c r="D260" s="182">
        <v>123.74</v>
      </c>
    </row>
    <row r="261" spans="1:4">
      <c r="A261" s="184" t="s">
        <v>13857</v>
      </c>
      <c r="B261" s="180" t="s">
        <v>13858</v>
      </c>
      <c r="C261" s="181" t="s">
        <v>32</v>
      </c>
      <c r="D261" s="182">
        <v>177.56</v>
      </c>
    </row>
    <row r="262" spans="1:4">
      <c r="A262" s="184" t="s">
        <v>13859</v>
      </c>
      <c r="B262" s="180" t="s">
        <v>13860</v>
      </c>
      <c r="C262" s="181" t="s">
        <v>32</v>
      </c>
      <c r="D262" s="182">
        <v>89.42</v>
      </c>
    </row>
    <row r="263" spans="1:4">
      <c r="A263" s="184" t="s">
        <v>13861</v>
      </c>
      <c r="B263" s="180" t="s">
        <v>13862</v>
      </c>
      <c r="C263" s="181" t="s">
        <v>32</v>
      </c>
      <c r="D263" s="182">
        <v>91.9</v>
      </c>
    </row>
    <row r="264" spans="1:4">
      <c r="A264" s="184" t="s">
        <v>13863</v>
      </c>
      <c r="B264" s="180" t="s">
        <v>13864</v>
      </c>
      <c r="C264" s="181" t="s">
        <v>32</v>
      </c>
      <c r="D264" s="182">
        <v>100.45</v>
      </c>
    </row>
    <row r="265" spans="1:4">
      <c r="A265" s="184" t="s">
        <v>13865</v>
      </c>
      <c r="B265" s="180" t="s">
        <v>13866</v>
      </c>
      <c r="C265" s="181" t="s">
        <v>32</v>
      </c>
      <c r="D265" s="182">
        <v>121.87</v>
      </c>
    </row>
    <row r="266" spans="1:4">
      <c r="A266" s="181" t="s">
        <v>13867</v>
      </c>
      <c r="B266" s="180" t="s">
        <v>13868</v>
      </c>
      <c r="C266" s="181" t="s">
        <v>32</v>
      </c>
      <c r="D266" s="182">
        <v>138.25</v>
      </c>
    </row>
    <row r="267" spans="1:4">
      <c r="A267" s="183" t="s">
        <v>13869</v>
      </c>
      <c r="B267" s="180"/>
      <c r="C267" s="181"/>
      <c r="D267" s="182"/>
    </row>
    <row r="268" spans="1:4">
      <c r="A268" s="184" t="s">
        <v>13870</v>
      </c>
      <c r="B268" s="180" t="s">
        <v>13871</v>
      </c>
      <c r="C268" s="181" t="s">
        <v>32</v>
      </c>
      <c r="D268" s="182">
        <v>82.51</v>
      </c>
    </row>
    <row r="269" spans="1:4">
      <c r="A269" s="184" t="s">
        <v>13872</v>
      </c>
      <c r="B269" s="180" t="s">
        <v>13873</v>
      </c>
      <c r="C269" s="181" t="s">
        <v>48</v>
      </c>
      <c r="D269" s="182">
        <v>21.68</v>
      </c>
    </row>
    <row r="270" spans="1:4">
      <c r="A270" s="181" t="s">
        <v>13874</v>
      </c>
      <c r="B270" s="180" t="s">
        <v>13875</v>
      </c>
      <c r="C270" s="181" t="s">
        <v>48</v>
      </c>
      <c r="D270" s="182">
        <v>24.58</v>
      </c>
    </row>
    <row r="271" spans="1:4">
      <c r="A271" s="183" t="s">
        <v>13876</v>
      </c>
      <c r="B271" s="180"/>
      <c r="C271" s="181"/>
      <c r="D271" s="182"/>
    </row>
    <row r="272" spans="1:4">
      <c r="A272" s="184" t="s">
        <v>13877</v>
      </c>
      <c r="B272" s="180" t="s">
        <v>13878</v>
      </c>
      <c r="C272" s="181" t="s">
        <v>32</v>
      </c>
      <c r="D272" s="182">
        <v>49.4</v>
      </c>
    </row>
    <row r="273" spans="1:4">
      <c r="A273" s="184" t="s">
        <v>13879</v>
      </c>
      <c r="B273" s="180" t="s">
        <v>13880</v>
      </c>
      <c r="C273" s="181" t="s">
        <v>32</v>
      </c>
      <c r="D273" s="182">
        <v>74.48</v>
      </c>
    </row>
    <row r="274" spans="1:4">
      <c r="A274" s="184" t="s">
        <v>13881</v>
      </c>
      <c r="B274" s="180" t="s">
        <v>13882</v>
      </c>
      <c r="C274" s="181" t="s">
        <v>32</v>
      </c>
      <c r="D274" s="182">
        <v>60.09</v>
      </c>
    </row>
    <row r="275" spans="1:4">
      <c r="A275" s="184" t="s">
        <v>13883</v>
      </c>
      <c r="B275" s="180" t="s">
        <v>13884</v>
      </c>
      <c r="C275" s="181" t="s">
        <v>32</v>
      </c>
      <c r="D275" s="182">
        <v>79.38</v>
      </c>
    </row>
    <row r="276" spans="1:4">
      <c r="A276" s="184" t="s">
        <v>13885</v>
      </c>
      <c r="B276" s="180" t="s">
        <v>13886</v>
      </c>
      <c r="C276" s="181" t="s">
        <v>32</v>
      </c>
      <c r="D276" s="182">
        <v>104.46</v>
      </c>
    </row>
    <row r="277" spans="1:4">
      <c r="A277" s="184" t="s">
        <v>13887</v>
      </c>
      <c r="B277" s="180" t="s">
        <v>13888</v>
      </c>
      <c r="C277" s="181" t="s">
        <v>32</v>
      </c>
      <c r="D277" s="182">
        <v>55.77</v>
      </c>
    </row>
    <row r="278" spans="1:4">
      <c r="A278" s="184" t="s">
        <v>13889</v>
      </c>
      <c r="B278" s="180" t="s">
        <v>13890</v>
      </c>
      <c r="C278" s="181" t="s">
        <v>32</v>
      </c>
      <c r="D278" s="182">
        <v>100.28</v>
      </c>
    </row>
    <row r="279" spans="1:4">
      <c r="A279" s="184" t="s">
        <v>13891</v>
      </c>
      <c r="B279" s="180" t="s">
        <v>13892</v>
      </c>
      <c r="C279" s="181" t="s">
        <v>32</v>
      </c>
      <c r="D279" s="182">
        <v>111.87</v>
      </c>
    </row>
    <row r="280" spans="1:4">
      <c r="A280" s="184" t="s">
        <v>13893</v>
      </c>
      <c r="B280" s="180" t="s">
        <v>13894</v>
      </c>
      <c r="C280" s="181" t="s">
        <v>32</v>
      </c>
      <c r="D280" s="182">
        <v>109.06</v>
      </c>
    </row>
    <row r="281" spans="1:4">
      <c r="A281" s="184" t="s">
        <v>13895</v>
      </c>
      <c r="B281" s="180" t="s">
        <v>13896</v>
      </c>
      <c r="C281" s="181" t="s">
        <v>32</v>
      </c>
      <c r="D281" s="182">
        <v>126.43</v>
      </c>
    </row>
    <row r="282" spans="1:4">
      <c r="A282" s="184" t="s">
        <v>13897</v>
      </c>
      <c r="B282" s="180" t="s">
        <v>13898</v>
      </c>
      <c r="C282" s="181" t="s">
        <v>32</v>
      </c>
      <c r="D282" s="182">
        <v>80.760000000000005</v>
      </c>
    </row>
    <row r="283" spans="1:4">
      <c r="A283" s="181" t="s">
        <v>13899</v>
      </c>
      <c r="B283" s="180" t="s">
        <v>13900</v>
      </c>
      <c r="C283" s="181" t="s">
        <v>32</v>
      </c>
      <c r="D283" s="182">
        <v>96.2</v>
      </c>
    </row>
    <row r="284" spans="1:4">
      <c r="A284" s="183" t="s">
        <v>13901</v>
      </c>
      <c r="B284" s="180"/>
      <c r="C284" s="181"/>
      <c r="D284" s="182"/>
    </row>
    <row r="285" spans="1:4">
      <c r="A285" s="181" t="s">
        <v>13902</v>
      </c>
      <c r="B285" s="180" t="s">
        <v>13903</v>
      </c>
      <c r="C285" s="181" t="s">
        <v>32</v>
      </c>
      <c r="D285" s="182">
        <v>64.62</v>
      </c>
    </row>
    <row r="286" spans="1:4">
      <c r="A286" s="183" t="s">
        <v>13904</v>
      </c>
      <c r="B286" s="180"/>
      <c r="C286" s="181"/>
      <c r="D286" s="182"/>
    </row>
    <row r="287" spans="1:4">
      <c r="A287" s="181" t="s">
        <v>13905</v>
      </c>
      <c r="B287" s="180" t="s">
        <v>13906</v>
      </c>
      <c r="C287" s="181" t="s">
        <v>32</v>
      </c>
      <c r="D287" s="182">
        <v>74.39</v>
      </c>
    </row>
    <row r="288" spans="1:4">
      <c r="A288" s="183" t="s">
        <v>13907</v>
      </c>
      <c r="B288" s="180"/>
      <c r="C288" s="181"/>
      <c r="D288" s="182"/>
    </row>
    <row r="289" spans="1:4">
      <c r="A289" s="184" t="s">
        <v>13908</v>
      </c>
      <c r="B289" s="180" t="s">
        <v>13909</v>
      </c>
      <c r="C289" s="181" t="s">
        <v>32</v>
      </c>
      <c r="D289" s="182">
        <v>235.14</v>
      </c>
    </row>
    <row r="290" spans="1:4">
      <c r="A290" s="184" t="s">
        <v>13910</v>
      </c>
      <c r="B290" s="180" t="s">
        <v>13911</v>
      </c>
      <c r="C290" s="181" t="s">
        <v>32</v>
      </c>
      <c r="D290" s="182">
        <v>205.28</v>
      </c>
    </row>
    <row r="291" spans="1:4">
      <c r="A291" s="184" t="s">
        <v>13912</v>
      </c>
      <c r="B291" s="180" t="s">
        <v>13913</v>
      </c>
      <c r="C291" s="181" t="s">
        <v>32</v>
      </c>
      <c r="D291" s="182">
        <v>251.83</v>
      </c>
    </row>
    <row r="292" spans="1:4">
      <c r="A292" s="181" t="s">
        <v>13914</v>
      </c>
      <c r="B292" s="180" t="s">
        <v>13915</v>
      </c>
      <c r="C292" s="181" t="s">
        <v>32</v>
      </c>
      <c r="D292" s="182">
        <v>257.26</v>
      </c>
    </row>
    <row r="293" spans="1:4">
      <c r="A293" s="183" t="s">
        <v>13916</v>
      </c>
      <c r="B293" s="180"/>
      <c r="C293" s="181"/>
      <c r="D293" s="182"/>
    </row>
    <row r="294" spans="1:4">
      <c r="A294" s="184" t="s">
        <v>13917</v>
      </c>
      <c r="B294" s="180" t="s">
        <v>13918</v>
      </c>
      <c r="C294" s="181" t="s">
        <v>32</v>
      </c>
      <c r="D294" s="182">
        <v>745.19</v>
      </c>
    </row>
    <row r="295" spans="1:4">
      <c r="A295" s="184" t="s">
        <v>13919</v>
      </c>
      <c r="B295" s="180" t="s">
        <v>13920</v>
      </c>
      <c r="C295" s="181" t="s">
        <v>32</v>
      </c>
      <c r="D295" s="182">
        <v>432.59</v>
      </c>
    </row>
    <row r="296" spans="1:4">
      <c r="A296" s="181" t="s">
        <v>13921</v>
      </c>
      <c r="B296" s="180" t="s">
        <v>13922</v>
      </c>
      <c r="C296" s="181" t="s">
        <v>11911</v>
      </c>
      <c r="D296" s="182">
        <v>39.21</v>
      </c>
    </row>
    <row r="297" spans="1:4">
      <c r="A297" s="179" t="s">
        <v>13923</v>
      </c>
      <c r="B297" s="180"/>
      <c r="C297" s="181"/>
      <c r="D297" s="182"/>
    </row>
    <row r="298" spans="1:4">
      <c r="A298" s="183" t="s">
        <v>13924</v>
      </c>
      <c r="B298" s="180"/>
      <c r="C298" s="181"/>
      <c r="D298" s="182"/>
    </row>
    <row r="299" spans="1:4">
      <c r="A299" s="184" t="s">
        <v>13925</v>
      </c>
      <c r="B299" s="180" t="s">
        <v>13926</v>
      </c>
      <c r="C299" s="181" t="s">
        <v>32</v>
      </c>
      <c r="D299" s="182">
        <v>49.81</v>
      </c>
    </row>
    <row r="300" spans="1:4">
      <c r="A300" s="184" t="s">
        <v>13927</v>
      </c>
      <c r="B300" s="180" t="s">
        <v>13928</v>
      </c>
      <c r="C300" s="181" t="s">
        <v>32</v>
      </c>
      <c r="D300" s="182">
        <v>42.35</v>
      </c>
    </row>
    <row r="301" spans="1:4">
      <c r="A301" s="184" t="s">
        <v>13929</v>
      </c>
      <c r="B301" s="180" t="s">
        <v>13930</v>
      </c>
      <c r="C301" s="181" t="s">
        <v>32</v>
      </c>
      <c r="D301" s="182">
        <v>114.03</v>
      </c>
    </row>
    <row r="302" spans="1:4">
      <c r="A302" s="184" t="s">
        <v>13931</v>
      </c>
      <c r="B302" s="180" t="s">
        <v>13932</v>
      </c>
      <c r="C302" s="181" t="s">
        <v>32</v>
      </c>
      <c r="D302" s="182">
        <v>110.7</v>
      </c>
    </row>
    <row r="303" spans="1:4">
      <c r="A303" s="184" t="s">
        <v>13933</v>
      </c>
      <c r="B303" s="180" t="s">
        <v>13934</v>
      </c>
      <c r="C303" s="181" t="s">
        <v>32</v>
      </c>
      <c r="D303" s="182">
        <v>249.24</v>
      </c>
    </row>
    <row r="304" spans="1:4">
      <c r="A304" s="184" t="s">
        <v>13935</v>
      </c>
      <c r="B304" s="180" t="s">
        <v>13936</v>
      </c>
      <c r="C304" s="181" t="s">
        <v>32</v>
      </c>
      <c r="D304" s="182">
        <v>285.5</v>
      </c>
    </row>
    <row r="305" spans="1:4">
      <c r="A305" s="184" t="s">
        <v>13937</v>
      </c>
      <c r="B305" s="180" t="s">
        <v>13938</v>
      </c>
      <c r="C305" s="181" t="s">
        <v>32</v>
      </c>
      <c r="D305" s="182">
        <v>120</v>
      </c>
    </row>
    <row r="306" spans="1:4">
      <c r="A306" s="184" t="s">
        <v>13939</v>
      </c>
      <c r="B306" s="180" t="s">
        <v>13940</v>
      </c>
      <c r="C306" s="181" t="s">
        <v>32</v>
      </c>
      <c r="D306" s="182">
        <v>150.93</v>
      </c>
    </row>
    <row r="307" spans="1:4">
      <c r="A307" s="184" t="s">
        <v>13941</v>
      </c>
      <c r="B307" s="180" t="s">
        <v>13942</v>
      </c>
      <c r="C307" s="181" t="s">
        <v>32</v>
      </c>
      <c r="D307" s="182">
        <v>266.05</v>
      </c>
    </row>
    <row r="308" spans="1:4">
      <c r="A308" s="184" t="s">
        <v>13943</v>
      </c>
      <c r="B308" s="180" t="s">
        <v>13944</v>
      </c>
      <c r="C308" s="181" t="s">
        <v>32</v>
      </c>
      <c r="D308" s="182">
        <v>210.7</v>
      </c>
    </row>
    <row r="309" spans="1:4">
      <c r="A309" s="184" t="s">
        <v>13945</v>
      </c>
      <c r="B309" s="180" t="s">
        <v>13946</v>
      </c>
      <c r="C309" s="181" t="s">
        <v>32</v>
      </c>
      <c r="D309" s="182">
        <v>117.82</v>
      </c>
    </row>
    <row r="310" spans="1:4">
      <c r="A310" s="184" t="s">
        <v>13947</v>
      </c>
      <c r="B310" s="180" t="s">
        <v>13948</v>
      </c>
      <c r="C310" s="181" t="s">
        <v>32</v>
      </c>
      <c r="D310" s="182">
        <v>115.58</v>
      </c>
    </row>
    <row r="311" spans="1:4">
      <c r="A311" s="184" t="s">
        <v>13949</v>
      </c>
      <c r="B311" s="180" t="s">
        <v>13950</v>
      </c>
      <c r="C311" s="181" t="s">
        <v>32</v>
      </c>
      <c r="D311" s="182">
        <v>257.7</v>
      </c>
    </row>
    <row r="312" spans="1:4">
      <c r="A312" s="184" t="s">
        <v>13951</v>
      </c>
      <c r="B312" s="180" t="s">
        <v>13952</v>
      </c>
      <c r="C312" s="181" t="s">
        <v>32</v>
      </c>
      <c r="D312" s="182">
        <v>283.35000000000002</v>
      </c>
    </row>
    <row r="313" spans="1:4">
      <c r="A313" s="184" t="s">
        <v>13953</v>
      </c>
      <c r="B313" s="180" t="s">
        <v>13954</v>
      </c>
      <c r="C313" s="181" t="s">
        <v>32</v>
      </c>
      <c r="D313" s="182">
        <v>210.7</v>
      </c>
    </row>
    <row r="314" spans="1:4">
      <c r="A314" s="184" t="s">
        <v>13955</v>
      </c>
      <c r="B314" s="180" t="s">
        <v>13956</v>
      </c>
      <c r="C314" s="181" t="s">
        <v>32</v>
      </c>
      <c r="D314" s="182">
        <v>20.3</v>
      </c>
    </row>
    <row r="315" spans="1:4">
      <c r="A315" s="184" t="s">
        <v>13957</v>
      </c>
      <c r="B315" s="180" t="s">
        <v>13958</v>
      </c>
      <c r="C315" s="181" t="s">
        <v>32</v>
      </c>
      <c r="D315" s="182">
        <v>202.08</v>
      </c>
    </row>
    <row r="316" spans="1:4">
      <c r="A316" s="184" t="s">
        <v>13959</v>
      </c>
      <c r="B316" s="180" t="s">
        <v>13960</v>
      </c>
      <c r="C316" s="181" t="s">
        <v>32</v>
      </c>
      <c r="D316" s="182">
        <v>220.06</v>
      </c>
    </row>
    <row r="317" spans="1:4">
      <c r="A317" s="184" t="s">
        <v>13961</v>
      </c>
      <c r="B317" s="180" t="s">
        <v>13962</v>
      </c>
      <c r="C317" s="181" t="s">
        <v>32</v>
      </c>
      <c r="D317" s="182">
        <v>409.78</v>
      </c>
    </row>
    <row r="318" spans="1:4">
      <c r="A318" s="181" t="s">
        <v>13963</v>
      </c>
      <c r="B318" s="180" t="s">
        <v>13964</v>
      </c>
      <c r="C318" s="181" t="s">
        <v>32</v>
      </c>
      <c r="D318" s="182">
        <v>318.26</v>
      </c>
    </row>
    <row r="319" spans="1:4">
      <c r="A319" s="183" t="s">
        <v>13965</v>
      </c>
      <c r="B319" s="180"/>
      <c r="C319" s="181"/>
      <c r="D319" s="182"/>
    </row>
    <row r="320" spans="1:4">
      <c r="A320" s="184" t="s">
        <v>13966</v>
      </c>
      <c r="B320" s="180" t="s">
        <v>13967</v>
      </c>
      <c r="C320" s="181" t="s">
        <v>32</v>
      </c>
      <c r="D320" s="182">
        <v>412.71</v>
      </c>
    </row>
    <row r="321" spans="1:4">
      <c r="A321" s="184" t="s">
        <v>13968</v>
      </c>
      <c r="B321" s="180" t="s">
        <v>13969</v>
      </c>
      <c r="C321" s="181" t="s">
        <v>32</v>
      </c>
      <c r="D321" s="182">
        <v>1368.21</v>
      </c>
    </row>
    <row r="322" spans="1:4">
      <c r="A322" s="184" t="s">
        <v>13970</v>
      </c>
      <c r="B322" s="180" t="s">
        <v>13971</v>
      </c>
      <c r="C322" s="181" t="s">
        <v>32</v>
      </c>
      <c r="D322" s="182">
        <v>165.72</v>
      </c>
    </row>
    <row r="323" spans="1:4">
      <c r="A323" s="181" t="s">
        <v>13972</v>
      </c>
      <c r="B323" s="180" t="s">
        <v>13973</v>
      </c>
      <c r="C323" s="181" t="s">
        <v>32</v>
      </c>
      <c r="D323" s="182">
        <v>174.04</v>
      </c>
    </row>
    <row r="324" spans="1:4">
      <c r="A324" s="183" t="s">
        <v>13974</v>
      </c>
      <c r="B324" s="180"/>
      <c r="C324" s="181"/>
      <c r="D324" s="182"/>
    </row>
    <row r="325" spans="1:4">
      <c r="A325" s="181" t="s">
        <v>13975</v>
      </c>
      <c r="B325" s="180" t="s">
        <v>13976</v>
      </c>
      <c r="C325" s="181" t="s">
        <v>32</v>
      </c>
      <c r="D325" s="182">
        <v>178.94</v>
      </c>
    </row>
    <row r="326" spans="1:4">
      <c r="A326" s="179" t="s">
        <v>11922</v>
      </c>
      <c r="B326" s="180"/>
      <c r="C326" s="181"/>
      <c r="D326" s="182"/>
    </row>
    <row r="327" spans="1:4">
      <c r="A327" s="179" t="s">
        <v>11921</v>
      </c>
      <c r="B327" s="180"/>
      <c r="C327" s="181"/>
      <c r="D327" s="182"/>
    </row>
    <row r="328" spans="1:4">
      <c r="A328" s="179" t="s">
        <v>13977</v>
      </c>
      <c r="B328" s="180"/>
      <c r="C328" s="181"/>
      <c r="D328" s="182"/>
    </row>
    <row r="329" spans="1:4">
      <c r="A329" s="183" t="s">
        <v>13978</v>
      </c>
      <c r="B329" s="180"/>
      <c r="C329" s="181"/>
      <c r="D329" s="182"/>
    </row>
    <row r="330" spans="1:4">
      <c r="A330" s="184" t="s">
        <v>13979</v>
      </c>
      <c r="B330" s="180" t="s">
        <v>13980</v>
      </c>
      <c r="C330" s="181" t="s">
        <v>11911</v>
      </c>
      <c r="D330" s="182">
        <v>31.53</v>
      </c>
    </row>
    <row r="331" spans="1:4">
      <c r="A331" s="184" t="s">
        <v>13981</v>
      </c>
      <c r="B331" s="180" t="s">
        <v>13982</v>
      </c>
      <c r="C331" s="181" t="s">
        <v>11911</v>
      </c>
      <c r="D331" s="182">
        <v>41.64</v>
      </c>
    </row>
    <row r="332" spans="1:4">
      <c r="A332" s="184" t="s">
        <v>13983</v>
      </c>
      <c r="B332" s="180" t="s">
        <v>13984</v>
      </c>
      <c r="C332" s="181" t="s">
        <v>11911</v>
      </c>
      <c r="D332" s="182">
        <v>155.31</v>
      </c>
    </row>
    <row r="333" spans="1:4">
      <c r="A333" s="184" t="s">
        <v>13985</v>
      </c>
      <c r="B333" s="180" t="s">
        <v>13986</v>
      </c>
      <c r="C333" s="181" t="s">
        <v>11911</v>
      </c>
      <c r="D333" s="182">
        <v>146.53</v>
      </c>
    </row>
    <row r="334" spans="1:4">
      <c r="A334" s="184" t="s">
        <v>13987</v>
      </c>
      <c r="B334" s="180" t="s">
        <v>13988</v>
      </c>
      <c r="C334" s="181" t="s">
        <v>11911</v>
      </c>
      <c r="D334" s="182">
        <v>70.150000000000006</v>
      </c>
    </row>
    <row r="335" spans="1:4">
      <c r="A335" s="184" t="s">
        <v>13989</v>
      </c>
      <c r="B335" s="180" t="s">
        <v>13990</v>
      </c>
      <c r="C335" s="181" t="s">
        <v>11911</v>
      </c>
      <c r="D335" s="182">
        <v>326.45999999999998</v>
      </c>
    </row>
    <row r="336" spans="1:4">
      <c r="A336" s="184" t="s">
        <v>13991</v>
      </c>
      <c r="B336" s="180" t="s">
        <v>13992</v>
      </c>
      <c r="C336" s="181" t="s">
        <v>11911</v>
      </c>
      <c r="D336" s="182">
        <v>67.989999999999995</v>
      </c>
    </row>
    <row r="337" spans="1:4">
      <c r="A337" s="184" t="s">
        <v>13993</v>
      </c>
      <c r="B337" s="180" t="s">
        <v>13994</v>
      </c>
      <c r="C337" s="181" t="s">
        <v>11911</v>
      </c>
      <c r="D337" s="182">
        <v>597.64</v>
      </c>
    </row>
    <row r="338" spans="1:4">
      <c r="A338" s="184" t="s">
        <v>13995</v>
      </c>
      <c r="B338" s="180" t="s">
        <v>13996</v>
      </c>
      <c r="C338" s="181" t="s">
        <v>11911</v>
      </c>
      <c r="D338" s="182">
        <v>41.64</v>
      </c>
    </row>
    <row r="339" spans="1:4">
      <c r="A339" s="184" t="s">
        <v>13997</v>
      </c>
      <c r="B339" s="180" t="s">
        <v>13998</v>
      </c>
      <c r="C339" s="181" t="s">
        <v>11911</v>
      </c>
      <c r="D339" s="182">
        <v>174.49</v>
      </c>
    </row>
    <row r="340" spans="1:4">
      <c r="A340" s="184" t="s">
        <v>13999</v>
      </c>
      <c r="B340" s="180" t="s">
        <v>14000</v>
      </c>
      <c r="C340" s="181" t="s">
        <v>11911</v>
      </c>
      <c r="D340" s="182">
        <v>34.53</v>
      </c>
    </row>
    <row r="341" spans="1:4">
      <c r="A341" s="184" t="s">
        <v>14001</v>
      </c>
      <c r="B341" s="180" t="s">
        <v>14002</v>
      </c>
      <c r="C341" s="181" t="s">
        <v>11911</v>
      </c>
      <c r="D341" s="182">
        <v>40.18</v>
      </c>
    </row>
    <row r="342" spans="1:4">
      <c r="A342" s="184" t="s">
        <v>14003</v>
      </c>
      <c r="B342" s="180" t="s">
        <v>14004</v>
      </c>
      <c r="C342" s="181" t="s">
        <v>11911</v>
      </c>
      <c r="D342" s="182">
        <v>327.24</v>
      </c>
    </row>
    <row r="343" spans="1:4">
      <c r="A343" s="184" t="s">
        <v>14005</v>
      </c>
      <c r="B343" s="180" t="s">
        <v>14006</v>
      </c>
      <c r="C343" s="181" t="s">
        <v>11911</v>
      </c>
      <c r="D343" s="182">
        <v>355.7</v>
      </c>
    </row>
    <row r="344" spans="1:4">
      <c r="A344" s="184" t="s">
        <v>14007</v>
      </c>
      <c r="B344" s="180" t="s">
        <v>14008</v>
      </c>
      <c r="C344" s="181" t="s">
        <v>11911</v>
      </c>
      <c r="D344" s="182">
        <v>107.68</v>
      </c>
    </row>
    <row r="345" spans="1:4">
      <c r="A345" s="184" t="s">
        <v>14009</v>
      </c>
      <c r="B345" s="180" t="s">
        <v>14010</v>
      </c>
      <c r="C345" s="181" t="s">
        <v>11911</v>
      </c>
      <c r="D345" s="182">
        <v>158.96</v>
      </c>
    </row>
    <row r="346" spans="1:4">
      <c r="A346" s="184" t="s">
        <v>14011</v>
      </c>
      <c r="B346" s="180" t="s">
        <v>14012</v>
      </c>
      <c r="C346" s="181" t="s">
        <v>11911</v>
      </c>
      <c r="D346" s="182">
        <v>218.11</v>
      </c>
    </row>
    <row r="347" spans="1:4">
      <c r="A347" s="184" t="s">
        <v>14013</v>
      </c>
      <c r="B347" s="180" t="s">
        <v>14014</v>
      </c>
      <c r="C347" s="181" t="s">
        <v>11911</v>
      </c>
      <c r="D347" s="182">
        <v>241.06</v>
      </c>
    </row>
    <row r="348" spans="1:4">
      <c r="A348" s="181" t="s">
        <v>14015</v>
      </c>
      <c r="B348" s="180" t="s">
        <v>14016</v>
      </c>
      <c r="C348" s="181" t="s">
        <v>11911</v>
      </c>
      <c r="D348" s="182">
        <v>758.13</v>
      </c>
    </row>
    <row r="349" spans="1:4">
      <c r="A349" s="183" t="s">
        <v>14017</v>
      </c>
      <c r="B349" s="180"/>
      <c r="C349" s="181"/>
      <c r="D349" s="182"/>
    </row>
    <row r="350" spans="1:4">
      <c r="A350" s="184" t="s">
        <v>14018</v>
      </c>
      <c r="B350" s="180" t="s">
        <v>14019</v>
      </c>
      <c r="C350" s="181" t="s">
        <v>11911</v>
      </c>
      <c r="D350" s="182">
        <v>607.41</v>
      </c>
    </row>
    <row r="351" spans="1:4">
      <c r="A351" s="184" t="s">
        <v>14020</v>
      </c>
      <c r="B351" s="180" t="s">
        <v>14021</v>
      </c>
      <c r="C351" s="181" t="s">
        <v>11911</v>
      </c>
      <c r="D351" s="182">
        <v>608.9</v>
      </c>
    </row>
    <row r="352" spans="1:4">
      <c r="A352" s="181" t="s">
        <v>14022</v>
      </c>
      <c r="B352" s="180" t="s">
        <v>14023</v>
      </c>
      <c r="C352" s="181" t="s">
        <v>11911</v>
      </c>
      <c r="D352" s="182">
        <v>425.8</v>
      </c>
    </row>
    <row r="353" spans="1:4">
      <c r="A353" s="183" t="s">
        <v>14024</v>
      </c>
      <c r="B353" s="180"/>
      <c r="C353" s="181"/>
      <c r="D353" s="182"/>
    </row>
    <row r="354" spans="1:4">
      <c r="A354" s="184" t="s">
        <v>14025</v>
      </c>
      <c r="B354" s="180" t="s">
        <v>14026</v>
      </c>
      <c r="C354" s="181" t="s">
        <v>48</v>
      </c>
      <c r="D354" s="182">
        <v>818.02</v>
      </c>
    </row>
    <row r="355" spans="1:4">
      <c r="A355" s="184" t="s">
        <v>14027</v>
      </c>
      <c r="B355" s="180" t="s">
        <v>14028</v>
      </c>
      <c r="C355" s="181" t="s">
        <v>11911</v>
      </c>
      <c r="D355" s="182">
        <v>1534.05</v>
      </c>
    </row>
    <row r="356" spans="1:4">
      <c r="A356" s="184" t="s">
        <v>14029</v>
      </c>
      <c r="B356" s="180" t="s">
        <v>14030</v>
      </c>
      <c r="C356" s="181" t="s">
        <v>11911</v>
      </c>
      <c r="D356" s="182">
        <v>1992.96</v>
      </c>
    </row>
    <row r="357" spans="1:4">
      <c r="A357" s="184" t="s">
        <v>14031</v>
      </c>
      <c r="B357" s="180" t="s">
        <v>14032</v>
      </c>
      <c r="C357" s="181" t="s">
        <v>11911</v>
      </c>
      <c r="D357" s="182">
        <v>153.46</v>
      </c>
    </row>
    <row r="358" spans="1:4">
      <c r="A358" s="184" t="s">
        <v>14033</v>
      </c>
      <c r="B358" s="180" t="s">
        <v>14034</v>
      </c>
      <c r="C358" s="181" t="s">
        <v>11911</v>
      </c>
      <c r="D358" s="182">
        <v>338.84</v>
      </c>
    </row>
    <row r="359" spans="1:4">
      <c r="A359" s="184" t="s">
        <v>14035</v>
      </c>
      <c r="B359" s="180" t="s">
        <v>14036</v>
      </c>
      <c r="C359" s="181" t="s">
        <v>11911</v>
      </c>
      <c r="D359" s="182">
        <v>77.680000000000007</v>
      </c>
    </row>
    <row r="360" spans="1:4">
      <c r="A360" s="184" t="s">
        <v>14037</v>
      </c>
      <c r="B360" s="180" t="s">
        <v>14038</v>
      </c>
      <c r="C360" s="181" t="s">
        <v>11911</v>
      </c>
      <c r="D360" s="182">
        <v>490.17</v>
      </c>
    </row>
    <row r="361" spans="1:4">
      <c r="A361" s="184" t="s">
        <v>14039</v>
      </c>
      <c r="B361" s="180" t="s">
        <v>14040</v>
      </c>
      <c r="C361" s="181" t="s">
        <v>11911</v>
      </c>
      <c r="D361" s="182">
        <v>322.17</v>
      </c>
    </row>
    <row r="362" spans="1:4">
      <c r="A362" s="184" t="s">
        <v>14041</v>
      </c>
      <c r="B362" s="180" t="s">
        <v>14042</v>
      </c>
      <c r="C362" s="181" t="s">
        <v>11911</v>
      </c>
      <c r="D362" s="182">
        <v>635.89</v>
      </c>
    </row>
    <row r="363" spans="1:4">
      <c r="A363" s="184" t="s">
        <v>14043</v>
      </c>
      <c r="B363" s="180" t="s">
        <v>14044</v>
      </c>
      <c r="C363" s="181" t="s">
        <v>11911</v>
      </c>
      <c r="D363" s="182">
        <v>13689.17</v>
      </c>
    </row>
    <row r="364" spans="1:4">
      <c r="A364" s="184" t="s">
        <v>14045</v>
      </c>
      <c r="B364" s="180" t="s">
        <v>14046</v>
      </c>
      <c r="C364" s="181" t="s">
        <v>11911</v>
      </c>
      <c r="D364" s="182">
        <v>1973.27</v>
      </c>
    </row>
    <row r="365" spans="1:4">
      <c r="A365" s="184" t="s">
        <v>14047</v>
      </c>
      <c r="B365" s="180" t="s">
        <v>14048</v>
      </c>
      <c r="C365" s="181" t="s">
        <v>11911</v>
      </c>
      <c r="D365" s="182">
        <v>3855.51</v>
      </c>
    </row>
    <row r="366" spans="1:4">
      <c r="A366" s="184" t="s">
        <v>14049</v>
      </c>
      <c r="B366" s="180" t="s">
        <v>14050</v>
      </c>
      <c r="C366" s="181" t="s">
        <v>48</v>
      </c>
      <c r="D366" s="182">
        <v>1201.8</v>
      </c>
    </row>
    <row r="367" spans="1:4">
      <c r="A367" s="184" t="s">
        <v>14051</v>
      </c>
      <c r="B367" s="180" t="s">
        <v>14052</v>
      </c>
      <c r="C367" s="181" t="s">
        <v>11911</v>
      </c>
      <c r="D367" s="182">
        <v>409.3</v>
      </c>
    </row>
    <row r="368" spans="1:4">
      <c r="A368" s="184" t="s">
        <v>14053</v>
      </c>
      <c r="B368" s="180" t="s">
        <v>14054</v>
      </c>
      <c r="C368" s="181" t="s">
        <v>11911</v>
      </c>
      <c r="D368" s="182">
        <v>1753.4</v>
      </c>
    </row>
    <row r="369" spans="1:4">
      <c r="A369" s="181" t="s">
        <v>14055</v>
      </c>
      <c r="B369" s="180" t="s">
        <v>14056</v>
      </c>
      <c r="C369" s="181" t="s">
        <v>11911</v>
      </c>
      <c r="D369" s="182">
        <v>3433.44</v>
      </c>
    </row>
    <row r="370" spans="1:4">
      <c r="A370" s="183" t="s">
        <v>14057</v>
      </c>
      <c r="B370" s="180"/>
      <c r="C370" s="181"/>
      <c r="D370" s="182"/>
    </row>
    <row r="371" spans="1:4">
      <c r="A371" s="184" t="s">
        <v>14058</v>
      </c>
      <c r="B371" s="180" t="s">
        <v>14059</v>
      </c>
      <c r="C371" s="181" t="s">
        <v>11911</v>
      </c>
      <c r="D371" s="182">
        <v>9.5</v>
      </c>
    </row>
    <row r="372" spans="1:4">
      <c r="A372" s="184" t="s">
        <v>14060</v>
      </c>
      <c r="B372" s="180" t="s">
        <v>14061</v>
      </c>
      <c r="C372" s="181" t="s">
        <v>11911</v>
      </c>
      <c r="D372" s="182">
        <v>27.99</v>
      </c>
    </row>
    <row r="373" spans="1:4">
      <c r="A373" s="184" t="s">
        <v>14062</v>
      </c>
      <c r="B373" s="180" t="s">
        <v>14063</v>
      </c>
      <c r="C373" s="181" t="s">
        <v>11911</v>
      </c>
      <c r="D373" s="182">
        <v>28.9</v>
      </c>
    </row>
    <row r="374" spans="1:4">
      <c r="A374" s="184" t="s">
        <v>14064</v>
      </c>
      <c r="B374" s="180" t="s">
        <v>14065</v>
      </c>
      <c r="C374" s="181" t="s">
        <v>11911</v>
      </c>
      <c r="D374" s="182">
        <v>5.18</v>
      </c>
    </row>
    <row r="375" spans="1:4">
      <c r="A375" s="184" t="s">
        <v>14066</v>
      </c>
      <c r="B375" s="180" t="s">
        <v>14067</v>
      </c>
      <c r="C375" s="181" t="s">
        <v>11911</v>
      </c>
      <c r="D375" s="182">
        <v>23.79</v>
      </c>
    </row>
    <row r="376" spans="1:4">
      <c r="A376" s="184" t="s">
        <v>14068</v>
      </c>
      <c r="B376" s="180" t="s">
        <v>14069</v>
      </c>
      <c r="C376" s="181" t="s">
        <v>11911</v>
      </c>
      <c r="D376" s="182">
        <v>2.52</v>
      </c>
    </row>
    <row r="377" spans="1:4">
      <c r="A377" s="184" t="s">
        <v>14070</v>
      </c>
      <c r="B377" s="180" t="s">
        <v>14071</v>
      </c>
      <c r="C377" s="181" t="s">
        <v>11911</v>
      </c>
      <c r="D377" s="182">
        <v>46.21</v>
      </c>
    </row>
    <row r="378" spans="1:4">
      <c r="A378" s="184" t="s">
        <v>14072</v>
      </c>
      <c r="B378" s="180" t="s">
        <v>14073</v>
      </c>
      <c r="C378" s="181" t="s">
        <v>48</v>
      </c>
      <c r="D378" s="182">
        <v>2.09</v>
      </c>
    </row>
    <row r="379" spans="1:4">
      <c r="A379" s="184" t="s">
        <v>14074</v>
      </c>
      <c r="B379" s="180" t="s">
        <v>14075</v>
      </c>
      <c r="C379" s="181" t="s">
        <v>48</v>
      </c>
      <c r="D379" s="182">
        <v>3.32</v>
      </c>
    </row>
    <row r="380" spans="1:4">
      <c r="A380" s="184" t="s">
        <v>14076</v>
      </c>
      <c r="B380" s="180" t="s">
        <v>14077</v>
      </c>
      <c r="C380" s="181" t="s">
        <v>48</v>
      </c>
      <c r="D380" s="182">
        <v>5</v>
      </c>
    </row>
    <row r="381" spans="1:4">
      <c r="A381" s="184" t="s">
        <v>14078</v>
      </c>
      <c r="B381" s="180" t="s">
        <v>14079</v>
      </c>
      <c r="C381" s="181" t="s">
        <v>11911</v>
      </c>
      <c r="D381" s="182">
        <v>2.66</v>
      </c>
    </row>
    <row r="382" spans="1:4">
      <c r="A382" s="184" t="s">
        <v>14080</v>
      </c>
      <c r="B382" s="180" t="s">
        <v>14081</v>
      </c>
      <c r="C382" s="181" t="s">
        <v>11911</v>
      </c>
      <c r="D382" s="182">
        <v>18.61</v>
      </c>
    </row>
    <row r="383" spans="1:4">
      <c r="A383" s="184" t="s">
        <v>14082</v>
      </c>
      <c r="B383" s="180" t="s">
        <v>14083</v>
      </c>
      <c r="C383" s="181" t="s">
        <v>11911</v>
      </c>
      <c r="D383" s="182">
        <v>9.01</v>
      </c>
    </row>
    <row r="384" spans="1:4">
      <c r="A384" s="184" t="s">
        <v>14084</v>
      </c>
      <c r="B384" s="180" t="s">
        <v>14085</v>
      </c>
      <c r="C384" s="181" t="s">
        <v>11911</v>
      </c>
      <c r="D384" s="182">
        <v>15.72</v>
      </c>
    </row>
    <row r="385" spans="1:4">
      <c r="A385" s="184" t="s">
        <v>14086</v>
      </c>
      <c r="B385" s="180" t="s">
        <v>14087</v>
      </c>
      <c r="C385" s="181" t="s">
        <v>11911</v>
      </c>
      <c r="D385" s="182">
        <v>10.52</v>
      </c>
    </row>
    <row r="386" spans="1:4">
      <c r="A386" s="184" t="s">
        <v>14088</v>
      </c>
      <c r="B386" s="180" t="s">
        <v>14089</v>
      </c>
      <c r="C386" s="181" t="s">
        <v>11911</v>
      </c>
      <c r="D386" s="182">
        <v>22.29</v>
      </c>
    </row>
    <row r="387" spans="1:4">
      <c r="A387" s="184" t="s">
        <v>14090</v>
      </c>
      <c r="B387" s="180" t="s">
        <v>14091</v>
      </c>
      <c r="C387" s="181" t="s">
        <v>11911</v>
      </c>
      <c r="D387" s="182">
        <v>24.92</v>
      </c>
    </row>
    <row r="388" spans="1:4">
      <c r="A388" s="184" t="s">
        <v>14092</v>
      </c>
      <c r="B388" s="180" t="s">
        <v>14093</v>
      </c>
      <c r="C388" s="181" t="s">
        <v>11911</v>
      </c>
      <c r="D388" s="182">
        <v>18.88</v>
      </c>
    </row>
    <row r="389" spans="1:4">
      <c r="A389" s="184" t="s">
        <v>14094</v>
      </c>
      <c r="B389" s="180" t="s">
        <v>14095</v>
      </c>
      <c r="C389" s="181" t="s">
        <v>11911</v>
      </c>
      <c r="D389" s="182">
        <v>27.21</v>
      </c>
    </row>
    <row r="390" spans="1:4">
      <c r="A390" s="184" t="s">
        <v>14096</v>
      </c>
      <c r="B390" s="180" t="s">
        <v>14097</v>
      </c>
      <c r="C390" s="181" t="s">
        <v>11911</v>
      </c>
      <c r="D390" s="182">
        <v>20.76</v>
      </c>
    </row>
    <row r="391" spans="1:4">
      <c r="A391" s="184" t="s">
        <v>14098</v>
      </c>
      <c r="B391" s="180" t="s">
        <v>14099</v>
      </c>
      <c r="C391" s="181" t="s">
        <v>11911</v>
      </c>
      <c r="D391" s="182">
        <v>30.01</v>
      </c>
    </row>
    <row r="392" spans="1:4">
      <c r="A392" s="184" t="s">
        <v>14100</v>
      </c>
      <c r="B392" s="180" t="s">
        <v>14101</v>
      </c>
      <c r="C392" s="181" t="s">
        <v>11911</v>
      </c>
      <c r="D392" s="182">
        <v>29.58</v>
      </c>
    </row>
    <row r="393" spans="1:4">
      <c r="A393" s="184" t="s">
        <v>14102</v>
      </c>
      <c r="B393" s="180" t="s">
        <v>14103</v>
      </c>
      <c r="C393" s="181" t="s">
        <v>11911</v>
      </c>
      <c r="D393" s="182">
        <v>11.49</v>
      </c>
    </row>
    <row r="394" spans="1:4">
      <c r="A394" s="184" t="s">
        <v>14104</v>
      </c>
      <c r="B394" s="180" t="s">
        <v>14105</v>
      </c>
      <c r="C394" s="181" t="s">
        <v>11911</v>
      </c>
      <c r="D394" s="182">
        <v>18.57</v>
      </c>
    </row>
    <row r="395" spans="1:4">
      <c r="A395" s="184" t="s">
        <v>14106</v>
      </c>
      <c r="B395" s="180" t="s">
        <v>14107</v>
      </c>
      <c r="C395" s="181" t="s">
        <v>11911</v>
      </c>
      <c r="D395" s="182">
        <v>11.49</v>
      </c>
    </row>
    <row r="396" spans="1:4">
      <c r="A396" s="184" t="s">
        <v>14108</v>
      </c>
      <c r="B396" s="180" t="s">
        <v>14109</v>
      </c>
      <c r="C396" s="181" t="s">
        <v>11911</v>
      </c>
      <c r="D396" s="182">
        <v>3251.48</v>
      </c>
    </row>
    <row r="397" spans="1:4">
      <c r="A397" s="184" t="s">
        <v>14110</v>
      </c>
      <c r="B397" s="180" t="s">
        <v>14111</v>
      </c>
      <c r="C397" s="181" t="s">
        <v>11911</v>
      </c>
      <c r="D397" s="182">
        <v>9.1999999999999993</v>
      </c>
    </row>
    <row r="398" spans="1:4">
      <c r="A398" s="184" t="s">
        <v>14112</v>
      </c>
      <c r="B398" s="180" t="s">
        <v>14113</v>
      </c>
      <c r="C398" s="181" t="s">
        <v>11911</v>
      </c>
      <c r="D398" s="182">
        <v>10.59</v>
      </c>
    </row>
    <row r="399" spans="1:4">
      <c r="A399" s="184" t="s">
        <v>14114</v>
      </c>
      <c r="B399" s="180" t="s">
        <v>14115</v>
      </c>
      <c r="C399" s="181" t="s">
        <v>11911</v>
      </c>
      <c r="D399" s="182">
        <v>5.79</v>
      </c>
    </row>
    <row r="400" spans="1:4">
      <c r="A400" s="184" t="s">
        <v>14116</v>
      </c>
      <c r="B400" s="180" t="s">
        <v>14117</v>
      </c>
      <c r="C400" s="181" t="s">
        <v>11911</v>
      </c>
      <c r="D400" s="182">
        <v>5.79</v>
      </c>
    </row>
    <row r="401" spans="1:4">
      <c r="A401" s="184" t="s">
        <v>14118</v>
      </c>
      <c r="B401" s="180" t="s">
        <v>14119</v>
      </c>
      <c r="C401" s="181" t="s">
        <v>11911</v>
      </c>
      <c r="D401" s="182">
        <v>8.32</v>
      </c>
    </row>
    <row r="402" spans="1:4">
      <c r="A402" s="184" t="s">
        <v>14120</v>
      </c>
      <c r="B402" s="180" t="s">
        <v>14121</v>
      </c>
      <c r="C402" s="181" t="s">
        <v>11911</v>
      </c>
      <c r="D402" s="182">
        <v>3.97</v>
      </c>
    </row>
    <row r="403" spans="1:4">
      <c r="A403" s="184" t="s">
        <v>14122</v>
      </c>
      <c r="B403" s="180" t="s">
        <v>14123</v>
      </c>
      <c r="C403" s="181" t="s">
        <v>11911</v>
      </c>
      <c r="D403" s="182">
        <v>2.13</v>
      </c>
    </row>
    <row r="404" spans="1:4">
      <c r="A404" s="181" t="s">
        <v>14124</v>
      </c>
      <c r="B404" s="180" t="s">
        <v>14125</v>
      </c>
      <c r="C404" s="181" t="s">
        <v>11911</v>
      </c>
      <c r="D404" s="182">
        <v>0.84</v>
      </c>
    </row>
    <row r="405" spans="1:4">
      <c r="A405" s="183" t="s">
        <v>14126</v>
      </c>
      <c r="B405" s="180"/>
      <c r="C405" s="181"/>
      <c r="D405" s="182"/>
    </row>
    <row r="406" spans="1:4">
      <c r="A406" s="184" t="s">
        <v>14127</v>
      </c>
      <c r="B406" s="180" t="s">
        <v>14128</v>
      </c>
      <c r="C406" s="181" t="s">
        <v>11911</v>
      </c>
      <c r="D406" s="182">
        <v>157.81</v>
      </c>
    </row>
    <row r="407" spans="1:4">
      <c r="A407" s="184" t="s">
        <v>14129</v>
      </c>
      <c r="B407" s="180" t="s">
        <v>14130</v>
      </c>
      <c r="C407" s="181" t="s">
        <v>11911</v>
      </c>
      <c r="D407" s="182">
        <v>56.42</v>
      </c>
    </row>
    <row r="408" spans="1:4">
      <c r="A408" s="184" t="s">
        <v>14131</v>
      </c>
      <c r="B408" s="180" t="s">
        <v>14132</v>
      </c>
      <c r="C408" s="181" t="s">
        <v>11911</v>
      </c>
      <c r="D408" s="182">
        <v>62.1</v>
      </c>
    </row>
    <row r="409" spans="1:4">
      <c r="A409" s="184" t="s">
        <v>14133</v>
      </c>
      <c r="B409" s="180" t="s">
        <v>14134</v>
      </c>
      <c r="C409" s="181" t="s">
        <v>11911</v>
      </c>
      <c r="D409" s="182">
        <v>253.4</v>
      </c>
    </row>
    <row r="410" spans="1:4">
      <c r="A410" s="184" t="s">
        <v>14135</v>
      </c>
      <c r="B410" s="180" t="s">
        <v>14136</v>
      </c>
      <c r="C410" s="181" t="s">
        <v>11911</v>
      </c>
      <c r="D410" s="182">
        <v>49.87</v>
      </c>
    </row>
    <row r="411" spans="1:4">
      <c r="A411" s="184" t="s">
        <v>14137</v>
      </c>
      <c r="B411" s="180" t="s">
        <v>14138</v>
      </c>
      <c r="C411" s="181" t="s">
        <v>11911</v>
      </c>
      <c r="D411" s="182">
        <v>45.14</v>
      </c>
    </row>
    <row r="412" spans="1:4">
      <c r="A412" s="184" t="s">
        <v>14139</v>
      </c>
      <c r="B412" s="180" t="s">
        <v>14140</v>
      </c>
      <c r="C412" s="181" t="s">
        <v>11911</v>
      </c>
      <c r="D412" s="182">
        <v>44.9</v>
      </c>
    </row>
    <row r="413" spans="1:4">
      <c r="A413" s="184" t="s">
        <v>14141</v>
      </c>
      <c r="B413" s="180" t="s">
        <v>14142</v>
      </c>
      <c r="C413" s="181" t="s">
        <v>11911</v>
      </c>
      <c r="D413" s="182">
        <v>13.08</v>
      </c>
    </row>
    <row r="414" spans="1:4">
      <c r="A414" s="184" t="s">
        <v>14143</v>
      </c>
      <c r="B414" s="180" t="s">
        <v>14144</v>
      </c>
      <c r="C414" s="181" t="s">
        <v>11911</v>
      </c>
      <c r="D414" s="182">
        <v>32.03</v>
      </c>
    </row>
    <row r="415" spans="1:4">
      <c r="A415" s="184" t="s">
        <v>14145</v>
      </c>
      <c r="B415" s="180" t="s">
        <v>14146</v>
      </c>
      <c r="C415" s="181" t="s">
        <v>11911</v>
      </c>
      <c r="D415" s="182">
        <v>109.68</v>
      </c>
    </row>
    <row r="416" spans="1:4">
      <c r="A416" s="184" t="s">
        <v>14147</v>
      </c>
      <c r="B416" s="180" t="s">
        <v>14148</v>
      </c>
      <c r="C416" s="181" t="s">
        <v>11911</v>
      </c>
      <c r="D416" s="182">
        <v>71.61</v>
      </c>
    </row>
    <row r="417" spans="1:4">
      <c r="A417" s="184" t="s">
        <v>14149</v>
      </c>
      <c r="B417" s="180" t="s">
        <v>14150</v>
      </c>
      <c r="C417" s="181" t="s">
        <v>11911</v>
      </c>
      <c r="D417" s="182">
        <v>124.8</v>
      </c>
    </row>
    <row r="418" spans="1:4">
      <c r="A418" s="184" t="s">
        <v>14151</v>
      </c>
      <c r="B418" s="180" t="s">
        <v>14152</v>
      </c>
      <c r="C418" s="181" t="s">
        <v>11911</v>
      </c>
      <c r="D418" s="182">
        <v>49.01</v>
      </c>
    </row>
    <row r="419" spans="1:4">
      <c r="A419" s="184" t="s">
        <v>14153</v>
      </c>
      <c r="B419" s="180" t="s">
        <v>14154</v>
      </c>
      <c r="C419" s="181" t="s">
        <v>11911</v>
      </c>
      <c r="D419" s="182">
        <v>73.34</v>
      </c>
    </row>
    <row r="420" spans="1:4">
      <c r="A420" s="184" t="s">
        <v>14155</v>
      </c>
      <c r="B420" s="180" t="s">
        <v>14156</v>
      </c>
      <c r="C420" s="181" t="s">
        <v>11911</v>
      </c>
      <c r="D420" s="182">
        <v>70.680000000000007</v>
      </c>
    </row>
    <row r="421" spans="1:4">
      <c r="A421" s="184" t="s">
        <v>14157</v>
      </c>
      <c r="B421" s="180" t="s">
        <v>14158</v>
      </c>
      <c r="C421" s="181" t="s">
        <v>11911</v>
      </c>
      <c r="D421" s="182">
        <v>131.57</v>
      </c>
    </row>
    <row r="422" spans="1:4">
      <c r="A422" s="184" t="s">
        <v>14159</v>
      </c>
      <c r="B422" s="180" t="s">
        <v>14160</v>
      </c>
      <c r="C422" s="181" t="s">
        <v>11911</v>
      </c>
      <c r="D422" s="182">
        <v>98.68</v>
      </c>
    </row>
    <row r="423" spans="1:4">
      <c r="A423" s="184" t="s">
        <v>14161</v>
      </c>
      <c r="B423" s="180" t="s">
        <v>14162</v>
      </c>
      <c r="C423" s="181" t="s">
        <v>11911</v>
      </c>
      <c r="D423" s="182">
        <v>43.51</v>
      </c>
    </row>
    <row r="424" spans="1:4">
      <c r="A424" s="184" t="s">
        <v>14163</v>
      </c>
      <c r="B424" s="180" t="s">
        <v>14164</v>
      </c>
      <c r="C424" s="181" t="s">
        <v>11911</v>
      </c>
      <c r="D424" s="182">
        <v>21.93</v>
      </c>
    </row>
    <row r="425" spans="1:4">
      <c r="A425" s="184" t="s">
        <v>14165</v>
      </c>
      <c r="B425" s="180" t="s">
        <v>14166</v>
      </c>
      <c r="C425" s="181" t="s">
        <v>11911</v>
      </c>
      <c r="D425" s="182">
        <v>144</v>
      </c>
    </row>
    <row r="426" spans="1:4">
      <c r="A426" s="184" t="s">
        <v>14167</v>
      </c>
      <c r="B426" s="180" t="s">
        <v>14168</v>
      </c>
      <c r="C426" s="181" t="s">
        <v>11911</v>
      </c>
      <c r="D426" s="182">
        <v>240.71</v>
      </c>
    </row>
    <row r="427" spans="1:4">
      <c r="A427" s="184" t="s">
        <v>14169</v>
      </c>
      <c r="B427" s="180" t="s">
        <v>14170</v>
      </c>
      <c r="C427" s="181" t="s">
        <v>11911</v>
      </c>
      <c r="D427" s="182">
        <v>230.95</v>
      </c>
    </row>
    <row r="428" spans="1:4">
      <c r="A428" s="184" t="s">
        <v>14171</v>
      </c>
      <c r="B428" s="180" t="s">
        <v>14172</v>
      </c>
      <c r="C428" s="181" t="s">
        <v>11911</v>
      </c>
      <c r="D428" s="182">
        <v>144</v>
      </c>
    </row>
    <row r="429" spans="1:4">
      <c r="A429" s="184" t="s">
        <v>14173</v>
      </c>
      <c r="B429" s="180" t="s">
        <v>14174</v>
      </c>
      <c r="C429" s="181" t="s">
        <v>11911</v>
      </c>
      <c r="D429" s="182">
        <v>63</v>
      </c>
    </row>
    <row r="430" spans="1:4">
      <c r="A430" s="184" t="s">
        <v>14175</v>
      </c>
      <c r="B430" s="180" t="s">
        <v>14176</v>
      </c>
      <c r="C430" s="181" t="s">
        <v>11911</v>
      </c>
      <c r="D430" s="182">
        <v>58.26</v>
      </c>
    </row>
    <row r="431" spans="1:4">
      <c r="A431" s="184" t="s">
        <v>14177</v>
      </c>
      <c r="B431" s="180" t="s">
        <v>14178</v>
      </c>
      <c r="C431" s="181" t="s">
        <v>11911</v>
      </c>
      <c r="D431" s="182">
        <v>25.2</v>
      </c>
    </row>
    <row r="432" spans="1:4">
      <c r="A432" s="184" t="s">
        <v>14179</v>
      </c>
      <c r="B432" s="180" t="s">
        <v>14180</v>
      </c>
      <c r="C432" s="181" t="s">
        <v>11911</v>
      </c>
      <c r="D432" s="182">
        <v>25.1</v>
      </c>
    </row>
    <row r="433" spans="1:4">
      <c r="A433" s="184" t="s">
        <v>14181</v>
      </c>
      <c r="B433" s="180" t="s">
        <v>14182</v>
      </c>
      <c r="C433" s="181" t="s">
        <v>11911</v>
      </c>
      <c r="D433" s="182">
        <v>67.319999999999993</v>
      </c>
    </row>
    <row r="434" spans="1:4">
      <c r="A434" s="184" t="s">
        <v>14183</v>
      </c>
      <c r="B434" s="180" t="s">
        <v>14184</v>
      </c>
      <c r="C434" s="181" t="s">
        <v>11911</v>
      </c>
      <c r="D434" s="182">
        <v>16.82</v>
      </c>
    </row>
    <row r="435" spans="1:4">
      <c r="A435" s="184" t="s">
        <v>14185</v>
      </c>
      <c r="B435" s="180" t="s">
        <v>14186</v>
      </c>
      <c r="C435" s="181" t="s">
        <v>11911</v>
      </c>
      <c r="D435" s="182">
        <v>39.56</v>
      </c>
    </row>
    <row r="436" spans="1:4">
      <c r="A436" s="184" t="s">
        <v>14187</v>
      </c>
      <c r="B436" s="180" t="s">
        <v>14188</v>
      </c>
      <c r="C436" s="181" t="s">
        <v>11911</v>
      </c>
      <c r="D436" s="182">
        <v>761.06</v>
      </c>
    </row>
    <row r="437" spans="1:4">
      <c r="A437" s="184" t="s">
        <v>14189</v>
      </c>
      <c r="B437" s="180" t="s">
        <v>14190</v>
      </c>
      <c r="C437" s="181" t="s">
        <v>11911</v>
      </c>
      <c r="D437" s="182">
        <v>138.30000000000001</v>
      </c>
    </row>
    <row r="438" spans="1:4">
      <c r="A438" s="184" t="s">
        <v>14191</v>
      </c>
      <c r="B438" s="180" t="s">
        <v>14192</v>
      </c>
      <c r="C438" s="181" t="s">
        <v>11911</v>
      </c>
      <c r="D438" s="182">
        <v>175.25</v>
      </c>
    </row>
    <row r="439" spans="1:4">
      <c r="A439" s="184" t="s">
        <v>14193</v>
      </c>
      <c r="B439" s="180" t="s">
        <v>14194</v>
      </c>
      <c r="C439" s="181" t="s">
        <v>11911</v>
      </c>
      <c r="D439" s="182">
        <v>190.45</v>
      </c>
    </row>
    <row r="440" spans="1:4">
      <c r="A440" s="184" t="s">
        <v>14195</v>
      </c>
      <c r="B440" s="180" t="s">
        <v>14196</v>
      </c>
      <c r="C440" s="181" t="s">
        <v>11911</v>
      </c>
      <c r="D440" s="182">
        <v>72.599999999999994</v>
      </c>
    </row>
    <row r="441" spans="1:4">
      <c r="A441" s="184" t="s">
        <v>14197</v>
      </c>
      <c r="B441" s="180" t="s">
        <v>14198</v>
      </c>
      <c r="C441" s="181" t="s">
        <v>11911</v>
      </c>
      <c r="D441" s="182">
        <v>40.04</v>
      </c>
    </row>
    <row r="442" spans="1:4">
      <c r="A442" s="184" t="s">
        <v>14199</v>
      </c>
      <c r="B442" s="180" t="s">
        <v>14200</v>
      </c>
      <c r="C442" s="181" t="s">
        <v>11911</v>
      </c>
      <c r="D442" s="182">
        <v>48.23</v>
      </c>
    </row>
    <row r="443" spans="1:4">
      <c r="A443" s="184" t="s">
        <v>14201</v>
      </c>
      <c r="B443" s="180" t="s">
        <v>14202</v>
      </c>
      <c r="C443" s="181" t="s">
        <v>11911</v>
      </c>
      <c r="D443" s="182">
        <v>70.16</v>
      </c>
    </row>
    <row r="444" spans="1:4">
      <c r="A444" s="181" t="s">
        <v>14203</v>
      </c>
      <c r="B444" s="180" t="s">
        <v>14204</v>
      </c>
      <c r="C444" s="181" t="s">
        <v>11911</v>
      </c>
      <c r="D444" s="182">
        <v>122.64</v>
      </c>
    </row>
    <row r="445" spans="1:4">
      <c r="A445" s="179" t="s">
        <v>14205</v>
      </c>
      <c r="B445" s="180"/>
      <c r="C445" s="181"/>
      <c r="D445" s="182"/>
    </row>
    <row r="446" spans="1:4">
      <c r="A446" s="183" t="s">
        <v>14206</v>
      </c>
      <c r="B446" s="180"/>
      <c r="C446" s="181"/>
      <c r="D446" s="182"/>
    </row>
    <row r="447" spans="1:4">
      <c r="A447" s="181" t="s">
        <v>14207</v>
      </c>
      <c r="B447" s="180" t="s">
        <v>14208</v>
      </c>
      <c r="C447" s="181" t="s">
        <v>11911</v>
      </c>
      <c r="D447" s="182">
        <v>2989.05</v>
      </c>
    </row>
    <row r="448" spans="1:4">
      <c r="A448" s="183" t="s">
        <v>14209</v>
      </c>
      <c r="B448" s="180"/>
      <c r="C448" s="181"/>
      <c r="D448" s="182"/>
    </row>
    <row r="449" spans="1:4">
      <c r="A449" s="184" t="s">
        <v>14210</v>
      </c>
      <c r="B449" s="180" t="s">
        <v>14211</v>
      </c>
      <c r="C449" s="181" t="s">
        <v>11911</v>
      </c>
      <c r="D449" s="182">
        <v>752.41</v>
      </c>
    </row>
    <row r="450" spans="1:4">
      <c r="A450" s="181" t="s">
        <v>14212</v>
      </c>
      <c r="B450" s="180" t="s">
        <v>14213</v>
      </c>
      <c r="C450" s="181" t="s">
        <v>11911</v>
      </c>
      <c r="D450" s="182">
        <v>328.99</v>
      </c>
    </row>
    <row r="451" spans="1:4">
      <c r="A451" s="183" t="s">
        <v>14214</v>
      </c>
      <c r="B451" s="180"/>
      <c r="C451" s="181"/>
      <c r="D451" s="182"/>
    </row>
    <row r="452" spans="1:4">
      <c r="A452" s="184" t="s">
        <v>14215</v>
      </c>
      <c r="B452" s="180" t="s">
        <v>14216</v>
      </c>
      <c r="C452" s="181" t="s">
        <v>11911</v>
      </c>
      <c r="D452" s="182">
        <v>15.25</v>
      </c>
    </row>
    <row r="453" spans="1:4">
      <c r="A453" s="184" t="s">
        <v>14217</v>
      </c>
      <c r="B453" s="180" t="s">
        <v>14218</v>
      </c>
      <c r="C453" s="181" t="s">
        <v>11911</v>
      </c>
      <c r="D453" s="182">
        <v>44.56</v>
      </c>
    </row>
    <row r="454" spans="1:4">
      <c r="A454" s="181" t="s">
        <v>14219</v>
      </c>
      <c r="B454" s="180" t="s">
        <v>14220</v>
      </c>
      <c r="C454" s="181" t="s">
        <v>11911</v>
      </c>
      <c r="D454" s="182">
        <v>102.11</v>
      </c>
    </row>
    <row r="455" spans="1:4">
      <c r="A455" s="183" t="s">
        <v>14221</v>
      </c>
      <c r="B455" s="180"/>
      <c r="C455" s="181"/>
      <c r="D455" s="182"/>
    </row>
    <row r="456" spans="1:4">
      <c r="A456" s="184" t="s">
        <v>14222</v>
      </c>
      <c r="B456" s="180" t="s">
        <v>14223</v>
      </c>
      <c r="C456" s="181" t="s">
        <v>11911</v>
      </c>
      <c r="D456" s="182">
        <v>1078.95</v>
      </c>
    </row>
    <row r="457" spans="1:4">
      <c r="A457" s="184" t="s">
        <v>14224</v>
      </c>
      <c r="B457" s="180" t="s">
        <v>14225</v>
      </c>
      <c r="C457" s="181" t="s">
        <v>11911</v>
      </c>
      <c r="D457" s="182">
        <v>2724.26</v>
      </c>
    </row>
    <row r="458" spans="1:4">
      <c r="A458" s="184" t="s">
        <v>14226</v>
      </c>
      <c r="B458" s="180" t="s">
        <v>14227</v>
      </c>
      <c r="C458" s="181" t="s">
        <v>11911</v>
      </c>
      <c r="D458" s="182">
        <v>1429.5</v>
      </c>
    </row>
    <row r="459" spans="1:4">
      <c r="A459" s="184" t="s">
        <v>14228</v>
      </c>
      <c r="B459" s="180" t="s">
        <v>14229</v>
      </c>
      <c r="C459" s="181" t="s">
        <v>11911</v>
      </c>
      <c r="D459" s="182">
        <v>1491.93</v>
      </c>
    </row>
    <row r="460" spans="1:4">
      <c r="A460" s="184" t="s">
        <v>14230</v>
      </c>
      <c r="B460" s="180" t="s">
        <v>14231</v>
      </c>
      <c r="C460" s="181" t="s">
        <v>11911</v>
      </c>
      <c r="D460" s="182">
        <v>2106</v>
      </c>
    </row>
    <row r="461" spans="1:4">
      <c r="A461" s="181" t="s">
        <v>14232</v>
      </c>
      <c r="B461" s="180" t="s">
        <v>14233</v>
      </c>
      <c r="C461" s="181" t="s">
        <v>11911</v>
      </c>
      <c r="D461" s="182">
        <v>3177.4</v>
      </c>
    </row>
    <row r="462" spans="1:4">
      <c r="A462" s="183" t="s">
        <v>14234</v>
      </c>
      <c r="B462" s="180"/>
      <c r="C462" s="181"/>
      <c r="D462" s="182"/>
    </row>
    <row r="463" spans="1:4">
      <c r="A463" s="184" t="s">
        <v>14235</v>
      </c>
      <c r="B463" s="180" t="s">
        <v>14236</v>
      </c>
      <c r="C463" s="181" t="s">
        <v>11911</v>
      </c>
      <c r="D463" s="182">
        <v>742.65</v>
      </c>
    </row>
    <row r="464" spans="1:4">
      <c r="A464" s="184" t="s">
        <v>14237</v>
      </c>
      <c r="B464" s="180" t="s">
        <v>14238</v>
      </c>
      <c r="C464" s="181" t="s">
        <v>11911</v>
      </c>
      <c r="D464" s="182">
        <v>3080</v>
      </c>
    </row>
    <row r="465" spans="1:4">
      <c r="A465" s="181" t="s">
        <v>14239</v>
      </c>
      <c r="B465" s="180" t="s">
        <v>14240</v>
      </c>
      <c r="C465" s="181" t="s">
        <v>11911</v>
      </c>
      <c r="D465" s="182">
        <v>215</v>
      </c>
    </row>
    <row r="466" spans="1:4">
      <c r="A466" s="183" t="s">
        <v>14241</v>
      </c>
      <c r="B466" s="180"/>
      <c r="C466" s="181"/>
      <c r="D466" s="182"/>
    </row>
    <row r="467" spans="1:4">
      <c r="A467" s="184" t="s">
        <v>14242</v>
      </c>
      <c r="B467" s="180" t="s">
        <v>14243</v>
      </c>
      <c r="C467" s="181" t="s">
        <v>11911</v>
      </c>
      <c r="D467" s="182">
        <v>92.35</v>
      </c>
    </row>
    <row r="468" spans="1:4">
      <c r="A468" s="181" t="s">
        <v>14244</v>
      </c>
      <c r="B468" s="180" t="s">
        <v>14245</v>
      </c>
      <c r="C468" s="181" t="s">
        <v>11911</v>
      </c>
      <c r="D468" s="182">
        <v>735.05</v>
      </c>
    </row>
    <row r="469" spans="1:4">
      <c r="A469" s="183" t="s">
        <v>14246</v>
      </c>
      <c r="B469" s="180"/>
      <c r="C469" s="181"/>
      <c r="D469" s="182"/>
    </row>
    <row r="470" spans="1:4">
      <c r="A470" s="184" t="s">
        <v>14247</v>
      </c>
      <c r="B470" s="180" t="s">
        <v>14248</v>
      </c>
      <c r="C470" s="181" t="s">
        <v>11911</v>
      </c>
      <c r="D470" s="182">
        <v>217.98</v>
      </c>
    </row>
    <row r="471" spans="1:4">
      <c r="A471" s="184" t="s">
        <v>14249</v>
      </c>
      <c r="B471" s="180" t="s">
        <v>14250</v>
      </c>
      <c r="C471" s="181" t="s">
        <v>11911</v>
      </c>
      <c r="D471" s="182">
        <v>1800</v>
      </c>
    </row>
    <row r="472" spans="1:4">
      <c r="A472" s="184" t="s">
        <v>14251</v>
      </c>
      <c r="B472" s="180" t="s">
        <v>14252</v>
      </c>
      <c r="C472" s="181" t="s">
        <v>11911</v>
      </c>
      <c r="D472" s="182">
        <v>285</v>
      </c>
    </row>
    <row r="473" spans="1:4">
      <c r="A473" s="181" t="s">
        <v>14253</v>
      </c>
      <c r="B473" s="180" t="s">
        <v>14254</v>
      </c>
      <c r="C473" s="181" t="s">
        <v>11911</v>
      </c>
      <c r="D473" s="182">
        <v>425</v>
      </c>
    </row>
    <row r="474" spans="1:4">
      <c r="A474" s="183" t="s">
        <v>14255</v>
      </c>
      <c r="B474" s="180"/>
      <c r="C474" s="181"/>
      <c r="D474" s="182"/>
    </row>
    <row r="475" spans="1:4">
      <c r="A475" s="184" t="s">
        <v>14256</v>
      </c>
      <c r="B475" s="180" t="s">
        <v>14257</v>
      </c>
      <c r="C475" s="181" t="s">
        <v>11911</v>
      </c>
      <c r="D475" s="182">
        <v>597</v>
      </c>
    </row>
    <row r="476" spans="1:4">
      <c r="A476" s="181" t="s">
        <v>14258</v>
      </c>
      <c r="B476" s="180" t="s">
        <v>14259</v>
      </c>
      <c r="C476" s="181" t="s">
        <v>11911</v>
      </c>
      <c r="D476" s="182">
        <v>365.5</v>
      </c>
    </row>
    <row r="477" spans="1:4">
      <c r="A477" s="179" t="s">
        <v>14260</v>
      </c>
      <c r="B477" s="180"/>
      <c r="C477" s="181"/>
      <c r="D477" s="182"/>
    </row>
    <row r="478" spans="1:4">
      <c r="A478" s="183" t="s">
        <v>14261</v>
      </c>
      <c r="B478" s="180"/>
      <c r="C478" s="181"/>
      <c r="D478" s="182"/>
    </row>
    <row r="479" spans="1:4">
      <c r="A479" s="184" t="s">
        <v>14262</v>
      </c>
      <c r="B479" s="180" t="s">
        <v>14263</v>
      </c>
      <c r="C479" s="181" t="s">
        <v>11911</v>
      </c>
      <c r="D479" s="182">
        <v>945</v>
      </c>
    </row>
    <row r="480" spans="1:4">
      <c r="A480" s="184" t="s">
        <v>14264</v>
      </c>
      <c r="B480" s="180" t="s">
        <v>14265</v>
      </c>
      <c r="C480" s="181" t="s">
        <v>11911</v>
      </c>
      <c r="D480" s="182">
        <v>1171</v>
      </c>
    </row>
    <row r="481" spans="1:4">
      <c r="A481" s="181" t="s">
        <v>14266</v>
      </c>
      <c r="B481" s="180" t="s">
        <v>14267</v>
      </c>
      <c r="C481" s="181" t="s">
        <v>11911</v>
      </c>
      <c r="D481" s="182">
        <v>3022.61</v>
      </c>
    </row>
    <row r="482" spans="1:4">
      <c r="A482" s="183" t="s">
        <v>14268</v>
      </c>
      <c r="B482" s="180"/>
      <c r="C482" s="181"/>
      <c r="D482" s="182"/>
    </row>
    <row r="483" spans="1:4">
      <c r="A483" s="181" t="s">
        <v>14269</v>
      </c>
      <c r="B483" s="180" t="s">
        <v>14270</v>
      </c>
      <c r="C483" s="181" t="s">
        <v>11911</v>
      </c>
      <c r="D483" s="182">
        <v>14246.89</v>
      </c>
    </row>
    <row r="484" spans="1:4">
      <c r="A484" s="179" t="s">
        <v>14271</v>
      </c>
      <c r="B484" s="180"/>
      <c r="C484" s="181"/>
      <c r="D484" s="182"/>
    </row>
    <row r="485" spans="1:4">
      <c r="A485" s="183" t="s">
        <v>14272</v>
      </c>
      <c r="B485" s="180"/>
      <c r="C485" s="181"/>
      <c r="D485" s="182"/>
    </row>
    <row r="486" spans="1:4">
      <c r="A486" s="184" t="s">
        <v>14273</v>
      </c>
      <c r="B486" s="180" t="s">
        <v>14274</v>
      </c>
      <c r="C486" s="181" t="s">
        <v>11911</v>
      </c>
      <c r="D486" s="182">
        <v>80052.2</v>
      </c>
    </row>
    <row r="487" spans="1:4">
      <c r="A487" s="184" t="s">
        <v>14275</v>
      </c>
      <c r="B487" s="180" t="s">
        <v>14276</v>
      </c>
      <c r="C487" s="181" t="s">
        <v>11911</v>
      </c>
      <c r="D487" s="182">
        <v>67000</v>
      </c>
    </row>
    <row r="488" spans="1:4">
      <c r="A488" s="184" t="s">
        <v>14277</v>
      </c>
      <c r="B488" s="180" t="s">
        <v>14278</v>
      </c>
      <c r="C488" s="181" t="s">
        <v>11911</v>
      </c>
      <c r="D488" s="182">
        <v>85300</v>
      </c>
    </row>
    <row r="489" spans="1:4">
      <c r="A489" s="184" t="s">
        <v>14279</v>
      </c>
      <c r="B489" s="180" t="s">
        <v>14280</v>
      </c>
      <c r="C489" s="181" t="s">
        <v>11911</v>
      </c>
      <c r="D489" s="182">
        <v>84000</v>
      </c>
    </row>
    <row r="490" spans="1:4">
      <c r="A490" s="181" t="s">
        <v>14281</v>
      </c>
      <c r="B490" s="180" t="s">
        <v>14282</v>
      </c>
      <c r="C490" s="181" t="s">
        <v>11911</v>
      </c>
      <c r="D490" s="182">
        <v>27000</v>
      </c>
    </row>
    <row r="491" spans="1:4">
      <c r="A491" s="179" t="s">
        <v>14283</v>
      </c>
      <c r="B491" s="180"/>
      <c r="C491" s="181"/>
      <c r="D491" s="182"/>
    </row>
    <row r="492" spans="1:4">
      <c r="A492" s="183" t="s">
        <v>14284</v>
      </c>
      <c r="B492" s="180"/>
      <c r="C492" s="181"/>
      <c r="D492" s="182"/>
    </row>
    <row r="493" spans="1:4">
      <c r="A493" s="184" t="s">
        <v>14285</v>
      </c>
      <c r="B493" s="180" t="s">
        <v>14286</v>
      </c>
      <c r="C493" s="181" t="s">
        <v>11911</v>
      </c>
      <c r="D493" s="182">
        <v>153.88999999999999</v>
      </c>
    </row>
    <row r="494" spans="1:4">
      <c r="A494" s="181" t="s">
        <v>14287</v>
      </c>
      <c r="B494" s="180" t="s">
        <v>14288</v>
      </c>
      <c r="C494" s="181" t="s">
        <v>11911</v>
      </c>
      <c r="D494" s="182">
        <v>71.75</v>
      </c>
    </row>
    <row r="495" spans="1:4">
      <c r="A495" s="179" t="s">
        <v>14289</v>
      </c>
      <c r="B495" s="180"/>
      <c r="C495" s="181"/>
      <c r="D495" s="182"/>
    </row>
    <row r="496" spans="1:4">
      <c r="A496" s="183" t="s">
        <v>14290</v>
      </c>
      <c r="B496" s="180"/>
      <c r="C496" s="181"/>
      <c r="D496" s="182"/>
    </row>
    <row r="497" spans="1:4">
      <c r="A497" s="184" t="s">
        <v>14291</v>
      </c>
      <c r="B497" s="180" t="s">
        <v>14292</v>
      </c>
      <c r="C497" s="181" t="s">
        <v>11911</v>
      </c>
      <c r="D497" s="182">
        <v>186.19</v>
      </c>
    </row>
    <row r="498" spans="1:4">
      <c r="A498" s="184" t="s">
        <v>14293</v>
      </c>
      <c r="B498" s="180" t="s">
        <v>14294</v>
      </c>
      <c r="C498" s="181" t="s">
        <v>11911</v>
      </c>
      <c r="D498" s="182">
        <v>721.54</v>
      </c>
    </row>
    <row r="499" spans="1:4">
      <c r="A499" s="181" t="s">
        <v>14295</v>
      </c>
      <c r="B499" s="180" t="s">
        <v>14296</v>
      </c>
      <c r="C499" s="181" t="s">
        <v>11911</v>
      </c>
      <c r="D499" s="182">
        <v>18.79</v>
      </c>
    </row>
    <row r="500" spans="1:4">
      <c r="A500" s="179" t="s">
        <v>14297</v>
      </c>
      <c r="B500" s="180"/>
      <c r="C500" s="181"/>
      <c r="D500" s="182"/>
    </row>
    <row r="501" spans="1:4">
      <c r="A501" s="183" t="s">
        <v>14298</v>
      </c>
      <c r="B501" s="180"/>
      <c r="C501" s="181"/>
      <c r="D501" s="182"/>
    </row>
    <row r="502" spans="1:4">
      <c r="A502" s="184" t="s">
        <v>14299</v>
      </c>
      <c r="B502" s="180" t="s">
        <v>14300</v>
      </c>
      <c r="C502" s="181" t="s">
        <v>11911</v>
      </c>
      <c r="D502" s="182">
        <v>203</v>
      </c>
    </row>
    <row r="503" spans="1:4">
      <c r="A503" s="184" t="s">
        <v>14301</v>
      </c>
      <c r="B503" s="180" t="s">
        <v>14302</v>
      </c>
      <c r="C503" s="181" t="s">
        <v>11911</v>
      </c>
      <c r="D503" s="182">
        <v>291.07</v>
      </c>
    </row>
    <row r="504" spans="1:4">
      <c r="A504" s="181" t="s">
        <v>14303</v>
      </c>
      <c r="B504" s="180" t="s">
        <v>14304</v>
      </c>
      <c r="C504" s="181" t="s">
        <v>11911</v>
      </c>
      <c r="D504" s="182">
        <v>279</v>
      </c>
    </row>
    <row r="505" spans="1:4">
      <c r="A505" s="183" t="s">
        <v>14305</v>
      </c>
      <c r="B505" s="180"/>
      <c r="C505" s="181"/>
      <c r="D505" s="182"/>
    </row>
    <row r="506" spans="1:4">
      <c r="A506" s="184" t="s">
        <v>14306</v>
      </c>
      <c r="B506" s="180" t="s">
        <v>14307</v>
      </c>
      <c r="C506" s="181" t="s">
        <v>11911</v>
      </c>
      <c r="D506" s="182">
        <v>6122.22</v>
      </c>
    </row>
    <row r="507" spans="1:4">
      <c r="A507" s="184" t="s">
        <v>14308</v>
      </c>
      <c r="B507" s="180" t="s">
        <v>14309</v>
      </c>
      <c r="C507" s="181" t="s">
        <v>11911</v>
      </c>
      <c r="D507" s="182">
        <v>12970.95</v>
      </c>
    </row>
    <row r="508" spans="1:4">
      <c r="A508" s="181" t="s">
        <v>14310</v>
      </c>
      <c r="B508" s="180" t="s">
        <v>14311</v>
      </c>
      <c r="C508" s="181" t="s">
        <v>11911</v>
      </c>
      <c r="D508" s="182">
        <v>33960</v>
      </c>
    </row>
    <row r="509" spans="1:4">
      <c r="A509" s="183" t="s">
        <v>14312</v>
      </c>
      <c r="B509" s="180"/>
      <c r="C509" s="181"/>
      <c r="D509" s="182"/>
    </row>
    <row r="510" spans="1:4">
      <c r="A510" s="184" t="s">
        <v>14313</v>
      </c>
      <c r="B510" s="180" t="s">
        <v>14314</v>
      </c>
      <c r="C510" s="181" t="s">
        <v>11911</v>
      </c>
      <c r="D510" s="182">
        <v>80000</v>
      </c>
    </row>
    <row r="511" spans="1:4">
      <c r="A511" s="181" t="s">
        <v>14315</v>
      </c>
      <c r="B511" s="180" t="s">
        <v>14316</v>
      </c>
      <c r="C511" s="181" t="s">
        <v>11911</v>
      </c>
      <c r="D511" s="182">
        <v>144000</v>
      </c>
    </row>
    <row r="512" spans="1:4">
      <c r="A512" s="179" t="s">
        <v>14317</v>
      </c>
      <c r="B512" s="180"/>
      <c r="C512" s="181"/>
      <c r="D512" s="182"/>
    </row>
    <row r="513" spans="1:4">
      <c r="A513" s="183" t="s">
        <v>14318</v>
      </c>
      <c r="B513" s="180"/>
      <c r="C513" s="181"/>
      <c r="D513" s="182"/>
    </row>
    <row r="514" spans="1:4">
      <c r="A514" s="184" t="s">
        <v>14319</v>
      </c>
      <c r="B514" s="180" t="s">
        <v>14320</v>
      </c>
      <c r="C514" s="181" t="s">
        <v>48</v>
      </c>
      <c r="D514" s="182">
        <v>194.26</v>
      </c>
    </row>
    <row r="515" spans="1:4">
      <c r="A515" s="184" t="s">
        <v>14321</v>
      </c>
      <c r="B515" s="180" t="s">
        <v>14322</v>
      </c>
      <c r="C515" s="181" t="s">
        <v>48</v>
      </c>
      <c r="D515" s="182">
        <v>296.52999999999997</v>
      </c>
    </row>
    <row r="516" spans="1:4">
      <c r="A516" s="184" t="s">
        <v>14323</v>
      </c>
      <c r="B516" s="180" t="s">
        <v>14324</v>
      </c>
      <c r="C516" s="181" t="s">
        <v>48</v>
      </c>
      <c r="D516" s="182">
        <v>203.69</v>
      </c>
    </row>
    <row r="517" spans="1:4">
      <c r="A517" s="181" t="s">
        <v>14325</v>
      </c>
      <c r="B517" s="180" t="s">
        <v>14326</v>
      </c>
      <c r="C517" s="181" t="s">
        <v>48</v>
      </c>
      <c r="D517" s="182">
        <v>171.06</v>
      </c>
    </row>
    <row r="518" spans="1:4">
      <c r="A518" s="179" t="s">
        <v>14327</v>
      </c>
      <c r="B518" s="180"/>
      <c r="C518" s="181"/>
      <c r="D518" s="182"/>
    </row>
    <row r="519" spans="1:4">
      <c r="A519" s="183" t="s">
        <v>14328</v>
      </c>
      <c r="B519" s="180"/>
      <c r="C519" s="181"/>
      <c r="D519" s="182"/>
    </row>
    <row r="520" spans="1:4">
      <c r="A520" s="184" t="s">
        <v>14329</v>
      </c>
      <c r="B520" s="180" t="s">
        <v>14330</v>
      </c>
      <c r="C520" s="181" t="s">
        <v>11911</v>
      </c>
      <c r="D520" s="182">
        <v>125</v>
      </c>
    </row>
    <row r="521" spans="1:4">
      <c r="A521" s="184" t="s">
        <v>14331</v>
      </c>
      <c r="B521" s="180" t="s">
        <v>14332</v>
      </c>
      <c r="C521" s="181" t="s">
        <v>11911</v>
      </c>
      <c r="D521" s="182">
        <v>369.3</v>
      </c>
    </row>
    <row r="522" spans="1:4">
      <c r="A522" s="184" t="s">
        <v>14333</v>
      </c>
      <c r="B522" s="180" t="s">
        <v>14334</v>
      </c>
      <c r="C522" s="181" t="s">
        <v>11911</v>
      </c>
      <c r="D522" s="182">
        <v>419.3</v>
      </c>
    </row>
    <row r="523" spans="1:4">
      <c r="A523" s="184" t="s">
        <v>14335</v>
      </c>
      <c r="B523" s="180" t="s">
        <v>14336</v>
      </c>
      <c r="C523" s="181" t="s">
        <v>11911</v>
      </c>
      <c r="D523" s="182">
        <v>1280</v>
      </c>
    </row>
    <row r="524" spans="1:4">
      <c r="A524" s="184" t="s">
        <v>14337</v>
      </c>
      <c r="B524" s="180" t="s">
        <v>14338</v>
      </c>
      <c r="C524" s="181" t="s">
        <v>11911</v>
      </c>
      <c r="D524" s="182">
        <v>121.9</v>
      </c>
    </row>
    <row r="525" spans="1:4">
      <c r="A525" s="184" t="s">
        <v>14339</v>
      </c>
      <c r="B525" s="180" t="s">
        <v>14340</v>
      </c>
      <c r="C525" s="181" t="s">
        <v>11911</v>
      </c>
      <c r="D525" s="182">
        <v>137.66999999999999</v>
      </c>
    </row>
    <row r="526" spans="1:4">
      <c r="A526" s="184" t="s">
        <v>14341</v>
      </c>
      <c r="B526" s="180" t="s">
        <v>14342</v>
      </c>
      <c r="C526" s="181" t="s">
        <v>11911</v>
      </c>
      <c r="D526" s="182">
        <v>169.1</v>
      </c>
    </row>
    <row r="527" spans="1:4">
      <c r="A527" s="181" t="s">
        <v>14343</v>
      </c>
      <c r="B527" s="180" t="s">
        <v>14344</v>
      </c>
      <c r="C527" s="181" t="s">
        <v>11911</v>
      </c>
      <c r="D527" s="182">
        <v>2496.1</v>
      </c>
    </row>
    <row r="528" spans="1:4">
      <c r="A528" s="179" t="s">
        <v>14345</v>
      </c>
      <c r="B528" s="180"/>
      <c r="C528" s="181"/>
      <c r="D528" s="182"/>
    </row>
    <row r="529" spans="1:4">
      <c r="A529" s="183" t="s">
        <v>14346</v>
      </c>
      <c r="B529" s="180"/>
      <c r="C529" s="181"/>
      <c r="D529" s="182"/>
    </row>
    <row r="530" spans="1:4">
      <c r="A530" s="184" t="s">
        <v>14347</v>
      </c>
      <c r="B530" s="180" t="s">
        <v>14348</v>
      </c>
      <c r="C530" s="181" t="s">
        <v>11911</v>
      </c>
      <c r="D530" s="182">
        <v>356.53</v>
      </c>
    </row>
    <row r="531" spans="1:4">
      <c r="A531" s="184" t="s">
        <v>14349</v>
      </c>
      <c r="B531" s="180" t="s">
        <v>14350</v>
      </c>
      <c r="C531" s="181" t="s">
        <v>11911</v>
      </c>
      <c r="D531" s="182">
        <v>392.73</v>
      </c>
    </row>
    <row r="532" spans="1:4">
      <c r="A532" s="184" t="s">
        <v>14351</v>
      </c>
      <c r="B532" s="180" t="s">
        <v>14352</v>
      </c>
      <c r="C532" s="181" t="s">
        <v>11911</v>
      </c>
      <c r="D532" s="182">
        <v>500.12</v>
      </c>
    </row>
    <row r="533" spans="1:4">
      <c r="A533" s="184" t="s">
        <v>14353</v>
      </c>
      <c r="B533" s="180" t="s">
        <v>14354</v>
      </c>
      <c r="C533" s="181" t="s">
        <v>11911</v>
      </c>
      <c r="D533" s="182">
        <v>1570.76</v>
      </c>
    </row>
    <row r="534" spans="1:4">
      <c r="A534" s="184" t="s">
        <v>14355</v>
      </c>
      <c r="B534" s="180" t="s">
        <v>14356</v>
      </c>
      <c r="C534" s="181" t="s">
        <v>11911</v>
      </c>
      <c r="D534" s="182">
        <v>607.52</v>
      </c>
    </row>
    <row r="535" spans="1:4">
      <c r="A535" s="184" t="s">
        <v>14357</v>
      </c>
      <c r="B535" s="180" t="s">
        <v>14358</v>
      </c>
      <c r="C535" s="181" t="s">
        <v>11911</v>
      </c>
      <c r="D535" s="182">
        <v>635.1</v>
      </c>
    </row>
    <row r="536" spans="1:4">
      <c r="A536" s="184" t="s">
        <v>14359</v>
      </c>
      <c r="B536" s="180" t="s">
        <v>14360</v>
      </c>
      <c r="C536" s="181" t="s">
        <v>11911</v>
      </c>
      <c r="D536" s="182">
        <v>822.29</v>
      </c>
    </row>
    <row r="537" spans="1:4">
      <c r="A537" s="184" t="s">
        <v>14361</v>
      </c>
      <c r="B537" s="180" t="s">
        <v>14362</v>
      </c>
      <c r="C537" s="181" t="s">
        <v>11911</v>
      </c>
      <c r="D537" s="182">
        <v>929.69</v>
      </c>
    </row>
    <row r="538" spans="1:4">
      <c r="A538" s="184" t="s">
        <v>14363</v>
      </c>
      <c r="B538" s="180" t="s">
        <v>14364</v>
      </c>
      <c r="C538" s="181" t="s">
        <v>32</v>
      </c>
      <c r="D538" s="182">
        <v>419.33</v>
      </c>
    </row>
    <row r="539" spans="1:4">
      <c r="A539" s="184" t="s">
        <v>14365</v>
      </c>
      <c r="B539" s="180" t="s">
        <v>14366</v>
      </c>
      <c r="C539" s="181" t="s">
        <v>11911</v>
      </c>
      <c r="D539" s="182">
        <v>392.73</v>
      </c>
    </row>
    <row r="540" spans="1:4">
      <c r="A540" s="184" t="s">
        <v>14367</v>
      </c>
      <c r="B540" s="180" t="s">
        <v>14368</v>
      </c>
      <c r="C540" s="181" t="s">
        <v>48</v>
      </c>
      <c r="D540" s="182">
        <v>276.05</v>
      </c>
    </row>
    <row r="541" spans="1:4">
      <c r="A541" s="184" t="s">
        <v>14369</v>
      </c>
      <c r="B541" s="180" t="s">
        <v>14370</v>
      </c>
      <c r="C541" s="181" t="s">
        <v>11911</v>
      </c>
      <c r="D541" s="182">
        <v>160.69999999999999</v>
      </c>
    </row>
    <row r="542" spans="1:4">
      <c r="A542" s="184" t="s">
        <v>14371</v>
      </c>
      <c r="B542" s="180" t="s">
        <v>14372</v>
      </c>
      <c r="C542" s="181" t="s">
        <v>11911</v>
      </c>
      <c r="D542" s="182">
        <v>206.21</v>
      </c>
    </row>
    <row r="543" spans="1:4">
      <c r="A543" s="184" t="s">
        <v>14373</v>
      </c>
      <c r="B543" s="180" t="s">
        <v>14374</v>
      </c>
      <c r="C543" s="181" t="s">
        <v>11911</v>
      </c>
      <c r="D543" s="182">
        <v>199.35</v>
      </c>
    </row>
    <row r="544" spans="1:4">
      <c r="A544" s="184" t="s">
        <v>14375</v>
      </c>
      <c r="B544" s="180" t="s">
        <v>14376</v>
      </c>
      <c r="C544" s="181" t="s">
        <v>11911</v>
      </c>
      <c r="D544" s="182">
        <v>273.54000000000002</v>
      </c>
    </row>
    <row r="545" spans="1:4">
      <c r="A545" s="184" t="s">
        <v>14377</v>
      </c>
      <c r="B545" s="180" t="s">
        <v>14378</v>
      </c>
      <c r="C545" s="181" t="s">
        <v>11911</v>
      </c>
      <c r="D545" s="182">
        <v>108.23</v>
      </c>
    </row>
    <row r="546" spans="1:4">
      <c r="A546" s="184" t="s">
        <v>14379</v>
      </c>
      <c r="B546" s="180" t="s">
        <v>14380</v>
      </c>
      <c r="C546" s="181" t="s">
        <v>48</v>
      </c>
      <c r="D546" s="182">
        <v>274.73</v>
      </c>
    </row>
    <row r="547" spans="1:4">
      <c r="A547" s="184" t="s">
        <v>14381</v>
      </c>
      <c r="B547" s="180" t="s">
        <v>14382</v>
      </c>
      <c r="C547" s="181" t="s">
        <v>48</v>
      </c>
      <c r="D547" s="182">
        <v>299.45</v>
      </c>
    </row>
    <row r="548" spans="1:4">
      <c r="A548" s="184" t="s">
        <v>14383</v>
      </c>
      <c r="B548" s="180" t="s">
        <v>14384</v>
      </c>
      <c r="C548" s="181" t="s">
        <v>32</v>
      </c>
      <c r="D548" s="182">
        <v>430.33</v>
      </c>
    </row>
    <row r="549" spans="1:4">
      <c r="A549" s="184" t="s">
        <v>14385</v>
      </c>
      <c r="B549" s="180" t="s">
        <v>14386</v>
      </c>
      <c r="C549" s="181" t="s">
        <v>48</v>
      </c>
      <c r="D549" s="182">
        <v>165.44</v>
      </c>
    </row>
    <row r="550" spans="1:4">
      <c r="A550" s="181" t="s">
        <v>14387</v>
      </c>
      <c r="B550" s="180" t="s">
        <v>14388</v>
      </c>
      <c r="C550" s="181" t="s">
        <v>11911</v>
      </c>
      <c r="D550" s="182">
        <v>259.89999999999998</v>
      </c>
    </row>
    <row r="551" spans="1:4">
      <c r="A551" s="179" t="s">
        <v>14389</v>
      </c>
      <c r="B551" s="180"/>
      <c r="C551" s="181"/>
      <c r="D551" s="182"/>
    </row>
    <row r="552" spans="1:4">
      <c r="A552" s="183" t="s">
        <v>14390</v>
      </c>
      <c r="B552" s="180"/>
      <c r="C552" s="181"/>
      <c r="D552" s="182"/>
    </row>
    <row r="553" spans="1:4">
      <c r="A553" s="184" t="s">
        <v>14391</v>
      </c>
      <c r="B553" s="180" t="s">
        <v>14392</v>
      </c>
      <c r="C553" s="181" t="s">
        <v>11911</v>
      </c>
      <c r="D553" s="182">
        <v>295</v>
      </c>
    </row>
    <row r="554" spans="1:4">
      <c r="A554" s="184" t="s">
        <v>14393</v>
      </c>
      <c r="B554" s="180" t="s">
        <v>14394</v>
      </c>
      <c r="C554" s="181" t="s">
        <v>11911</v>
      </c>
      <c r="D554" s="182">
        <v>176.7</v>
      </c>
    </row>
    <row r="555" spans="1:4">
      <c r="A555" s="181" t="s">
        <v>14395</v>
      </c>
      <c r="B555" s="180" t="s">
        <v>14396</v>
      </c>
      <c r="C555" s="181" t="s">
        <v>11911</v>
      </c>
      <c r="D555" s="182">
        <v>2778</v>
      </c>
    </row>
    <row r="556" spans="1:4">
      <c r="A556" s="179" t="s">
        <v>14397</v>
      </c>
      <c r="B556" s="180"/>
      <c r="C556" s="181"/>
      <c r="D556" s="182"/>
    </row>
    <row r="557" spans="1:4">
      <c r="A557" s="183" t="s">
        <v>14398</v>
      </c>
      <c r="B557" s="180"/>
      <c r="C557" s="181"/>
      <c r="D557" s="182"/>
    </row>
    <row r="558" spans="1:4">
      <c r="A558" s="181" t="s">
        <v>14399</v>
      </c>
      <c r="B558" s="180" t="s">
        <v>14400</v>
      </c>
      <c r="C558" s="181" t="s">
        <v>11911</v>
      </c>
      <c r="D558" s="182">
        <v>183.1</v>
      </c>
    </row>
    <row r="559" spans="1:4">
      <c r="A559" s="179" t="s">
        <v>14401</v>
      </c>
      <c r="B559" s="180"/>
      <c r="C559" s="181"/>
      <c r="D559" s="182"/>
    </row>
    <row r="560" spans="1:4">
      <c r="A560" s="183" t="s">
        <v>14402</v>
      </c>
      <c r="B560" s="180"/>
      <c r="C560" s="181"/>
      <c r="D560" s="182"/>
    </row>
    <row r="561" spans="1:4">
      <c r="A561" s="184" t="s">
        <v>14403</v>
      </c>
      <c r="B561" s="180" t="s">
        <v>14404</v>
      </c>
      <c r="C561" s="181" t="s">
        <v>11911</v>
      </c>
      <c r="D561" s="182">
        <v>231.25</v>
      </c>
    </row>
    <row r="562" spans="1:4">
      <c r="A562" s="184" t="s">
        <v>14405</v>
      </c>
      <c r="B562" s="180" t="s">
        <v>14406</v>
      </c>
      <c r="C562" s="181" t="s">
        <v>32</v>
      </c>
      <c r="D562" s="182">
        <v>130</v>
      </c>
    </row>
    <row r="563" spans="1:4">
      <c r="A563" s="184" t="s">
        <v>14407</v>
      </c>
      <c r="B563" s="180" t="s">
        <v>14408</v>
      </c>
      <c r="C563" s="181" t="s">
        <v>32</v>
      </c>
      <c r="D563" s="182">
        <v>100</v>
      </c>
    </row>
    <row r="564" spans="1:4">
      <c r="A564" s="181" t="s">
        <v>14409</v>
      </c>
      <c r="B564" s="180" t="s">
        <v>14410</v>
      </c>
      <c r="C564" s="181" t="s">
        <v>32</v>
      </c>
      <c r="D564" s="182">
        <v>145</v>
      </c>
    </row>
    <row r="565" spans="1:4">
      <c r="A565" s="179" t="s">
        <v>14411</v>
      </c>
      <c r="B565" s="180"/>
      <c r="C565" s="181"/>
      <c r="D565" s="182"/>
    </row>
    <row r="566" spans="1:4">
      <c r="A566" s="183" t="s">
        <v>14412</v>
      </c>
      <c r="B566" s="180"/>
      <c r="C566" s="181"/>
      <c r="D566" s="182"/>
    </row>
    <row r="567" spans="1:4">
      <c r="A567" s="184" t="s">
        <v>14413</v>
      </c>
      <c r="B567" s="180" t="s">
        <v>14414</v>
      </c>
      <c r="C567" s="181" t="s">
        <v>48</v>
      </c>
      <c r="D567" s="182">
        <v>26.9</v>
      </c>
    </row>
    <row r="568" spans="1:4">
      <c r="A568" s="184" t="s">
        <v>14415</v>
      </c>
      <c r="B568" s="180" t="s">
        <v>14416</v>
      </c>
      <c r="C568" s="181" t="s">
        <v>11911</v>
      </c>
      <c r="D568" s="182">
        <v>692.5</v>
      </c>
    </row>
    <row r="569" spans="1:4">
      <c r="A569" s="184" t="s">
        <v>14417</v>
      </c>
      <c r="B569" s="180" t="s">
        <v>14418</v>
      </c>
      <c r="C569" s="181" t="s">
        <v>11911</v>
      </c>
      <c r="D569" s="182">
        <v>14097.99</v>
      </c>
    </row>
    <row r="570" spans="1:4">
      <c r="A570" s="181" t="s">
        <v>14419</v>
      </c>
      <c r="B570" s="180" t="s">
        <v>14420</v>
      </c>
      <c r="C570" s="181" t="s">
        <v>11911</v>
      </c>
      <c r="D570" s="182">
        <v>16607.990000000002</v>
      </c>
    </row>
    <row r="571" spans="1:4">
      <c r="A571" s="179" t="s">
        <v>11923</v>
      </c>
      <c r="B571" s="180"/>
      <c r="C571" s="181"/>
      <c r="D571" s="182"/>
    </row>
    <row r="572" spans="1:4">
      <c r="A572" s="179" t="s">
        <v>11921</v>
      </c>
      <c r="B572" s="180"/>
      <c r="C572" s="181"/>
      <c r="D572" s="182"/>
    </row>
    <row r="573" spans="1:4">
      <c r="A573" s="179" t="s">
        <v>14421</v>
      </c>
      <c r="B573" s="180"/>
      <c r="C573" s="181"/>
      <c r="D573" s="182"/>
    </row>
    <row r="574" spans="1:4">
      <c r="A574" s="183" t="s">
        <v>14422</v>
      </c>
      <c r="B574" s="180"/>
      <c r="C574" s="181"/>
      <c r="D574" s="182"/>
    </row>
    <row r="575" spans="1:4">
      <c r="A575" s="184" t="s">
        <v>14423</v>
      </c>
      <c r="B575" s="180" t="s">
        <v>14424</v>
      </c>
      <c r="C575" s="181" t="s">
        <v>41</v>
      </c>
      <c r="D575" s="182">
        <v>123.47</v>
      </c>
    </row>
    <row r="576" spans="1:4">
      <c r="A576" s="184" t="s">
        <v>14425</v>
      </c>
      <c r="B576" s="180" t="s">
        <v>14426</v>
      </c>
      <c r="C576" s="181" t="s">
        <v>41</v>
      </c>
      <c r="D576" s="182">
        <v>85.59</v>
      </c>
    </row>
    <row r="577" spans="1:4">
      <c r="A577" s="184" t="s">
        <v>14427</v>
      </c>
      <c r="B577" s="180" t="s">
        <v>14428</v>
      </c>
      <c r="C577" s="181" t="s">
        <v>41</v>
      </c>
      <c r="D577" s="182">
        <v>8.2799999999999994</v>
      </c>
    </row>
    <row r="578" spans="1:4">
      <c r="A578" s="184" t="s">
        <v>14429</v>
      </c>
      <c r="B578" s="180" t="s">
        <v>14430</v>
      </c>
      <c r="C578" s="181" t="s">
        <v>41</v>
      </c>
      <c r="D578" s="182">
        <v>9.69</v>
      </c>
    </row>
    <row r="579" spans="1:4">
      <c r="A579" s="184" t="s">
        <v>14431</v>
      </c>
      <c r="B579" s="180" t="s">
        <v>14432</v>
      </c>
      <c r="C579" s="181" t="s">
        <v>41</v>
      </c>
      <c r="D579" s="182">
        <v>21.16</v>
      </c>
    </row>
    <row r="580" spans="1:4">
      <c r="A580" s="184" t="s">
        <v>14433</v>
      </c>
      <c r="B580" s="180" t="s">
        <v>14434</v>
      </c>
      <c r="C580" s="181" t="s">
        <v>41</v>
      </c>
      <c r="D580" s="182">
        <v>94.65</v>
      </c>
    </row>
    <row r="581" spans="1:4">
      <c r="A581" s="184" t="s">
        <v>14435</v>
      </c>
      <c r="B581" s="180" t="s">
        <v>14436</v>
      </c>
      <c r="C581" s="181" t="s">
        <v>41</v>
      </c>
      <c r="D581" s="182">
        <v>74.569999999999993</v>
      </c>
    </row>
    <row r="582" spans="1:4">
      <c r="A582" s="184" t="s">
        <v>14437</v>
      </c>
      <c r="B582" s="180" t="s">
        <v>14438</v>
      </c>
      <c r="C582" s="181" t="s">
        <v>41</v>
      </c>
      <c r="D582" s="182">
        <v>93.29</v>
      </c>
    </row>
    <row r="583" spans="1:4">
      <c r="A583" s="184" t="s">
        <v>14439</v>
      </c>
      <c r="B583" s="180" t="s">
        <v>14440</v>
      </c>
      <c r="C583" s="181" t="s">
        <v>32</v>
      </c>
      <c r="D583" s="182">
        <v>5.41</v>
      </c>
    </row>
    <row r="584" spans="1:4">
      <c r="A584" s="184" t="s">
        <v>14441</v>
      </c>
      <c r="B584" s="180" t="s">
        <v>14442</v>
      </c>
      <c r="C584" s="181" t="s">
        <v>41</v>
      </c>
      <c r="D584" s="182">
        <v>2.79</v>
      </c>
    </row>
    <row r="585" spans="1:4">
      <c r="A585" s="184" t="s">
        <v>14443</v>
      </c>
      <c r="B585" s="180" t="s">
        <v>14444</v>
      </c>
      <c r="C585" s="181" t="s">
        <v>41</v>
      </c>
      <c r="D585" s="182">
        <v>3.79</v>
      </c>
    </row>
    <row r="586" spans="1:4">
      <c r="A586" s="184" t="s">
        <v>14445</v>
      </c>
      <c r="B586" s="180" t="s">
        <v>14446</v>
      </c>
      <c r="C586" s="181" t="s">
        <v>32</v>
      </c>
      <c r="D586" s="182">
        <v>13.13</v>
      </c>
    </row>
    <row r="587" spans="1:4">
      <c r="A587" s="184" t="s">
        <v>14447</v>
      </c>
      <c r="B587" s="180" t="s">
        <v>14448</v>
      </c>
      <c r="C587" s="181" t="s">
        <v>32</v>
      </c>
      <c r="D587" s="182">
        <v>15.33</v>
      </c>
    </row>
    <row r="588" spans="1:4">
      <c r="A588" s="184" t="s">
        <v>14449</v>
      </c>
      <c r="B588" s="180" t="s">
        <v>14450</v>
      </c>
      <c r="C588" s="181" t="s">
        <v>32</v>
      </c>
      <c r="D588" s="182">
        <v>7.97</v>
      </c>
    </row>
    <row r="589" spans="1:4">
      <c r="A589" s="181" t="s">
        <v>14451</v>
      </c>
      <c r="B589" s="180" t="s">
        <v>14452</v>
      </c>
      <c r="C589" s="181" t="s">
        <v>32</v>
      </c>
      <c r="D589" s="182">
        <v>1.0900000000000001</v>
      </c>
    </row>
    <row r="590" spans="1:4">
      <c r="A590" s="183" t="s">
        <v>14453</v>
      </c>
      <c r="B590" s="180"/>
      <c r="C590" s="181"/>
      <c r="D590" s="182"/>
    </row>
    <row r="591" spans="1:4">
      <c r="A591" s="184" t="s">
        <v>14454</v>
      </c>
      <c r="B591" s="180" t="s">
        <v>14455</v>
      </c>
      <c r="C591" s="181" t="s">
        <v>41</v>
      </c>
      <c r="D591" s="182">
        <v>70.03</v>
      </c>
    </row>
    <row r="592" spans="1:4">
      <c r="A592" s="181" t="s">
        <v>14456</v>
      </c>
      <c r="B592" s="180" t="s">
        <v>14457</v>
      </c>
      <c r="C592" s="181" t="s">
        <v>41</v>
      </c>
      <c r="D592" s="182">
        <v>62.26</v>
      </c>
    </row>
    <row r="593" spans="1:4">
      <c r="A593" s="179" t="s">
        <v>14458</v>
      </c>
      <c r="B593" s="180"/>
      <c r="C593" s="181"/>
      <c r="D593" s="182"/>
    </row>
    <row r="594" spans="1:4">
      <c r="A594" s="183" t="s">
        <v>14459</v>
      </c>
      <c r="B594" s="180"/>
      <c r="C594" s="181"/>
      <c r="D594" s="182"/>
    </row>
    <row r="595" spans="1:4">
      <c r="A595" s="184" t="s">
        <v>14460</v>
      </c>
      <c r="B595" s="180" t="s">
        <v>14461</v>
      </c>
      <c r="C595" s="181" t="s">
        <v>11912</v>
      </c>
      <c r="D595" s="182">
        <v>286.2</v>
      </c>
    </row>
    <row r="596" spans="1:4">
      <c r="A596" s="184" t="s">
        <v>14462</v>
      </c>
      <c r="B596" s="180" t="s">
        <v>14463</v>
      </c>
      <c r="C596" s="181" t="s">
        <v>11912</v>
      </c>
      <c r="D596" s="182">
        <v>386.63</v>
      </c>
    </row>
    <row r="597" spans="1:4">
      <c r="A597" s="184" t="s">
        <v>14464</v>
      </c>
      <c r="B597" s="180" t="s">
        <v>14465</v>
      </c>
      <c r="C597" s="181" t="s">
        <v>41</v>
      </c>
      <c r="D597" s="182">
        <v>627.5</v>
      </c>
    </row>
    <row r="598" spans="1:4">
      <c r="A598" s="184" t="s">
        <v>14466</v>
      </c>
      <c r="B598" s="180" t="s">
        <v>14467</v>
      </c>
      <c r="C598" s="181" t="s">
        <v>11912</v>
      </c>
      <c r="D598" s="182">
        <v>323.10000000000002</v>
      </c>
    </row>
    <row r="599" spans="1:4">
      <c r="A599" s="184" t="s">
        <v>14468</v>
      </c>
      <c r="B599" s="180" t="s">
        <v>14469</v>
      </c>
      <c r="C599" s="181" t="s">
        <v>11912</v>
      </c>
      <c r="D599" s="182">
        <v>5.55</v>
      </c>
    </row>
    <row r="600" spans="1:4">
      <c r="A600" s="184" t="s">
        <v>14470</v>
      </c>
      <c r="B600" s="180" t="s">
        <v>14471</v>
      </c>
      <c r="C600" s="181" t="s">
        <v>11912</v>
      </c>
      <c r="D600" s="182">
        <v>4.88</v>
      </c>
    </row>
    <row r="601" spans="1:4">
      <c r="A601" s="184" t="s">
        <v>14472</v>
      </c>
      <c r="B601" s="180" t="s">
        <v>14473</v>
      </c>
      <c r="C601" s="181" t="s">
        <v>11912</v>
      </c>
      <c r="D601" s="182">
        <v>3.51</v>
      </c>
    </row>
    <row r="602" spans="1:4">
      <c r="A602" s="184" t="s">
        <v>14474</v>
      </c>
      <c r="B602" s="180" t="s">
        <v>14475</v>
      </c>
      <c r="C602" s="181" t="s">
        <v>11912</v>
      </c>
      <c r="D602" s="182">
        <v>5.76</v>
      </c>
    </row>
    <row r="603" spans="1:4">
      <c r="A603" s="184" t="s">
        <v>14476</v>
      </c>
      <c r="B603" s="180" t="s">
        <v>14477</v>
      </c>
      <c r="C603" s="181" t="s">
        <v>32</v>
      </c>
      <c r="D603" s="182">
        <v>6.49</v>
      </c>
    </row>
    <row r="604" spans="1:4">
      <c r="A604" s="184" t="s">
        <v>14478</v>
      </c>
      <c r="B604" s="180" t="s">
        <v>11924</v>
      </c>
      <c r="C604" s="181" t="s">
        <v>41</v>
      </c>
      <c r="D604" s="182">
        <v>4598.3</v>
      </c>
    </row>
    <row r="605" spans="1:4">
      <c r="A605" s="184" t="s">
        <v>14479</v>
      </c>
      <c r="B605" s="180" t="s">
        <v>14480</v>
      </c>
      <c r="C605" s="181" t="s">
        <v>32</v>
      </c>
      <c r="D605" s="182">
        <v>2.2200000000000002</v>
      </c>
    </row>
    <row r="606" spans="1:4">
      <c r="A606" s="184" t="s">
        <v>14481</v>
      </c>
      <c r="B606" s="180" t="s">
        <v>14482</v>
      </c>
      <c r="C606" s="181" t="s">
        <v>32</v>
      </c>
      <c r="D606" s="182">
        <v>434.72</v>
      </c>
    </row>
    <row r="607" spans="1:4">
      <c r="A607" s="184" t="s">
        <v>14483</v>
      </c>
      <c r="B607" s="180" t="s">
        <v>14484</v>
      </c>
      <c r="C607" s="181" t="s">
        <v>32</v>
      </c>
      <c r="D607" s="182">
        <v>6.14</v>
      </c>
    </row>
    <row r="608" spans="1:4">
      <c r="A608" s="184" t="s">
        <v>14485</v>
      </c>
      <c r="B608" s="180" t="s">
        <v>14486</v>
      </c>
      <c r="C608" s="181" t="s">
        <v>32</v>
      </c>
      <c r="D608" s="182">
        <v>34.450000000000003</v>
      </c>
    </row>
    <row r="609" spans="1:4">
      <c r="A609" s="184" t="s">
        <v>14487</v>
      </c>
      <c r="B609" s="180" t="s">
        <v>14488</v>
      </c>
      <c r="C609" s="181" t="s">
        <v>32</v>
      </c>
      <c r="D609" s="182">
        <v>9.1300000000000008</v>
      </c>
    </row>
    <row r="610" spans="1:4">
      <c r="A610" s="184" t="s">
        <v>14489</v>
      </c>
      <c r="B610" s="180" t="s">
        <v>14490</v>
      </c>
      <c r="C610" s="181" t="s">
        <v>32</v>
      </c>
      <c r="D610" s="182">
        <v>36.93</v>
      </c>
    </row>
    <row r="611" spans="1:4">
      <c r="A611" s="184" t="s">
        <v>14491</v>
      </c>
      <c r="B611" s="180" t="s">
        <v>14492</v>
      </c>
      <c r="C611" s="181" t="s">
        <v>32</v>
      </c>
      <c r="D611" s="182">
        <v>39.24</v>
      </c>
    </row>
    <row r="612" spans="1:4">
      <c r="A612" s="184" t="s">
        <v>14493</v>
      </c>
      <c r="B612" s="180" t="s">
        <v>14494</v>
      </c>
      <c r="C612" s="181" t="s">
        <v>32</v>
      </c>
      <c r="D612" s="182">
        <v>46.16</v>
      </c>
    </row>
    <row r="613" spans="1:4">
      <c r="A613" s="184" t="s">
        <v>14495</v>
      </c>
      <c r="B613" s="180" t="s">
        <v>14496</v>
      </c>
      <c r="C613" s="181" t="s">
        <v>32</v>
      </c>
      <c r="D613" s="182">
        <v>72.87</v>
      </c>
    </row>
    <row r="614" spans="1:4">
      <c r="A614" s="184" t="s">
        <v>14497</v>
      </c>
      <c r="B614" s="180" t="s">
        <v>14498</v>
      </c>
      <c r="C614" s="181" t="s">
        <v>32</v>
      </c>
      <c r="D614" s="182">
        <v>89.98</v>
      </c>
    </row>
    <row r="615" spans="1:4">
      <c r="A615" s="184" t="s">
        <v>14499</v>
      </c>
      <c r="B615" s="180" t="s">
        <v>14500</v>
      </c>
      <c r="C615" s="181" t="s">
        <v>11912</v>
      </c>
      <c r="D615" s="182">
        <v>401.36</v>
      </c>
    </row>
    <row r="616" spans="1:4">
      <c r="A616" s="184" t="s">
        <v>14501</v>
      </c>
      <c r="B616" s="180" t="s">
        <v>14502</v>
      </c>
      <c r="C616" s="181" t="s">
        <v>32</v>
      </c>
      <c r="D616" s="182">
        <v>51.09</v>
      </c>
    </row>
    <row r="617" spans="1:4">
      <c r="A617" s="184" t="s">
        <v>14503</v>
      </c>
      <c r="B617" s="180" t="s">
        <v>14504</v>
      </c>
      <c r="C617" s="181" t="s">
        <v>32</v>
      </c>
      <c r="D617" s="182">
        <v>70.5</v>
      </c>
    </row>
    <row r="618" spans="1:4">
      <c r="A618" s="184" t="s">
        <v>14505</v>
      </c>
      <c r="B618" s="180" t="s">
        <v>14506</v>
      </c>
      <c r="C618" s="181" t="s">
        <v>32</v>
      </c>
      <c r="D618" s="182">
        <v>55.31</v>
      </c>
    </row>
    <row r="619" spans="1:4">
      <c r="A619" s="184" t="s">
        <v>14507</v>
      </c>
      <c r="B619" s="180" t="s">
        <v>14508</v>
      </c>
      <c r="C619" s="181" t="s">
        <v>32</v>
      </c>
      <c r="D619" s="182">
        <v>63.75</v>
      </c>
    </row>
    <row r="620" spans="1:4">
      <c r="A620" s="184" t="s">
        <v>14509</v>
      </c>
      <c r="B620" s="180" t="s">
        <v>14510</v>
      </c>
      <c r="C620" s="181" t="s">
        <v>41</v>
      </c>
      <c r="D620" s="182">
        <v>8.34</v>
      </c>
    </row>
    <row r="621" spans="1:4">
      <c r="A621" s="181" t="s">
        <v>14511</v>
      </c>
      <c r="B621" s="180" t="s">
        <v>14512</v>
      </c>
      <c r="C621" s="181" t="s">
        <v>41</v>
      </c>
      <c r="D621" s="182">
        <v>5.9</v>
      </c>
    </row>
    <row r="622" spans="1:4">
      <c r="A622" s="183" t="s">
        <v>14513</v>
      </c>
      <c r="B622" s="180"/>
      <c r="C622" s="181"/>
      <c r="D622" s="182"/>
    </row>
    <row r="623" spans="1:4">
      <c r="A623" s="184" t="s">
        <v>14514</v>
      </c>
      <c r="B623" s="180" t="s">
        <v>14515</v>
      </c>
      <c r="C623" s="181" t="s">
        <v>32</v>
      </c>
      <c r="D623" s="182">
        <v>146.94</v>
      </c>
    </row>
    <row r="624" spans="1:4">
      <c r="A624" s="184" t="s">
        <v>14516</v>
      </c>
      <c r="B624" s="180" t="s">
        <v>14517</v>
      </c>
      <c r="C624" s="181" t="s">
        <v>32</v>
      </c>
      <c r="D624" s="182">
        <v>112.13</v>
      </c>
    </row>
    <row r="625" spans="1:4">
      <c r="A625" s="181" t="s">
        <v>14518</v>
      </c>
      <c r="B625" s="180" t="s">
        <v>14519</v>
      </c>
      <c r="C625" s="181" t="s">
        <v>32</v>
      </c>
      <c r="D625" s="182">
        <v>93.2</v>
      </c>
    </row>
    <row r="626" spans="1:4">
      <c r="A626" s="183" t="s">
        <v>14520</v>
      </c>
      <c r="B626" s="180"/>
      <c r="C626" s="181"/>
      <c r="D626" s="182"/>
    </row>
    <row r="627" spans="1:4">
      <c r="A627" s="184" t="s">
        <v>14521</v>
      </c>
      <c r="B627" s="180" t="s">
        <v>14522</v>
      </c>
      <c r="C627" s="181" t="s">
        <v>48</v>
      </c>
      <c r="D627" s="182">
        <v>16.600000000000001</v>
      </c>
    </row>
    <row r="628" spans="1:4">
      <c r="A628" s="184" t="s">
        <v>14523</v>
      </c>
      <c r="B628" s="180" t="s">
        <v>14524</v>
      </c>
      <c r="C628" s="181" t="s">
        <v>48</v>
      </c>
      <c r="D628" s="182">
        <v>13.21</v>
      </c>
    </row>
    <row r="629" spans="1:4">
      <c r="A629" s="184" t="s">
        <v>14525</v>
      </c>
      <c r="B629" s="180" t="s">
        <v>14526</v>
      </c>
      <c r="C629" s="181" t="s">
        <v>48</v>
      </c>
      <c r="D629" s="182">
        <v>36.799999999999997</v>
      </c>
    </row>
    <row r="630" spans="1:4">
      <c r="A630" s="181" t="s">
        <v>14527</v>
      </c>
      <c r="B630" s="180" t="s">
        <v>14528</v>
      </c>
      <c r="C630" s="181" t="s">
        <v>48</v>
      </c>
      <c r="D630" s="182">
        <v>4.21</v>
      </c>
    </row>
    <row r="631" spans="1:4">
      <c r="A631" s="183" t="s">
        <v>14529</v>
      </c>
      <c r="B631" s="180"/>
      <c r="C631" s="181"/>
      <c r="D631" s="182"/>
    </row>
    <row r="632" spans="1:4">
      <c r="A632" s="184" t="s">
        <v>14530</v>
      </c>
      <c r="B632" s="180" t="s">
        <v>14531</v>
      </c>
      <c r="C632" s="181" t="s">
        <v>32</v>
      </c>
      <c r="D632" s="182">
        <v>38.729999999999997</v>
      </c>
    </row>
    <row r="633" spans="1:4">
      <c r="A633" s="184" t="s">
        <v>14532</v>
      </c>
      <c r="B633" s="180" t="s">
        <v>14533</v>
      </c>
      <c r="C633" s="181" t="s">
        <v>32</v>
      </c>
      <c r="D633" s="182">
        <v>46.48</v>
      </c>
    </row>
    <row r="634" spans="1:4">
      <c r="A634" s="184" t="s">
        <v>14534</v>
      </c>
      <c r="B634" s="180" t="s">
        <v>14535</v>
      </c>
      <c r="C634" s="181" t="s">
        <v>32</v>
      </c>
      <c r="D634" s="182">
        <v>22.72</v>
      </c>
    </row>
    <row r="635" spans="1:4">
      <c r="A635" s="184" t="s">
        <v>14536</v>
      </c>
      <c r="B635" s="180" t="s">
        <v>14537</v>
      </c>
      <c r="C635" s="181" t="s">
        <v>32</v>
      </c>
      <c r="D635" s="182">
        <v>120.41</v>
      </c>
    </row>
    <row r="636" spans="1:4">
      <c r="A636" s="184" t="s">
        <v>14538</v>
      </c>
      <c r="B636" s="180" t="s">
        <v>14539</v>
      </c>
      <c r="C636" s="181" t="s">
        <v>32</v>
      </c>
      <c r="D636" s="182">
        <v>78.87</v>
      </c>
    </row>
    <row r="637" spans="1:4">
      <c r="A637" s="184" t="s">
        <v>14540</v>
      </c>
      <c r="B637" s="180" t="s">
        <v>14541</v>
      </c>
      <c r="C637" s="181" t="s">
        <v>32</v>
      </c>
      <c r="D637" s="182">
        <v>20.14</v>
      </c>
    </row>
    <row r="638" spans="1:4">
      <c r="A638" s="184" t="s">
        <v>14542</v>
      </c>
      <c r="B638" s="180" t="s">
        <v>14543</v>
      </c>
      <c r="C638" s="181" t="s">
        <v>32</v>
      </c>
      <c r="D638" s="182">
        <v>71.92</v>
      </c>
    </row>
    <row r="639" spans="1:4">
      <c r="A639" s="184" t="s">
        <v>14544</v>
      </c>
      <c r="B639" s="180" t="s">
        <v>14545</v>
      </c>
      <c r="C639" s="181" t="s">
        <v>32</v>
      </c>
      <c r="D639" s="182">
        <v>77.28</v>
      </c>
    </row>
    <row r="640" spans="1:4">
      <c r="A640" s="184" t="s">
        <v>14546</v>
      </c>
      <c r="B640" s="180" t="s">
        <v>14547</v>
      </c>
      <c r="C640" s="181" t="s">
        <v>32</v>
      </c>
      <c r="D640" s="182">
        <v>77.930000000000007</v>
      </c>
    </row>
    <row r="641" spans="1:4">
      <c r="A641" s="184" t="s">
        <v>14548</v>
      </c>
      <c r="B641" s="180" t="s">
        <v>14549</v>
      </c>
      <c r="C641" s="181" t="s">
        <v>32</v>
      </c>
      <c r="D641" s="182">
        <v>86.41</v>
      </c>
    </row>
    <row r="642" spans="1:4">
      <c r="A642" s="184" t="s">
        <v>14550</v>
      </c>
      <c r="B642" s="180" t="s">
        <v>14551</v>
      </c>
      <c r="C642" s="181" t="s">
        <v>32</v>
      </c>
      <c r="D642" s="182">
        <v>85.34</v>
      </c>
    </row>
    <row r="643" spans="1:4">
      <c r="A643" s="184" t="s">
        <v>14552</v>
      </c>
      <c r="B643" s="180" t="s">
        <v>14553</v>
      </c>
      <c r="C643" s="181" t="s">
        <v>32</v>
      </c>
      <c r="D643" s="182">
        <v>91.02</v>
      </c>
    </row>
    <row r="644" spans="1:4">
      <c r="A644" s="181" t="s">
        <v>14554</v>
      </c>
      <c r="B644" s="180" t="s">
        <v>14555</v>
      </c>
      <c r="C644" s="181" t="s">
        <v>32</v>
      </c>
      <c r="D644" s="182">
        <v>94.6</v>
      </c>
    </row>
    <row r="645" spans="1:4">
      <c r="A645" s="183" t="s">
        <v>14556</v>
      </c>
      <c r="B645" s="180"/>
      <c r="C645" s="181"/>
      <c r="D645" s="182"/>
    </row>
    <row r="646" spans="1:4">
      <c r="A646" s="184" t="s">
        <v>14557</v>
      </c>
      <c r="B646" s="180" t="s">
        <v>14558</v>
      </c>
      <c r="C646" s="181" t="s">
        <v>11911</v>
      </c>
      <c r="D646" s="182">
        <v>0.99</v>
      </c>
    </row>
    <row r="647" spans="1:4">
      <c r="A647" s="184" t="s">
        <v>14559</v>
      </c>
      <c r="B647" s="180" t="s">
        <v>14560</v>
      </c>
      <c r="C647" s="181" t="s">
        <v>32</v>
      </c>
      <c r="D647" s="182">
        <v>62.77</v>
      </c>
    </row>
    <row r="648" spans="1:4">
      <c r="A648" s="184" t="s">
        <v>14561</v>
      </c>
      <c r="B648" s="180" t="s">
        <v>14562</v>
      </c>
      <c r="C648" s="181" t="s">
        <v>32</v>
      </c>
      <c r="D648" s="182">
        <v>41.72</v>
      </c>
    </row>
    <row r="649" spans="1:4">
      <c r="A649" s="184" t="s">
        <v>14563</v>
      </c>
      <c r="B649" s="180" t="s">
        <v>14564</v>
      </c>
      <c r="C649" s="181" t="s">
        <v>32</v>
      </c>
      <c r="D649" s="182">
        <v>46.11</v>
      </c>
    </row>
    <row r="650" spans="1:4">
      <c r="A650" s="184" t="s">
        <v>14565</v>
      </c>
      <c r="B650" s="180" t="s">
        <v>14566</v>
      </c>
      <c r="C650" s="181" t="s">
        <v>32</v>
      </c>
      <c r="D650" s="182">
        <v>61.88</v>
      </c>
    </row>
    <row r="651" spans="1:4">
      <c r="A651" s="184" t="s">
        <v>14567</v>
      </c>
      <c r="B651" s="180" t="s">
        <v>14568</v>
      </c>
      <c r="C651" s="181" t="s">
        <v>32</v>
      </c>
      <c r="D651" s="182">
        <v>32.14</v>
      </c>
    </row>
    <row r="652" spans="1:4">
      <c r="A652" s="184" t="s">
        <v>14569</v>
      </c>
      <c r="B652" s="180" t="s">
        <v>14570</v>
      </c>
      <c r="C652" s="181" t="s">
        <v>32</v>
      </c>
      <c r="D652" s="182">
        <v>47.25</v>
      </c>
    </row>
    <row r="653" spans="1:4">
      <c r="A653" s="184" t="s">
        <v>14571</v>
      </c>
      <c r="B653" s="180" t="s">
        <v>14572</v>
      </c>
      <c r="C653" s="181" t="s">
        <v>32</v>
      </c>
      <c r="D653" s="182">
        <v>9.18</v>
      </c>
    </row>
    <row r="654" spans="1:4">
      <c r="A654" s="184" t="s">
        <v>14573</v>
      </c>
      <c r="B654" s="180" t="s">
        <v>14574</v>
      </c>
      <c r="C654" s="181" t="s">
        <v>32</v>
      </c>
      <c r="D654" s="182">
        <v>19.88</v>
      </c>
    </row>
    <row r="655" spans="1:4">
      <c r="A655" s="181" t="s">
        <v>14575</v>
      </c>
      <c r="B655" s="180" t="s">
        <v>14576</v>
      </c>
      <c r="C655" s="181" t="s">
        <v>32</v>
      </c>
      <c r="D655" s="182">
        <v>95.25</v>
      </c>
    </row>
    <row r="656" spans="1:4">
      <c r="A656" s="179" t="s">
        <v>14577</v>
      </c>
      <c r="B656" s="180"/>
      <c r="C656" s="181"/>
      <c r="D656" s="182"/>
    </row>
    <row r="657" spans="1:4">
      <c r="A657" s="183" t="s">
        <v>14578</v>
      </c>
      <c r="B657" s="180"/>
      <c r="C657" s="181"/>
      <c r="D657" s="182"/>
    </row>
    <row r="658" spans="1:4">
      <c r="A658" s="184" t="s">
        <v>14579</v>
      </c>
      <c r="B658" s="180" t="s">
        <v>14580</v>
      </c>
      <c r="C658" s="181" t="s">
        <v>41</v>
      </c>
      <c r="D658" s="182">
        <v>82.95</v>
      </c>
    </row>
    <row r="659" spans="1:4">
      <c r="A659" s="184" t="s">
        <v>14581</v>
      </c>
      <c r="B659" s="180" t="s">
        <v>14582</v>
      </c>
      <c r="C659" s="181" t="s">
        <v>41</v>
      </c>
      <c r="D659" s="182">
        <v>129.03</v>
      </c>
    </row>
    <row r="660" spans="1:4">
      <c r="A660" s="181" t="s">
        <v>14583</v>
      </c>
      <c r="B660" s="180" t="s">
        <v>14584</v>
      </c>
      <c r="C660" s="181" t="s">
        <v>41</v>
      </c>
      <c r="D660" s="182">
        <v>399.31</v>
      </c>
    </row>
    <row r="661" spans="1:4">
      <c r="A661" s="179" t="s">
        <v>14585</v>
      </c>
      <c r="B661" s="180"/>
      <c r="C661" s="181"/>
      <c r="D661" s="182"/>
    </row>
    <row r="662" spans="1:4">
      <c r="A662" s="183" t="s">
        <v>14586</v>
      </c>
      <c r="B662" s="180"/>
      <c r="C662" s="181"/>
      <c r="D662" s="182"/>
    </row>
    <row r="663" spans="1:4">
      <c r="A663" s="184" t="s">
        <v>14587</v>
      </c>
      <c r="B663" s="180" t="s">
        <v>14588</v>
      </c>
      <c r="C663" s="181" t="s">
        <v>48</v>
      </c>
      <c r="D663" s="182">
        <v>75.41</v>
      </c>
    </row>
    <row r="664" spans="1:4">
      <c r="A664" s="184" t="s">
        <v>14589</v>
      </c>
      <c r="B664" s="180" t="s">
        <v>14590</v>
      </c>
      <c r="C664" s="181" t="s">
        <v>48</v>
      </c>
      <c r="D664" s="182">
        <v>75.41</v>
      </c>
    </row>
    <row r="665" spans="1:4">
      <c r="A665" s="181" t="s">
        <v>14591</v>
      </c>
      <c r="B665" s="180" t="s">
        <v>14592</v>
      </c>
      <c r="C665" s="181" t="s">
        <v>48</v>
      </c>
      <c r="D665" s="182">
        <v>43.11</v>
      </c>
    </row>
    <row r="666" spans="1:4">
      <c r="A666" s="183" t="s">
        <v>14593</v>
      </c>
      <c r="B666" s="180"/>
      <c r="C666" s="181"/>
      <c r="D666" s="182"/>
    </row>
    <row r="667" spans="1:4">
      <c r="A667" s="184" t="s">
        <v>14594</v>
      </c>
      <c r="B667" s="180" t="s">
        <v>14595</v>
      </c>
      <c r="C667" s="181" t="s">
        <v>48</v>
      </c>
      <c r="D667" s="182">
        <v>21.31</v>
      </c>
    </row>
    <row r="668" spans="1:4">
      <c r="A668" s="184" t="s">
        <v>14596</v>
      </c>
      <c r="B668" s="180" t="s">
        <v>14597</v>
      </c>
      <c r="C668" s="181" t="s">
        <v>48</v>
      </c>
      <c r="D668" s="182">
        <v>40.03</v>
      </c>
    </row>
    <row r="669" spans="1:4">
      <c r="A669" s="184" t="s">
        <v>14598</v>
      </c>
      <c r="B669" s="180" t="s">
        <v>14599</v>
      </c>
      <c r="C669" s="181" t="s">
        <v>48</v>
      </c>
      <c r="D669" s="182">
        <v>57.96</v>
      </c>
    </row>
    <row r="670" spans="1:4">
      <c r="A670" s="184" t="s">
        <v>14600</v>
      </c>
      <c r="B670" s="180" t="s">
        <v>14601</v>
      </c>
      <c r="C670" s="181" t="s">
        <v>48</v>
      </c>
      <c r="D670" s="182">
        <v>85.07</v>
      </c>
    </row>
    <row r="671" spans="1:4">
      <c r="A671" s="184" t="s">
        <v>14602</v>
      </c>
      <c r="B671" s="180" t="s">
        <v>14603</v>
      </c>
      <c r="C671" s="181" t="s">
        <v>48</v>
      </c>
      <c r="D671" s="182">
        <v>63.76</v>
      </c>
    </row>
    <row r="672" spans="1:4">
      <c r="A672" s="184" t="s">
        <v>14604</v>
      </c>
      <c r="B672" s="180" t="s">
        <v>14605</v>
      </c>
      <c r="C672" s="181" t="s">
        <v>48</v>
      </c>
      <c r="D672" s="182">
        <v>93.58</v>
      </c>
    </row>
    <row r="673" spans="1:4">
      <c r="A673" s="181" t="s">
        <v>14606</v>
      </c>
      <c r="B673" s="180" t="s">
        <v>14607</v>
      </c>
      <c r="C673" s="181" t="s">
        <v>48</v>
      </c>
      <c r="D673" s="182">
        <v>52.58</v>
      </c>
    </row>
    <row r="674" spans="1:4">
      <c r="A674" s="183" t="s">
        <v>14608</v>
      </c>
      <c r="B674" s="180"/>
      <c r="C674" s="181"/>
      <c r="D674" s="182"/>
    </row>
    <row r="675" spans="1:4">
      <c r="A675" s="184" t="s">
        <v>14609</v>
      </c>
      <c r="B675" s="180" t="s">
        <v>14610</v>
      </c>
      <c r="C675" s="181" t="s">
        <v>48</v>
      </c>
      <c r="D675" s="182">
        <v>79.75</v>
      </c>
    </row>
    <row r="676" spans="1:4">
      <c r="A676" s="184" t="s">
        <v>14611</v>
      </c>
      <c r="B676" s="180" t="s">
        <v>14612</v>
      </c>
      <c r="C676" s="181" t="s">
        <v>48</v>
      </c>
      <c r="D676" s="182">
        <v>89.89</v>
      </c>
    </row>
    <row r="677" spans="1:4">
      <c r="A677" s="184" t="s">
        <v>14613</v>
      </c>
      <c r="B677" s="180" t="s">
        <v>14614</v>
      </c>
      <c r="C677" s="181" t="s">
        <v>48</v>
      </c>
      <c r="D677" s="182">
        <v>94.65</v>
      </c>
    </row>
    <row r="678" spans="1:4">
      <c r="A678" s="184" t="s">
        <v>14615</v>
      </c>
      <c r="B678" s="180" t="s">
        <v>14616</v>
      </c>
      <c r="C678" s="181" t="s">
        <v>48</v>
      </c>
      <c r="D678" s="182">
        <v>99.7</v>
      </c>
    </row>
    <row r="679" spans="1:4">
      <c r="A679" s="181" t="s">
        <v>14617</v>
      </c>
      <c r="B679" s="180" t="s">
        <v>14618</v>
      </c>
      <c r="C679" s="181" t="s">
        <v>48</v>
      </c>
      <c r="D679" s="182">
        <v>66.98</v>
      </c>
    </row>
    <row r="680" spans="1:4">
      <c r="A680" s="183" t="s">
        <v>14619</v>
      </c>
      <c r="B680" s="180"/>
      <c r="C680" s="181"/>
      <c r="D680" s="182"/>
    </row>
    <row r="681" spans="1:4">
      <c r="A681" s="184" t="s">
        <v>14620</v>
      </c>
      <c r="B681" s="180" t="s">
        <v>14621</v>
      </c>
      <c r="C681" s="181" t="s">
        <v>48</v>
      </c>
      <c r="D681" s="182">
        <v>38.44</v>
      </c>
    </row>
    <row r="682" spans="1:4">
      <c r="A682" s="181" t="s">
        <v>14622</v>
      </c>
      <c r="B682" s="180" t="s">
        <v>14623</v>
      </c>
      <c r="C682" s="181" t="s">
        <v>48</v>
      </c>
      <c r="D682" s="182">
        <v>59.5</v>
      </c>
    </row>
    <row r="683" spans="1:4">
      <c r="A683" s="183" t="s">
        <v>14624</v>
      </c>
      <c r="B683" s="180"/>
      <c r="C683" s="181"/>
      <c r="D683" s="182"/>
    </row>
    <row r="684" spans="1:4">
      <c r="A684" s="184" t="s">
        <v>14625</v>
      </c>
      <c r="B684" s="180" t="s">
        <v>14626</v>
      </c>
      <c r="C684" s="181" t="s">
        <v>48</v>
      </c>
      <c r="D684" s="182">
        <v>163.77000000000001</v>
      </c>
    </row>
    <row r="685" spans="1:4">
      <c r="A685" s="184" t="s">
        <v>14627</v>
      </c>
      <c r="B685" s="180" t="s">
        <v>14628</v>
      </c>
      <c r="C685" s="181" t="s">
        <v>48</v>
      </c>
      <c r="D685" s="182">
        <v>26.44</v>
      </c>
    </row>
    <row r="686" spans="1:4">
      <c r="A686" s="184" t="s">
        <v>14629</v>
      </c>
      <c r="B686" s="180" t="s">
        <v>14630</v>
      </c>
      <c r="C686" s="181" t="s">
        <v>48</v>
      </c>
      <c r="D686" s="182">
        <v>22.6</v>
      </c>
    </row>
    <row r="687" spans="1:4">
      <c r="A687" s="181" t="s">
        <v>14631</v>
      </c>
      <c r="B687" s="180" t="s">
        <v>14632</v>
      </c>
      <c r="C687" s="181" t="s">
        <v>48</v>
      </c>
      <c r="D687" s="182">
        <v>33.65</v>
      </c>
    </row>
    <row r="688" spans="1:4">
      <c r="A688" s="183" t="s">
        <v>14633</v>
      </c>
      <c r="B688" s="180"/>
      <c r="C688" s="181"/>
      <c r="D688" s="182"/>
    </row>
    <row r="689" spans="1:4">
      <c r="A689" s="184" t="s">
        <v>14634</v>
      </c>
      <c r="B689" s="180" t="s">
        <v>14635</v>
      </c>
      <c r="C689" s="181" t="s">
        <v>48</v>
      </c>
      <c r="D689" s="182">
        <v>52.04</v>
      </c>
    </row>
    <row r="690" spans="1:4">
      <c r="A690" s="184" t="s">
        <v>14636</v>
      </c>
      <c r="B690" s="180" t="s">
        <v>14637</v>
      </c>
      <c r="C690" s="181" t="s">
        <v>48</v>
      </c>
      <c r="D690" s="182">
        <v>41.71</v>
      </c>
    </row>
    <row r="691" spans="1:4">
      <c r="A691" s="184" t="s">
        <v>14638</v>
      </c>
      <c r="B691" s="180" t="s">
        <v>14639</v>
      </c>
      <c r="C691" s="181" t="s">
        <v>48</v>
      </c>
      <c r="D691" s="182">
        <v>41.17</v>
      </c>
    </row>
    <row r="692" spans="1:4">
      <c r="A692" s="181" t="s">
        <v>14640</v>
      </c>
      <c r="B692" s="180" t="s">
        <v>14641</v>
      </c>
      <c r="C692" s="181" t="s">
        <v>48</v>
      </c>
      <c r="D692" s="182">
        <v>36.56</v>
      </c>
    </row>
    <row r="693" spans="1:4">
      <c r="A693" s="179" t="s">
        <v>11925</v>
      </c>
      <c r="B693" s="180"/>
      <c r="C693" s="181"/>
      <c r="D693" s="182"/>
    </row>
    <row r="694" spans="1:4">
      <c r="A694" s="179" t="s">
        <v>14642</v>
      </c>
      <c r="B694" s="180"/>
      <c r="C694" s="181"/>
      <c r="D694" s="182"/>
    </row>
    <row r="695" spans="1:4">
      <c r="A695" s="183" t="s">
        <v>14643</v>
      </c>
      <c r="B695" s="180"/>
      <c r="C695" s="181"/>
      <c r="D695" s="182"/>
    </row>
    <row r="696" spans="1:4">
      <c r="A696" s="181" t="s">
        <v>14644</v>
      </c>
      <c r="B696" s="180" t="s">
        <v>14645</v>
      </c>
      <c r="C696" s="181" t="s">
        <v>11926</v>
      </c>
      <c r="D696" s="182">
        <v>152.44</v>
      </c>
    </row>
    <row r="697" spans="1:4">
      <c r="A697" s="183" t="s">
        <v>14646</v>
      </c>
      <c r="B697" s="180"/>
      <c r="C697" s="181"/>
      <c r="D697" s="182"/>
    </row>
    <row r="698" spans="1:4">
      <c r="A698" s="184" t="s">
        <v>14647</v>
      </c>
      <c r="B698" s="180" t="s">
        <v>14648</v>
      </c>
      <c r="C698" s="181" t="s">
        <v>11916</v>
      </c>
      <c r="D698" s="182">
        <v>75.180000000000007</v>
      </c>
    </row>
    <row r="699" spans="1:4">
      <c r="A699" s="184" t="s">
        <v>14649</v>
      </c>
      <c r="B699" s="180" t="s">
        <v>14650</v>
      </c>
      <c r="C699" s="181" t="s">
        <v>11916</v>
      </c>
      <c r="D699" s="182">
        <v>116.94</v>
      </c>
    </row>
    <row r="700" spans="1:4">
      <c r="A700" s="184" t="s">
        <v>14651</v>
      </c>
      <c r="B700" s="180" t="s">
        <v>14652</v>
      </c>
      <c r="C700" s="181" t="s">
        <v>11916</v>
      </c>
      <c r="D700" s="182">
        <v>167.06</v>
      </c>
    </row>
    <row r="701" spans="1:4">
      <c r="A701" s="184" t="s">
        <v>14653</v>
      </c>
      <c r="B701" s="180" t="s">
        <v>14654</v>
      </c>
      <c r="C701" s="181" t="s">
        <v>11916</v>
      </c>
      <c r="D701" s="182">
        <v>10.62</v>
      </c>
    </row>
    <row r="702" spans="1:4">
      <c r="A702" s="184" t="s">
        <v>14655</v>
      </c>
      <c r="B702" s="180" t="s">
        <v>14656</v>
      </c>
      <c r="C702" s="181" t="s">
        <v>11916</v>
      </c>
      <c r="D702" s="182">
        <v>9.74</v>
      </c>
    </row>
    <row r="703" spans="1:4">
      <c r="A703" s="184" t="s">
        <v>14657</v>
      </c>
      <c r="B703" s="180" t="s">
        <v>14658</v>
      </c>
      <c r="C703" s="181" t="s">
        <v>11916</v>
      </c>
      <c r="D703" s="182">
        <v>10.62</v>
      </c>
    </row>
    <row r="704" spans="1:4">
      <c r="A704" s="184" t="s">
        <v>14659</v>
      </c>
      <c r="B704" s="180" t="s">
        <v>14660</v>
      </c>
      <c r="C704" s="181" t="s">
        <v>11916</v>
      </c>
      <c r="D704" s="182">
        <v>10.62</v>
      </c>
    </row>
    <row r="705" spans="1:4">
      <c r="A705" s="184" t="s">
        <v>14661</v>
      </c>
      <c r="B705" s="180" t="s">
        <v>14662</v>
      </c>
      <c r="C705" s="181" t="s">
        <v>11916</v>
      </c>
      <c r="D705" s="182">
        <v>35.79</v>
      </c>
    </row>
    <row r="706" spans="1:4">
      <c r="A706" s="184" t="s">
        <v>14663</v>
      </c>
      <c r="B706" s="180" t="s">
        <v>14664</v>
      </c>
      <c r="C706" s="181" t="s">
        <v>11916</v>
      </c>
      <c r="D706" s="182">
        <v>116.94</v>
      </c>
    </row>
    <row r="707" spans="1:4">
      <c r="A707" s="184" t="s">
        <v>14665</v>
      </c>
      <c r="B707" s="180" t="s">
        <v>14666</v>
      </c>
      <c r="C707" s="181" t="s">
        <v>11916</v>
      </c>
      <c r="D707" s="182">
        <v>75.180000000000007</v>
      </c>
    </row>
    <row r="708" spans="1:4">
      <c r="A708" s="184" t="s">
        <v>14667</v>
      </c>
      <c r="B708" s="180" t="s">
        <v>14668</v>
      </c>
      <c r="C708" s="181" t="s">
        <v>11916</v>
      </c>
      <c r="D708" s="182">
        <v>36.229999999999997</v>
      </c>
    </row>
    <row r="709" spans="1:4">
      <c r="A709" s="184" t="s">
        <v>14669</v>
      </c>
      <c r="B709" s="180" t="s">
        <v>14670</v>
      </c>
      <c r="C709" s="181" t="s">
        <v>11916</v>
      </c>
      <c r="D709" s="182">
        <v>16.3</v>
      </c>
    </row>
    <row r="710" spans="1:4">
      <c r="A710" s="184" t="s">
        <v>14671</v>
      </c>
      <c r="B710" s="180" t="s">
        <v>14672</v>
      </c>
      <c r="C710" s="181" t="s">
        <v>11916</v>
      </c>
      <c r="D710" s="182">
        <v>25.36</v>
      </c>
    </row>
    <row r="711" spans="1:4">
      <c r="A711" s="184" t="s">
        <v>14673</v>
      </c>
      <c r="B711" s="180" t="s">
        <v>14674</v>
      </c>
      <c r="C711" s="181" t="s">
        <v>11916</v>
      </c>
      <c r="D711" s="182">
        <v>10.94</v>
      </c>
    </row>
    <row r="712" spans="1:4">
      <c r="A712" s="184" t="s">
        <v>14675</v>
      </c>
      <c r="B712" s="180" t="s">
        <v>14676</v>
      </c>
      <c r="C712" s="181" t="s">
        <v>11916</v>
      </c>
      <c r="D712" s="182">
        <v>75.180000000000007</v>
      </c>
    </row>
    <row r="713" spans="1:4">
      <c r="A713" s="184" t="s">
        <v>14677</v>
      </c>
      <c r="B713" s="180" t="s">
        <v>14678</v>
      </c>
      <c r="C713" s="181" t="s">
        <v>11916</v>
      </c>
      <c r="D713" s="182">
        <v>116.94</v>
      </c>
    </row>
    <row r="714" spans="1:4">
      <c r="A714" s="184" t="s">
        <v>14679</v>
      </c>
      <c r="B714" s="180" t="s">
        <v>14680</v>
      </c>
      <c r="C714" s="181" t="s">
        <v>11916</v>
      </c>
      <c r="D714" s="182">
        <v>167.06</v>
      </c>
    </row>
    <row r="715" spans="1:4">
      <c r="A715" s="184" t="s">
        <v>14681</v>
      </c>
      <c r="B715" s="180" t="s">
        <v>14682</v>
      </c>
      <c r="C715" s="181" t="s">
        <v>11916</v>
      </c>
      <c r="D715" s="182">
        <v>75.180000000000007</v>
      </c>
    </row>
    <row r="716" spans="1:4">
      <c r="A716" s="184" t="s">
        <v>14683</v>
      </c>
      <c r="B716" s="180" t="s">
        <v>14684</v>
      </c>
      <c r="C716" s="181" t="s">
        <v>11916</v>
      </c>
      <c r="D716" s="182">
        <v>116.94</v>
      </c>
    </row>
    <row r="717" spans="1:4">
      <c r="A717" s="184" t="s">
        <v>14685</v>
      </c>
      <c r="B717" s="180" t="s">
        <v>14686</v>
      </c>
      <c r="C717" s="181" t="s">
        <v>11916</v>
      </c>
      <c r="D717" s="182">
        <v>167.06</v>
      </c>
    </row>
    <row r="718" spans="1:4">
      <c r="A718" s="184" t="s">
        <v>14687</v>
      </c>
      <c r="B718" s="180" t="s">
        <v>14688</v>
      </c>
      <c r="C718" s="181" t="s">
        <v>11916</v>
      </c>
      <c r="D718" s="182">
        <v>10.94</v>
      </c>
    </row>
    <row r="719" spans="1:4">
      <c r="A719" s="184" t="s">
        <v>14689</v>
      </c>
      <c r="B719" s="180" t="s">
        <v>14690</v>
      </c>
      <c r="C719" s="181" t="s">
        <v>11916</v>
      </c>
      <c r="D719" s="182">
        <v>35.69</v>
      </c>
    </row>
    <row r="720" spans="1:4">
      <c r="A720" s="184" t="s">
        <v>14691</v>
      </c>
      <c r="B720" s="180" t="s">
        <v>14692</v>
      </c>
      <c r="C720" s="181" t="s">
        <v>11916</v>
      </c>
      <c r="D720" s="182">
        <v>10.029999999999999</v>
      </c>
    </row>
    <row r="721" spans="1:4">
      <c r="A721" s="184" t="s">
        <v>14693</v>
      </c>
      <c r="B721" s="180" t="s">
        <v>14694</v>
      </c>
      <c r="C721" s="181" t="s">
        <v>11916</v>
      </c>
      <c r="D721" s="182">
        <v>20.05</v>
      </c>
    </row>
    <row r="722" spans="1:4">
      <c r="A722" s="184" t="s">
        <v>14695</v>
      </c>
      <c r="B722" s="180" t="s">
        <v>14696</v>
      </c>
      <c r="C722" s="181" t="s">
        <v>11916</v>
      </c>
      <c r="D722" s="182">
        <v>31.2</v>
      </c>
    </row>
    <row r="723" spans="1:4">
      <c r="A723" s="184" t="s">
        <v>14697</v>
      </c>
      <c r="B723" s="180" t="s">
        <v>14698</v>
      </c>
      <c r="C723" s="181" t="s">
        <v>11916</v>
      </c>
      <c r="D723" s="182">
        <v>44.56</v>
      </c>
    </row>
    <row r="724" spans="1:4">
      <c r="A724" s="184" t="s">
        <v>14699</v>
      </c>
      <c r="B724" s="180" t="s">
        <v>14700</v>
      </c>
      <c r="C724" s="181" t="s">
        <v>11916</v>
      </c>
      <c r="D724" s="182">
        <v>24.76</v>
      </c>
    </row>
    <row r="725" spans="1:4">
      <c r="A725" s="184" t="s">
        <v>14701</v>
      </c>
      <c r="B725" s="180" t="s">
        <v>14702</v>
      </c>
      <c r="C725" s="181" t="s">
        <v>11916</v>
      </c>
      <c r="D725" s="182">
        <v>20.05</v>
      </c>
    </row>
    <row r="726" spans="1:4">
      <c r="A726" s="184" t="s">
        <v>14703</v>
      </c>
      <c r="B726" s="180" t="s">
        <v>14704</v>
      </c>
      <c r="C726" s="181" t="s">
        <v>11916</v>
      </c>
      <c r="D726" s="182">
        <v>20.65</v>
      </c>
    </row>
    <row r="727" spans="1:4">
      <c r="A727" s="184" t="s">
        <v>14705</v>
      </c>
      <c r="B727" s="180" t="s">
        <v>14706</v>
      </c>
      <c r="C727" s="181" t="s">
        <v>11916</v>
      </c>
      <c r="D727" s="182">
        <v>45.9</v>
      </c>
    </row>
    <row r="728" spans="1:4">
      <c r="A728" s="181" t="s">
        <v>14707</v>
      </c>
      <c r="B728" s="180" t="s">
        <v>14708</v>
      </c>
      <c r="C728" s="181" t="s">
        <v>11916</v>
      </c>
      <c r="D728" s="182">
        <v>16.79</v>
      </c>
    </row>
    <row r="729" spans="1:4">
      <c r="A729" s="179" t="s">
        <v>11927</v>
      </c>
      <c r="B729" s="180"/>
      <c r="C729" s="181"/>
      <c r="D729" s="182"/>
    </row>
    <row r="730" spans="1:4">
      <c r="A730" s="179" t="s">
        <v>11921</v>
      </c>
      <c r="B730" s="180"/>
      <c r="C730" s="181"/>
      <c r="D730" s="182"/>
    </row>
    <row r="731" spans="1:4">
      <c r="A731" s="179" t="s">
        <v>14709</v>
      </c>
      <c r="B731" s="180"/>
      <c r="C731" s="181"/>
      <c r="D731" s="182"/>
    </row>
    <row r="732" spans="1:4">
      <c r="A732" s="183" t="s">
        <v>14710</v>
      </c>
      <c r="B732" s="180"/>
      <c r="C732" s="181"/>
      <c r="D732" s="182"/>
    </row>
    <row r="733" spans="1:4">
      <c r="A733" s="184" t="s">
        <v>14711</v>
      </c>
      <c r="B733" s="180" t="s">
        <v>14712</v>
      </c>
      <c r="C733" s="181" t="s">
        <v>32</v>
      </c>
      <c r="D733" s="182">
        <v>44.59</v>
      </c>
    </row>
    <row r="734" spans="1:4">
      <c r="A734" s="184" t="s">
        <v>14713</v>
      </c>
      <c r="B734" s="180" t="s">
        <v>14714</v>
      </c>
      <c r="C734" s="181" t="s">
        <v>32</v>
      </c>
      <c r="D734" s="182">
        <v>26.52</v>
      </c>
    </row>
    <row r="735" spans="1:4">
      <c r="A735" s="184" t="s">
        <v>14715</v>
      </c>
      <c r="B735" s="180" t="s">
        <v>14716</v>
      </c>
      <c r="C735" s="181" t="s">
        <v>32</v>
      </c>
      <c r="D735" s="182">
        <v>83.6</v>
      </c>
    </row>
    <row r="736" spans="1:4">
      <c r="A736" s="181" t="s">
        <v>14717</v>
      </c>
      <c r="B736" s="180" t="s">
        <v>14718</v>
      </c>
      <c r="C736" s="181" t="s">
        <v>48</v>
      </c>
      <c r="D736" s="182">
        <v>59.58</v>
      </c>
    </row>
    <row r="737" spans="1:4">
      <c r="A737" s="183" t="s">
        <v>14719</v>
      </c>
      <c r="B737" s="180"/>
      <c r="C737" s="181"/>
      <c r="D737" s="182"/>
    </row>
    <row r="738" spans="1:4">
      <c r="A738" s="184" t="s">
        <v>14720</v>
      </c>
      <c r="B738" s="180" t="s">
        <v>14721</v>
      </c>
      <c r="C738" s="181" t="s">
        <v>48</v>
      </c>
      <c r="D738" s="182">
        <v>10.01</v>
      </c>
    </row>
    <row r="739" spans="1:4">
      <c r="A739" s="184" t="s">
        <v>14722</v>
      </c>
      <c r="B739" s="180" t="s">
        <v>14723</v>
      </c>
      <c r="C739" s="181" t="s">
        <v>48</v>
      </c>
      <c r="D739" s="182">
        <v>35.340000000000003</v>
      </c>
    </row>
    <row r="740" spans="1:4">
      <c r="A740" s="184" t="s">
        <v>14724</v>
      </c>
      <c r="B740" s="180" t="s">
        <v>14725</v>
      </c>
      <c r="C740" s="181" t="s">
        <v>48</v>
      </c>
      <c r="D740" s="182">
        <v>29.53</v>
      </c>
    </row>
    <row r="741" spans="1:4">
      <c r="A741" s="181" t="s">
        <v>14726</v>
      </c>
      <c r="B741" s="180" t="s">
        <v>14727</v>
      </c>
      <c r="C741" s="181" t="s">
        <v>48</v>
      </c>
      <c r="D741" s="182">
        <v>45.28</v>
      </c>
    </row>
    <row r="742" spans="1:4">
      <c r="A742" s="183" t="s">
        <v>14728</v>
      </c>
      <c r="B742" s="180"/>
      <c r="C742" s="181"/>
      <c r="D742" s="182"/>
    </row>
    <row r="743" spans="1:4">
      <c r="A743" s="184" t="s">
        <v>14729</v>
      </c>
      <c r="B743" s="180" t="s">
        <v>14730</v>
      </c>
      <c r="C743" s="181" t="s">
        <v>48</v>
      </c>
      <c r="D743" s="182">
        <v>11.3</v>
      </c>
    </row>
    <row r="744" spans="1:4">
      <c r="A744" s="181" t="s">
        <v>14731</v>
      </c>
      <c r="B744" s="180" t="s">
        <v>14732</v>
      </c>
      <c r="C744" s="181" t="s">
        <v>48</v>
      </c>
      <c r="D744" s="182">
        <v>23.95</v>
      </c>
    </row>
    <row r="745" spans="1:4">
      <c r="A745" s="183" t="s">
        <v>14733</v>
      </c>
      <c r="B745" s="180"/>
      <c r="C745" s="181"/>
      <c r="D745" s="182"/>
    </row>
    <row r="746" spans="1:4">
      <c r="A746" s="184" t="s">
        <v>14734</v>
      </c>
      <c r="B746" s="180" t="s">
        <v>14735</v>
      </c>
      <c r="C746" s="181" t="s">
        <v>11911</v>
      </c>
      <c r="D746" s="182">
        <v>932.65</v>
      </c>
    </row>
    <row r="747" spans="1:4">
      <c r="A747" s="184" t="s">
        <v>14736</v>
      </c>
      <c r="B747" s="180" t="s">
        <v>14737</v>
      </c>
      <c r="C747" s="181" t="s">
        <v>11911</v>
      </c>
      <c r="D747" s="182">
        <v>1104.01</v>
      </c>
    </row>
    <row r="748" spans="1:4">
      <c r="A748" s="184" t="s">
        <v>14738</v>
      </c>
      <c r="B748" s="180" t="s">
        <v>14739</v>
      </c>
      <c r="C748" s="181" t="s">
        <v>11911</v>
      </c>
      <c r="D748" s="182">
        <v>1295.3800000000001</v>
      </c>
    </row>
    <row r="749" spans="1:4">
      <c r="A749" s="184" t="s">
        <v>14740</v>
      </c>
      <c r="B749" s="180" t="s">
        <v>14741</v>
      </c>
      <c r="C749" s="181" t="s">
        <v>11911</v>
      </c>
      <c r="D749" s="182">
        <v>1488.82</v>
      </c>
    </row>
    <row r="750" spans="1:4">
      <c r="A750" s="184" t="s">
        <v>14742</v>
      </c>
      <c r="B750" s="180" t="s">
        <v>14743</v>
      </c>
      <c r="C750" s="181" t="s">
        <v>11911</v>
      </c>
      <c r="D750" s="182">
        <v>1864.03</v>
      </c>
    </row>
    <row r="751" spans="1:4">
      <c r="A751" s="184" t="s">
        <v>14744</v>
      </c>
      <c r="B751" s="180" t="s">
        <v>14745</v>
      </c>
      <c r="C751" s="181" t="s">
        <v>11911</v>
      </c>
      <c r="D751" s="182">
        <v>2082.87</v>
      </c>
    </row>
    <row r="752" spans="1:4">
      <c r="A752" s="184" t="s">
        <v>14746</v>
      </c>
      <c r="B752" s="180" t="s">
        <v>14747</v>
      </c>
      <c r="C752" s="181" t="s">
        <v>11911</v>
      </c>
      <c r="D752" s="182">
        <v>2292.1799999999998</v>
      </c>
    </row>
    <row r="753" spans="1:4">
      <c r="A753" s="181" t="s">
        <v>14748</v>
      </c>
      <c r="B753" s="180" t="s">
        <v>14749</v>
      </c>
      <c r="C753" s="181" t="s">
        <v>11911</v>
      </c>
      <c r="D753" s="182">
        <v>2899.35</v>
      </c>
    </row>
    <row r="754" spans="1:4">
      <c r="A754" s="183" t="s">
        <v>14750</v>
      </c>
      <c r="B754" s="180"/>
      <c r="C754" s="181"/>
      <c r="D754" s="182"/>
    </row>
    <row r="755" spans="1:4">
      <c r="A755" s="184" t="s">
        <v>14751</v>
      </c>
      <c r="B755" s="180" t="s">
        <v>14752</v>
      </c>
      <c r="C755" s="181" t="s">
        <v>32</v>
      </c>
      <c r="D755" s="182">
        <v>19.39</v>
      </c>
    </row>
    <row r="756" spans="1:4">
      <c r="A756" s="181" t="s">
        <v>14753</v>
      </c>
      <c r="B756" s="180" t="s">
        <v>14754</v>
      </c>
      <c r="C756" s="181" t="s">
        <v>32</v>
      </c>
      <c r="D756" s="182">
        <v>15.19</v>
      </c>
    </row>
    <row r="757" spans="1:4">
      <c r="A757" s="183" t="s">
        <v>14755</v>
      </c>
      <c r="B757" s="180"/>
      <c r="C757" s="181"/>
      <c r="D757" s="182"/>
    </row>
    <row r="758" spans="1:4">
      <c r="A758" s="184" t="s">
        <v>14756</v>
      </c>
      <c r="B758" s="180" t="s">
        <v>14757</v>
      </c>
      <c r="C758" s="181" t="s">
        <v>32</v>
      </c>
      <c r="D758" s="182">
        <v>129.72</v>
      </c>
    </row>
    <row r="759" spans="1:4">
      <c r="A759" s="184" t="s">
        <v>14758</v>
      </c>
      <c r="B759" s="180" t="s">
        <v>14759</v>
      </c>
      <c r="C759" s="181" t="s">
        <v>32</v>
      </c>
      <c r="D759" s="182">
        <v>78.540000000000006</v>
      </c>
    </row>
    <row r="760" spans="1:4">
      <c r="A760" s="184" t="s">
        <v>14760</v>
      </c>
      <c r="B760" s="180" t="s">
        <v>14761</v>
      </c>
      <c r="C760" s="181" t="s">
        <v>32</v>
      </c>
      <c r="D760" s="182">
        <v>60.94</v>
      </c>
    </row>
    <row r="761" spans="1:4">
      <c r="A761" s="184" t="s">
        <v>14762</v>
      </c>
      <c r="B761" s="180" t="s">
        <v>14763</v>
      </c>
      <c r="C761" s="181" t="s">
        <v>32</v>
      </c>
      <c r="D761" s="182">
        <v>69.430000000000007</v>
      </c>
    </row>
    <row r="762" spans="1:4">
      <c r="A762" s="184" t="s">
        <v>14764</v>
      </c>
      <c r="B762" s="180" t="s">
        <v>14765</v>
      </c>
      <c r="C762" s="181" t="s">
        <v>32</v>
      </c>
      <c r="D762" s="182">
        <v>62.06</v>
      </c>
    </row>
    <row r="763" spans="1:4">
      <c r="A763" s="184" t="s">
        <v>14766</v>
      </c>
      <c r="B763" s="180" t="s">
        <v>14767</v>
      </c>
      <c r="C763" s="181" t="s">
        <v>48</v>
      </c>
      <c r="D763" s="182">
        <v>42.84</v>
      </c>
    </row>
    <row r="764" spans="1:4">
      <c r="A764" s="184" t="s">
        <v>14768</v>
      </c>
      <c r="B764" s="180" t="s">
        <v>14769</v>
      </c>
      <c r="C764" s="181" t="s">
        <v>48</v>
      </c>
      <c r="D764" s="182">
        <v>26.49</v>
      </c>
    </row>
    <row r="765" spans="1:4">
      <c r="A765" s="184" t="s">
        <v>14770</v>
      </c>
      <c r="B765" s="180" t="s">
        <v>14771</v>
      </c>
      <c r="C765" s="181" t="s">
        <v>48</v>
      </c>
      <c r="D765" s="182">
        <v>41.51</v>
      </c>
    </row>
    <row r="766" spans="1:4">
      <c r="A766" s="181" t="s">
        <v>14772</v>
      </c>
      <c r="B766" s="180" t="s">
        <v>14773</v>
      </c>
      <c r="C766" s="181" t="s">
        <v>32</v>
      </c>
      <c r="D766" s="182">
        <v>36.799999999999997</v>
      </c>
    </row>
    <row r="767" spans="1:4">
      <c r="A767" s="183" t="s">
        <v>14774</v>
      </c>
      <c r="B767" s="180"/>
      <c r="C767" s="181"/>
      <c r="D767" s="182"/>
    </row>
    <row r="768" spans="1:4">
      <c r="A768" s="184" t="s">
        <v>14775</v>
      </c>
      <c r="B768" s="180" t="s">
        <v>14776</v>
      </c>
      <c r="C768" s="181" t="s">
        <v>32</v>
      </c>
      <c r="D768" s="182">
        <v>90.75</v>
      </c>
    </row>
    <row r="769" spans="1:4">
      <c r="A769" s="181" t="s">
        <v>14777</v>
      </c>
      <c r="B769" s="180" t="s">
        <v>14778</v>
      </c>
      <c r="C769" s="181" t="s">
        <v>32</v>
      </c>
      <c r="D769" s="182">
        <v>56.24</v>
      </c>
    </row>
    <row r="770" spans="1:4">
      <c r="A770" s="183" t="s">
        <v>14779</v>
      </c>
      <c r="B770" s="180"/>
      <c r="C770" s="181"/>
      <c r="D770" s="182"/>
    </row>
    <row r="771" spans="1:4">
      <c r="A771" s="184" t="s">
        <v>14780</v>
      </c>
      <c r="B771" s="180" t="s">
        <v>14781</v>
      </c>
      <c r="C771" s="181" t="s">
        <v>32</v>
      </c>
      <c r="D771" s="182">
        <v>100.33</v>
      </c>
    </row>
    <row r="772" spans="1:4">
      <c r="A772" s="184" t="s">
        <v>14782</v>
      </c>
      <c r="B772" s="180" t="s">
        <v>14783</v>
      </c>
      <c r="C772" s="181" t="s">
        <v>32</v>
      </c>
      <c r="D772" s="182">
        <v>108.85</v>
      </c>
    </row>
    <row r="773" spans="1:4">
      <c r="A773" s="181" t="s">
        <v>14784</v>
      </c>
      <c r="B773" s="180" t="s">
        <v>14785</v>
      </c>
      <c r="C773" s="181" t="s">
        <v>32</v>
      </c>
      <c r="D773" s="182">
        <v>126.11</v>
      </c>
    </row>
    <row r="774" spans="1:4">
      <c r="A774" s="183" t="s">
        <v>14786</v>
      </c>
      <c r="B774" s="180"/>
      <c r="C774" s="181"/>
      <c r="D774" s="182"/>
    </row>
    <row r="775" spans="1:4">
      <c r="A775" s="184" t="s">
        <v>14787</v>
      </c>
      <c r="B775" s="180" t="s">
        <v>14788</v>
      </c>
      <c r="C775" s="181" t="s">
        <v>32</v>
      </c>
      <c r="D775" s="182">
        <v>80.290000000000006</v>
      </c>
    </row>
    <row r="776" spans="1:4">
      <c r="A776" s="184" t="s">
        <v>14789</v>
      </c>
      <c r="B776" s="180" t="s">
        <v>14790</v>
      </c>
      <c r="C776" s="181" t="s">
        <v>32</v>
      </c>
      <c r="D776" s="182">
        <v>55.33</v>
      </c>
    </row>
    <row r="777" spans="1:4">
      <c r="A777" s="184" t="s">
        <v>14791</v>
      </c>
      <c r="B777" s="180" t="s">
        <v>14792</v>
      </c>
      <c r="C777" s="181" t="s">
        <v>48</v>
      </c>
      <c r="D777" s="182">
        <v>89.75</v>
      </c>
    </row>
    <row r="778" spans="1:4">
      <c r="A778" s="184" t="s">
        <v>14793</v>
      </c>
      <c r="B778" s="180" t="s">
        <v>14794</v>
      </c>
      <c r="C778" s="181" t="s">
        <v>48</v>
      </c>
      <c r="D778" s="182">
        <v>112.68</v>
      </c>
    </row>
    <row r="779" spans="1:4">
      <c r="A779" s="184" t="s">
        <v>14795</v>
      </c>
      <c r="B779" s="180" t="s">
        <v>14796</v>
      </c>
      <c r="C779" s="181" t="s">
        <v>48</v>
      </c>
      <c r="D779" s="182">
        <v>61.16</v>
      </c>
    </row>
    <row r="780" spans="1:4">
      <c r="A780" s="184" t="s">
        <v>14797</v>
      </c>
      <c r="B780" s="180" t="s">
        <v>14798</v>
      </c>
      <c r="C780" s="181" t="s">
        <v>48</v>
      </c>
      <c r="D780" s="182">
        <v>53.7</v>
      </c>
    </row>
    <row r="781" spans="1:4">
      <c r="A781" s="184" t="s">
        <v>14799</v>
      </c>
      <c r="B781" s="180" t="s">
        <v>14800</v>
      </c>
      <c r="C781" s="181" t="s">
        <v>48</v>
      </c>
      <c r="D781" s="182">
        <v>43.88</v>
      </c>
    </row>
    <row r="782" spans="1:4">
      <c r="A782" s="184" t="s">
        <v>14801</v>
      </c>
      <c r="B782" s="180" t="s">
        <v>14802</v>
      </c>
      <c r="C782" s="181" t="s">
        <v>48</v>
      </c>
      <c r="D782" s="182">
        <v>56.27</v>
      </c>
    </row>
    <row r="783" spans="1:4">
      <c r="A783" s="184" t="s">
        <v>14803</v>
      </c>
      <c r="B783" s="180" t="s">
        <v>14804</v>
      </c>
      <c r="C783" s="181" t="s">
        <v>32</v>
      </c>
      <c r="D783" s="182">
        <v>60.4</v>
      </c>
    </row>
    <row r="784" spans="1:4">
      <c r="A784" s="181" t="s">
        <v>14805</v>
      </c>
      <c r="B784" s="180" t="s">
        <v>14806</v>
      </c>
      <c r="C784" s="181" t="s">
        <v>32</v>
      </c>
      <c r="D784" s="182">
        <v>61.69</v>
      </c>
    </row>
    <row r="785" spans="1:4">
      <c r="A785" s="183" t="s">
        <v>14807</v>
      </c>
      <c r="B785" s="180"/>
      <c r="C785" s="181"/>
      <c r="D785" s="182"/>
    </row>
    <row r="786" spans="1:4">
      <c r="A786" s="184" t="s">
        <v>14808</v>
      </c>
      <c r="B786" s="180" t="s">
        <v>14809</v>
      </c>
      <c r="C786" s="181" t="s">
        <v>32</v>
      </c>
      <c r="D786" s="182">
        <v>143.58000000000001</v>
      </c>
    </row>
    <row r="787" spans="1:4">
      <c r="A787" s="181" t="s">
        <v>14810</v>
      </c>
      <c r="B787" s="180" t="s">
        <v>14811</v>
      </c>
      <c r="C787" s="181" t="s">
        <v>32</v>
      </c>
      <c r="D787" s="182">
        <v>123.39</v>
      </c>
    </row>
    <row r="788" spans="1:4">
      <c r="A788" s="183" t="s">
        <v>14812</v>
      </c>
      <c r="B788" s="180"/>
      <c r="C788" s="181"/>
      <c r="D788" s="182"/>
    </row>
    <row r="789" spans="1:4">
      <c r="A789" s="184" t="s">
        <v>14813</v>
      </c>
      <c r="B789" s="180" t="s">
        <v>14814</v>
      </c>
      <c r="C789" s="181" t="s">
        <v>32</v>
      </c>
      <c r="D789" s="182">
        <v>26.09</v>
      </c>
    </row>
    <row r="790" spans="1:4">
      <c r="A790" s="184" t="s">
        <v>14815</v>
      </c>
      <c r="B790" s="180" t="s">
        <v>14816</v>
      </c>
      <c r="C790" s="181" t="s">
        <v>32</v>
      </c>
      <c r="D790" s="182">
        <v>31.5</v>
      </c>
    </row>
    <row r="791" spans="1:4">
      <c r="A791" s="184" t="s">
        <v>14817</v>
      </c>
      <c r="B791" s="180" t="s">
        <v>14818</v>
      </c>
      <c r="C791" s="181" t="s">
        <v>32</v>
      </c>
      <c r="D791" s="182">
        <v>47.29</v>
      </c>
    </row>
    <row r="792" spans="1:4">
      <c r="A792" s="184" t="s">
        <v>14819</v>
      </c>
      <c r="B792" s="180" t="s">
        <v>14820</v>
      </c>
      <c r="C792" s="181" t="s">
        <v>32</v>
      </c>
      <c r="D792" s="182">
        <v>46.07</v>
      </c>
    </row>
    <row r="793" spans="1:4">
      <c r="A793" s="184" t="s">
        <v>14821</v>
      </c>
      <c r="B793" s="180" t="s">
        <v>14822</v>
      </c>
      <c r="C793" s="181" t="s">
        <v>32</v>
      </c>
      <c r="D793" s="182">
        <v>96.1</v>
      </c>
    </row>
    <row r="794" spans="1:4">
      <c r="A794" s="184" t="s">
        <v>14823</v>
      </c>
      <c r="B794" s="180" t="s">
        <v>14824</v>
      </c>
      <c r="C794" s="181" t="s">
        <v>32</v>
      </c>
      <c r="D794" s="182">
        <v>109.27</v>
      </c>
    </row>
    <row r="795" spans="1:4">
      <c r="A795" s="184" t="s">
        <v>14825</v>
      </c>
      <c r="B795" s="180" t="s">
        <v>14826</v>
      </c>
      <c r="C795" s="181" t="s">
        <v>48</v>
      </c>
      <c r="D795" s="182">
        <v>67.38</v>
      </c>
    </row>
    <row r="796" spans="1:4">
      <c r="A796" s="184" t="s">
        <v>14827</v>
      </c>
      <c r="B796" s="180" t="s">
        <v>14828</v>
      </c>
      <c r="C796" s="181" t="s">
        <v>48</v>
      </c>
      <c r="D796" s="182">
        <v>40.6</v>
      </c>
    </row>
    <row r="797" spans="1:4">
      <c r="A797" s="184" t="s">
        <v>14829</v>
      </c>
      <c r="B797" s="180" t="s">
        <v>14830</v>
      </c>
      <c r="C797" s="181" t="s">
        <v>48</v>
      </c>
      <c r="D797" s="182">
        <v>104.76</v>
      </c>
    </row>
    <row r="798" spans="1:4">
      <c r="A798" s="184" t="s">
        <v>14831</v>
      </c>
      <c r="B798" s="180" t="s">
        <v>14832</v>
      </c>
      <c r="C798" s="181" t="s">
        <v>48</v>
      </c>
      <c r="D798" s="182">
        <v>37.06</v>
      </c>
    </row>
    <row r="799" spans="1:4">
      <c r="A799" s="184" t="s">
        <v>14833</v>
      </c>
      <c r="B799" s="180" t="s">
        <v>14834</v>
      </c>
      <c r="C799" s="181" t="s">
        <v>48</v>
      </c>
      <c r="D799" s="182">
        <v>39.42</v>
      </c>
    </row>
    <row r="800" spans="1:4">
      <c r="A800" s="181" t="s">
        <v>14835</v>
      </c>
      <c r="B800" s="180" t="s">
        <v>14836</v>
      </c>
      <c r="C800" s="181" t="s">
        <v>48</v>
      </c>
      <c r="D800" s="182">
        <v>44</v>
      </c>
    </row>
    <row r="801" spans="1:4">
      <c r="A801" s="183" t="s">
        <v>14837</v>
      </c>
      <c r="B801" s="180"/>
      <c r="C801" s="181"/>
      <c r="D801" s="182"/>
    </row>
    <row r="802" spans="1:4">
      <c r="A802" s="184" t="s">
        <v>14838</v>
      </c>
      <c r="B802" s="180" t="s">
        <v>14839</v>
      </c>
      <c r="C802" s="181" t="s">
        <v>32</v>
      </c>
      <c r="D802" s="182">
        <v>64.55</v>
      </c>
    </row>
    <row r="803" spans="1:4">
      <c r="A803" s="181" t="s">
        <v>14840</v>
      </c>
      <c r="B803" s="180" t="s">
        <v>14841</v>
      </c>
      <c r="C803" s="181" t="s">
        <v>48</v>
      </c>
      <c r="D803" s="182">
        <v>59.93</v>
      </c>
    </row>
    <row r="804" spans="1:4">
      <c r="A804" s="183" t="s">
        <v>14842</v>
      </c>
      <c r="B804" s="180"/>
      <c r="C804" s="181"/>
      <c r="D804" s="182"/>
    </row>
    <row r="805" spans="1:4">
      <c r="A805" s="184" t="s">
        <v>14843</v>
      </c>
      <c r="B805" s="180" t="s">
        <v>14844</v>
      </c>
      <c r="C805" s="181" t="s">
        <v>32</v>
      </c>
      <c r="D805" s="182">
        <v>141.69</v>
      </c>
    </row>
    <row r="806" spans="1:4">
      <c r="A806" s="184" t="s">
        <v>14845</v>
      </c>
      <c r="B806" s="180" t="s">
        <v>14846</v>
      </c>
      <c r="C806" s="181" t="s">
        <v>32</v>
      </c>
      <c r="D806" s="182">
        <v>360.99</v>
      </c>
    </row>
    <row r="807" spans="1:4">
      <c r="A807" s="184" t="s">
        <v>14847</v>
      </c>
      <c r="B807" s="180" t="s">
        <v>14848</v>
      </c>
      <c r="C807" s="181" t="s">
        <v>32</v>
      </c>
      <c r="D807" s="182">
        <v>374.74</v>
      </c>
    </row>
    <row r="808" spans="1:4">
      <c r="A808" s="184" t="s">
        <v>14849</v>
      </c>
      <c r="B808" s="180" t="s">
        <v>14850</v>
      </c>
      <c r="C808" s="181" t="s">
        <v>32</v>
      </c>
      <c r="D808" s="182">
        <v>39.659999999999997</v>
      </c>
    </row>
    <row r="809" spans="1:4">
      <c r="A809" s="184" t="s">
        <v>14851</v>
      </c>
      <c r="B809" s="180" t="s">
        <v>14852</v>
      </c>
      <c r="C809" s="181" t="s">
        <v>32</v>
      </c>
      <c r="D809" s="182">
        <v>64.989999999999995</v>
      </c>
    </row>
    <row r="810" spans="1:4">
      <c r="A810" s="184" t="s">
        <v>14853</v>
      </c>
      <c r="B810" s="180" t="s">
        <v>14854</v>
      </c>
      <c r="C810" s="181" t="s">
        <v>32</v>
      </c>
      <c r="D810" s="182">
        <v>72.67</v>
      </c>
    </row>
    <row r="811" spans="1:4">
      <c r="A811" s="184" t="s">
        <v>14855</v>
      </c>
      <c r="B811" s="180" t="s">
        <v>14856</v>
      </c>
      <c r="C811" s="181" t="s">
        <v>32</v>
      </c>
      <c r="D811" s="182">
        <v>302.23</v>
      </c>
    </row>
    <row r="812" spans="1:4">
      <c r="A812" s="184" t="s">
        <v>14857</v>
      </c>
      <c r="B812" s="180" t="s">
        <v>14858</v>
      </c>
      <c r="C812" s="181" t="s">
        <v>32</v>
      </c>
      <c r="D812" s="182">
        <v>105.2</v>
      </c>
    </row>
    <row r="813" spans="1:4">
      <c r="A813" s="181" t="s">
        <v>14859</v>
      </c>
      <c r="B813" s="180" t="s">
        <v>14860</v>
      </c>
      <c r="C813" s="181" t="s">
        <v>48</v>
      </c>
      <c r="D813" s="182">
        <v>91.14</v>
      </c>
    </row>
    <row r="814" spans="1:4">
      <c r="A814" s="183" t="s">
        <v>14861</v>
      </c>
      <c r="B814" s="180"/>
      <c r="C814" s="181"/>
      <c r="D814" s="182"/>
    </row>
    <row r="815" spans="1:4">
      <c r="A815" s="184" t="s">
        <v>14862</v>
      </c>
      <c r="B815" s="180" t="s">
        <v>14863</v>
      </c>
      <c r="C815" s="181" t="s">
        <v>48</v>
      </c>
      <c r="D815" s="182">
        <v>105.96</v>
      </c>
    </row>
    <row r="816" spans="1:4">
      <c r="A816" s="181" t="s">
        <v>14864</v>
      </c>
      <c r="B816" s="180" t="s">
        <v>14865</v>
      </c>
      <c r="C816" s="181" t="s">
        <v>48</v>
      </c>
      <c r="D816" s="182">
        <v>32.79</v>
      </c>
    </row>
    <row r="817" spans="1:4">
      <c r="A817" s="183" t="s">
        <v>14866</v>
      </c>
      <c r="B817" s="180"/>
      <c r="C817" s="181"/>
      <c r="D817" s="182"/>
    </row>
    <row r="818" spans="1:4">
      <c r="A818" s="181" t="s">
        <v>14867</v>
      </c>
      <c r="B818" s="180" t="s">
        <v>14868</v>
      </c>
      <c r="C818" s="181" t="s">
        <v>48</v>
      </c>
      <c r="D818" s="182">
        <v>121.22</v>
      </c>
    </row>
    <row r="819" spans="1:4">
      <c r="A819" s="183" t="s">
        <v>14869</v>
      </c>
      <c r="B819" s="180"/>
      <c r="C819" s="181"/>
      <c r="D819" s="182"/>
    </row>
    <row r="820" spans="1:4">
      <c r="A820" s="184" t="s">
        <v>14870</v>
      </c>
      <c r="B820" s="180" t="s">
        <v>14871</v>
      </c>
      <c r="C820" s="181" t="s">
        <v>48</v>
      </c>
      <c r="D820" s="182">
        <v>85.11</v>
      </c>
    </row>
    <row r="821" spans="1:4">
      <c r="A821" s="184" t="s">
        <v>14872</v>
      </c>
      <c r="B821" s="180" t="s">
        <v>14873</v>
      </c>
      <c r="C821" s="181" t="s">
        <v>48</v>
      </c>
      <c r="D821" s="182">
        <v>54.72</v>
      </c>
    </row>
    <row r="822" spans="1:4">
      <c r="A822" s="181" t="s">
        <v>14874</v>
      </c>
      <c r="B822" s="180" t="s">
        <v>14875</v>
      </c>
      <c r="C822" s="181" t="s">
        <v>48</v>
      </c>
      <c r="D822" s="182">
        <v>118.12</v>
      </c>
    </row>
    <row r="823" spans="1:4">
      <c r="A823" s="183" t="s">
        <v>14876</v>
      </c>
      <c r="B823" s="180"/>
      <c r="C823" s="181"/>
      <c r="D823" s="182"/>
    </row>
    <row r="824" spans="1:4">
      <c r="A824" s="181" t="s">
        <v>14877</v>
      </c>
      <c r="B824" s="180" t="s">
        <v>14878</v>
      </c>
      <c r="C824" s="181" t="s">
        <v>32</v>
      </c>
      <c r="D824" s="182">
        <v>40.61</v>
      </c>
    </row>
    <row r="825" spans="1:4">
      <c r="A825" s="179" t="s">
        <v>14879</v>
      </c>
      <c r="B825" s="180"/>
      <c r="C825" s="181"/>
      <c r="D825" s="182"/>
    </row>
    <row r="826" spans="1:4">
      <c r="A826" s="183" t="s">
        <v>14880</v>
      </c>
      <c r="B826" s="180"/>
      <c r="C826" s="181"/>
      <c r="D826" s="182"/>
    </row>
    <row r="827" spans="1:4">
      <c r="A827" s="184" t="s">
        <v>14881</v>
      </c>
      <c r="B827" s="180" t="s">
        <v>14882</v>
      </c>
      <c r="C827" s="181" t="s">
        <v>41</v>
      </c>
      <c r="D827" s="182">
        <v>369.74</v>
      </c>
    </row>
    <row r="828" spans="1:4">
      <c r="A828" s="184" t="s">
        <v>14883</v>
      </c>
      <c r="B828" s="180" t="s">
        <v>14884</v>
      </c>
      <c r="C828" s="181" t="s">
        <v>41</v>
      </c>
      <c r="D828" s="182">
        <v>339</v>
      </c>
    </row>
    <row r="829" spans="1:4">
      <c r="A829" s="184" t="s">
        <v>14885</v>
      </c>
      <c r="B829" s="180" t="s">
        <v>14886</v>
      </c>
      <c r="C829" s="181" t="s">
        <v>32</v>
      </c>
      <c r="D829" s="182">
        <v>258.06</v>
      </c>
    </row>
    <row r="830" spans="1:4">
      <c r="A830" s="184" t="s">
        <v>14887</v>
      </c>
      <c r="B830" s="180" t="s">
        <v>14888</v>
      </c>
      <c r="C830" s="181" t="s">
        <v>32</v>
      </c>
      <c r="D830" s="182">
        <v>139.78</v>
      </c>
    </row>
    <row r="831" spans="1:4">
      <c r="A831" s="184" t="s">
        <v>14889</v>
      </c>
      <c r="B831" s="180" t="s">
        <v>14890</v>
      </c>
      <c r="C831" s="181" t="s">
        <v>32</v>
      </c>
      <c r="D831" s="182">
        <v>22.76</v>
      </c>
    </row>
    <row r="832" spans="1:4">
      <c r="A832" s="184" t="s">
        <v>14891</v>
      </c>
      <c r="B832" s="180" t="s">
        <v>14892</v>
      </c>
      <c r="C832" s="181" t="s">
        <v>32</v>
      </c>
      <c r="D832" s="182">
        <v>22.33</v>
      </c>
    </row>
    <row r="833" spans="1:4">
      <c r="A833" s="184" t="s">
        <v>14893</v>
      </c>
      <c r="B833" s="180" t="s">
        <v>14894</v>
      </c>
      <c r="C833" s="181" t="s">
        <v>32</v>
      </c>
      <c r="D833" s="182">
        <v>20.21</v>
      </c>
    </row>
    <row r="834" spans="1:4">
      <c r="A834" s="184" t="s">
        <v>14895</v>
      </c>
      <c r="B834" s="180" t="s">
        <v>14896</v>
      </c>
      <c r="C834" s="181" t="s">
        <v>32</v>
      </c>
      <c r="D834" s="182">
        <v>51.46</v>
      </c>
    </row>
    <row r="835" spans="1:4">
      <c r="A835" s="181" t="s">
        <v>14897</v>
      </c>
      <c r="B835" s="180" t="s">
        <v>14898</v>
      </c>
      <c r="C835" s="181" t="s">
        <v>32</v>
      </c>
      <c r="D835" s="182">
        <v>22.87</v>
      </c>
    </row>
    <row r="836" spans="1:4">
      <c r="A836" s="179" t="s">
        <v>14899</v>
      </c>
      <c r="B836" s="180"/>
      <c r="C836" s="181"/>
      <c r="D836" s="182"/>
    </row>
    <row r="837" spans="1:4">
      <c r="A837" s="183" t="s">
        <v>14900</v>
      </c>
      <c r="B837" s="180"/>
      <c r="C837" s="181"/>
      <c r="D837" s="182"/>
    </row>
    <row r="838" spans="1:4">
      <c r="A838" s="184" t="s">
        <v>14901</v>
      </c>
      <c r="B838" s="180" t="s">
        <v>14902</v>
      </c>
      <c r="C838" s="181" t="s">
        <v>32</v>
      </c>
      <c r="D838" s="182">
        <v>80</v>
      </c>
    </row>
    <row r="839" spans="1:4">
      <c r="A839" s="184" t="s">
        <v>14903</v>
      </c>
      <c r="B839" s="180" t="s">
        <v>14904</v>
      </c>
      <c r="C839" s="181" t="s">
        <v>32</v>
      </c>
      <c r="D839" s="182">
        <v>32.71</v>
      </c>
    </row>
    <row r="840" spans="1:4">
      <c r="A840" s="184" t="s">
        <v>14905</v>
      </c>
      <c r="B840" s="180" t="s">
        <v>14906</v>
      </c>
      <c r="C840" s="181" t="s">
        <v>32</v>
      </c>
      <c r="D840" s="182">
        <v>38.270000000000003</v>
      </c>
    </row>
    <row r="841" spans="1:4">
      <c r="A841" s="184" t="s">
        <v>14907</v>
      </c>
      <c r="B841" s="180" t="s">
        <v>14908</v>
      </c>
      <c r="C841" s="181" t="s">
        <v>32</v>
      </c>
      <c r="D841" s="182">
        <v>152.62</v>
      </c>
    </row>
    <row r="842" spans="1:4">
      <c r="A842" s="184" t="s">
        <v>14909</v>
      </c>
      <c r="B842" s="180" t="s">
        <v>14910</v>
      </c>
      <c r="C842" s="181" t="s">
        <v>32</v>
      </c>
      <c r="D842" s="182">
        <v>96</v>
      </c>
    </row>
    <row r="843" spans="1:4">
      <c r="A843" s="184" t="s">
        <v>14911</v>
      </c>
      <c r="B843" s="180" t="s">
        <v>14912</v>
      </c>
      <c r="C843" s="181" t="s">
        <v>32</v>
      </c>
      <c r="D843" s="182">
        <v>198.09</v>
      </c>
    </row>
    <row r="844" spans="1:4">
      <c r="A844" s="184" t="s">
        <v>14913</v>
      </c>
      <c r="B844" s="180" t="s">
        <v>14914</v>
      </c>
      <c r="C844" s="181" t="s">
        <v>32</v>
      </c>
      <c r="D844" s="182">
        <v>116.26</v>
      </c>
    </row>
    <row r="845" spans="1:4">
      <c r="A845" s="184" t="s">
        <v>14915</v>
      </c>
      <c r="B845" s="180" t="s">
        <v>14916</v>
      </c>
      <c r="C845" s="181" t="s">
        <v>32</v>
      </c>
      <c r="D845" s="182">
        <v>100.85</v>
      </c>
    </row>
    <row r="846" spans="1:4">
      <c r="A846" s="184" t="s">
        <v>14917</v>
      </c>
      <c r="B846" s="180" t="s">
        <v>14918</v>
      </c>
      <c r="C846" s="181" t="s">
        <v>32</v>
      </c>
      <c r="D846" s="182">
        <v>65.08</v>
      </c>
    </row>
    <row r="847" spans="1:4">
      <c r="A847" s="184" t="s">
        <v>14919</v>
      </c>
      <c r="B847" s="180" t="s">
        <v>14920</v>
      </c>
      <c r="C847" s="181" t="s">
        <v>32</v>
      </c>
      <c r="D847" s="182">
        <v>67.7</v>
      </c>
    </row>
    <row r="848" spans="1:4">
      <c r="A848" s="184" t="s">
        <v>14921</v>
      </c>
      <c r="B848" s="180" t="s">
        <v>14922</v>
      </c>
      <c r="C848" s="181" t="s">
        <v>32</v>
      </c>
      <c r="D848" s="182">
        <v>66.959999999999994</v>
      </c>
    </row>
    <row r="849" spans="1:4">
      <c r="A849" s="184" t="s">
        <v>14923</v>
      </c>
      <c r="B849" s="180" t="s">
        <v>14924</v>
      </c>
      <c r="C849" s="181" t="s">
        <v>32</v>
      </c>
      <c r="D849" s="182">
        <v>64.19</v>
      </c>
    </row>
    <row r="850" spans="1:4">
      <c r="A850" s="184" t="s">
        <v>14925</v>
      </c>
      <c r="B850" s="180" t="s">
        <v>14926</v>
      </c>
      <c r="C850" s="181" t="s">
        <v>32</v>
      </c>
      <c r="D850" s="182">
        <v>95.55</v>
      </c>
    </row>
    <row r="851" spans="1:4">
      <c r="A851" s="184" t="s">
        <v>14927</v>
      </c>
      <c r="B851" s="180" t="s">
        <v>14928</v>
      </c>
      <c r="C851" s="181" t="s">
        <v>32</v>
      </c>
      <c r="D851" s="182">
        <v>128.91999999999999</v>
      </c>
    </row>
    <row r="852" spans="1:4">
      <c r="A852" s="184" t="s">
        <v>14929</v>
      </c>
      <c r="B852" s="180" t="s">
        <v>14930</v>
      </c>
      <c r="C852" s="181" t="s">
        <v>32</v>
      </c>
      <c r="D852" s="182">
        <v>183.38</v>
      </c>
    </row>
    <row r="853" spans="1:4">
      <c r="A853" s="184" t="s">
        <v>14931</v>
      </c>
      <c r="B853" s="180" t="s">
        <v>14932</v>
      </c>
      <c r="C853" s="181" t="s">
        <v>32</v>
      </c>
      <c r="D853" s="182">
        <v>98.11</v>
      </c>
    </row>
    <row r="854" spans="1:4">
      <c r="A854" s="184" t="s">
        <v>14933</v>
      </c>
      <c r="B854" s="180" t="s">
        <v>14934</v>
      </c>
      <c r="C854" s="181" t="s">
        <v>32</v>
      </c>
      <c r="D854" s="182">
        <v>80.3</v>
      </c>
    </row>
    <row r="855" spans="1:4">
      <c r="A855" s="184" t="s">
        <v>14935</v>
      </c>
      <c r="B855" s="180" t="s">
        <v>14936</v>
      </c>
      <c r="C855" s="181" t="s">
        <v>32</v>
      </c>
      <c r="D855" s="182">
        <v>7.71</v>
      </c>
    </row>
    <row r="856" spans="1:4">
      <c r="A856" s="184" t="s">
        <v>14937</v>
      </c>
      <c r="B856" s="180" t="s">
        <v>14938</v>
      </c>
      <c r="C856" s="181" t="s">
        <v>32</v>
      </c>
      <c r="D856" s="182">
        <v>99.99</v>
      </c>
    </row>
    <row r="857" spans="1:4">
      <c r="A857" s="184" t="s">
        <v>14939</v>
      </c>
      <c r="B857" s="180" t="s">
        <v>14940</v>
      </c>
      <c r="C857" s="181" t="s">
        <v>32</v>
      </c>
      <c r="D857" s="182">
        <v>27.94</v>
      </c>
    </row>
    <row r="858" spans="1:4">
      <c r="A858" s="181" t="s">
        <v>14941</v>
      </c>
      <c r="B858" s="180" t="s">
        <v>14942</v>
      </c>
      <c r="C858" s="181" t="s">
        <v>48</v>
      </c>
      <c r="D858" s="182">
        <v>16.87</v>
      </c>
    </row>
    <row r="859" spans="1:4">
      <c r="A859" s="179" t="s">
        <v>14943</v>
      </c>
      <c r="B859" s="180"/>
      <c r="C859" s="181"/>
      <c r="D859" s="182"/>
    </row>
    <row r="860" spans="1:4">
      <c r="A860" s="183" t="s">
        <v>14944</v>
      </c>
      <c r="B860" s="180"/>
      <c r="C860" s="181"/>
      <c r="D860" s="182"/>
    </row>
    <row r="861" spans="1:4">
      <c r="A861" s="184" t="s">
        <v>14945</v>
      </c>
      <c r="B861" s="180" t="s">
        <v>14946</v>
      </c>
      <c r="C861" s="181" t="s">
        <v>32</v>
      </c>
      <c r="D861" s="182">
        <v>65.290000000000006</v>
      </c>
    </row>
    <row r="862" spans="1:4">
      <c r="A862" s="184" t="s">
        <v>14947</v>
      </c>
      <c r="B862" s="180" t="s">
        <v>14948</v>
      </c>
      <c r="C862" s="181" t="s">
        <v>32</v>
      </c>
      <c r="D862" s="182">
        <v>52.91</v>
      </c>
    </row>
    <row r="863" spans="1:4">
      <c r="A863" s="184" t="s">
        <v>14949</v>
      </c>
      <c r="B863" s="180" t="s">
        <v>14950</v>
      </c>
      <c r="C863" s="181" t="s">
        <v>32</v>
      </c>
      <c r="D863" s="182">
        <v>19.3</v>
      </c>
    </row>
    <row r="864" spans="1:4">
      <c r="A864" s="184" t="s">
        <v>14951</v>
      </c>
      <c r="B864" s="180" t="s">
        <v>14952</v>
      </c>
      <c r="C864" s="181" t="s">
        <v>32</v>
      </c>
      <c r="D864" s="182">
        <v>17.57</v>
      </c>
    </row>
    <row r="865" spans="1:4">
      <c r="A865" s="181" t="s">
        <v>14953</v>
      </c>
      <c r="B865" s="180" t="s">
        <v>14954</v>
      </c>
      <c r="C865" s="181" t="s">
        <v>32</v>
      </c>
      <c r="D865" s="182">
        <v>22.81</v>
      </c>
    </row>
    <row r="866" spans="1:4">
      <c r="A866" s="179" t="s">
        <v>11928</v>
      </c>
      <c r="B866" s="180"/>
      <c r="C866" s="181"/>
      <c r="D866" s="182"/>
    </row>
    <row r="867" spans="1:4">
      <c r="A867" s="179" t="s">
        <v>11921</v>
      </c>
      <c r="B867" s="180"/>
      <c r="C867" s="181"/>
      <c r="D867" s="182"/>
    </row>
    <row r="868" spans="1:4">
      <c r="A868" s="179" t="s">
        <v>14955</v>
      </c>
      <c r="B868" s="180"/>
      <c r="C868" s="181"/>
      <c r="D868" s="182"/>
    </row>
    <row r="869" spans="1:4">
      <c r="A869" s="183" t="s">
        <v>14956</v>
      </c>
      <c r="B869" s="180"/>
      <c r="C869" s="181"/>
      <c r="D869" s="182"/>
    </row>
    <row r="870" spans="1:4">
      <c r="A870" s="184" t="s">
        <v>14957</v>
      </c>
      <c r="B870" s="180" t="s">
        <v>14958</v>
      </c>
      <c r="C870" s="181" t="s">
        <v>41</v>
      </c>
      <c r="D870" s="182">
        <v>22.87</v>
      </c>
    </row>
    <row r="871" spans="1:4">
      <c r="A871" s="184" t="s">
        <v>14959</v>
      </c>
      <c r="B871" s="180" t="s">
        <v>14960</v>
      </c>
      <c r="C871" s="181" t="s">
        <v>41</v>
      </c>
      <c r="D871" s="182">
        <v>30.36</v>
      </c>
    </row>
    <row r="872" spans="1:4">
      <c r="A872" s="184" t="s">
        <v>14961</v>
      </c>
      <c r="B872" s="180" t="s">
        <v>14962</v>
      </c>
      <c r="C872" s="181" t="s">
        <v>32</v>
      </c>
      <c r="D872" s="182">
        <v>6.17</v>
      </c>
    </row>
    <row r="873" spans="1:4">
      <c r="A873" s="184" t="s">
        <v>14963</v>
      </c>
      <c r="B873" s="180" t="s">
        <v>14964</v>
      </c>
      <c r="C873" s="181" t="s">
        <v>32</v>
      </c>
      <c r="D873" s="182">
        <v>7.47</v>
      </c>
    </row>
    <row r="874" spans="1:4">
      <c r="A874" s="184" t="s">
        <v>14965</v>
      </c>
      <c r="B874" s="180" t="s">
        <v>14966</v>
      </c>
      <c r="C874" s="181" t="s">
        <v>32</v>
      </c>
      <c r="D874" s="182">
        <v>49.51</v>
      </c>
    </row>
    <row r="875" spans="1:4">
      <c r="A875" s="184" t="s">
        <v>14967</v>
      </c>
      <c r="B875" s="180" t="s">
        <v>14968</v>
      </c>
      <c r="C875" s="181" t="s">
        <v>48</v>
      </c>
      <c r="D875" s="182">
        <v>71.569999999999993</v>
      </c>
    </row>
    <row r="876" spans="1:4">
      <c r="A876" s="184" t="s">
        <v>14969</v>
      </c>
      <c r="B876" s="180" t="s">
        <v>14970</v>
      </c>
      <c r="C876" s="181" t="s">
        <v>48</v>
      </c>
      <c r="D876" s="182">
        <v>1133.83</v>
      </c>
    </row>
    <row r="877" spans="1:4">
      <c r="A877" s="184" t="s">
        <v>14971</v>
      </c>
      <c r="B877" s="180" t="s">
        <v>14972</v>
      </c>
      <c r="C877" s="181" t="s">
        <v>32</v>
      </c>
      <c r="D877" s="182">
        <v>16.559999999999999</v>
      </c>
    </row>
    <row r="878" spans="1:4">
      <c r="A878" s="184" t="s">
        <v>14973</v>
      </c>
      <c r="B878" s="180" t="s">
        <v>14974</v>
      </c>
      <c r="C878" s="181" t="s">
        <v>48</v>
      </c>
      <c r="D878" s="182">
        <v>206.52</v>
      </c>
    </row>
    <row r="879" spans="1:4">
      <c r="A879" s="184" t="s">
        <v>14975</v>
      </c>
      <c r="B879" s="180" t="s">
        <v>14976</v>
      </c>
      <c r="C879" s="181" t="s">
        <v>32</v>
      </c>
      <c r="D879" s="182">
        <v>2.1</v>
      </c>
    </row>
    <row r="880" spans="1:4">
      <c r="A880" s="184" t="s">
        <v>14977</v>
      </c>
      <c r="B880" s="180" t="s">
        <v>14978</v>
      </c>
      <c r="C880" s="181" t="s">
        <v>32</v>
      </c>
      <c r="D880" s="182">
        <v>1.05</v>
      </c>
    </row>
    <row r="881" spans="1:4">
      <c r="A881" s="184" t="s">
        <v>14979</v>
      </c>
      <c r="B881" s="180" t="s">
        <v>14980</v>
      </c>
      <c r="C881" s="181" t="s">
        <v>32</v>
      </c>
      <c r="D881" s="182">
        <v>108.6</v>
      </c>
    </row>
    <row r="882" spans="1:4">
      <c r="A882" s="184" t="s">
        <v>14981</v>
      </c>
      <c r="B882" s="180" t="s">
        <v>14982</v>
      </c>
      <c r="C882" s="181" t="s">
        <v>32</v>
      </c>
      <c r="D882" s="182">
        <v>20.309999999999999</v>
      </c>
    </row>
    <row r="883" spans="1:4">
      <c r="A883" s="181" t="s">
        <v>14983</v>
      </c>
      <c r="B883" s="180" t="s">
        <v>14984</v>
      </c>
      <c r="C883" s="181" t="s">
        <v>48</v>
      </c>
      <c r="D883" s="182">
        <v>443.44</v>
      </c>
    </row>
    <row r="884" spans="1:4">
      <c r="A884" s="183" t="s">
        <v>14985</v>
      </c>
      <c r="B884" s="180"/>
      <c r="C884" s="181"/>
      <c r="D884" s="182"/>
    </row>
    <row r="885" spans="1:4">
      <c r="A885" s="184" t="s">
        <v>14986</v>
      </c>
      <c r="B885" s="180" t="s">
        <v>14987</v>
      </c>
      <c r="C885" s="181" t="s">
        <v>11919</v>
      </c>
      <c r="D885" s="182">
        <v>5</v>
      </c>
    </row>
    <row r="886" spans="1:4">
      <c r="A886" s="184" t="s">
        <v>14988</v>
      </c>
      <c r="B886" s="180" t="s">
        <v>14989</v>
      </c>
      <c r="C886" s="181" t="s">
        <v>11919</v>
      </c>
      <c r="D886" s="182">
        <v>6</v>
      </c>
    </row>
    <row r="887" spans="1:4">
      <c r="A887" s="184" t="s">
        <v>14990</v>
      </c>
      <c r="B887" s="180" t="s">
        <v>14991</v>
      </c>
      <c r="C887" s="181" t="s">
        <v>11917</v>
      </c>
      <c r="D887" s="182">
        <v>47</v>
      </c>
    </row>
    <row r="888" spans="1:4">
      <c r="A888" s="184" t="s">
        <v>14992</v>
      </c>
      <c r="B888" s="180" t="s">
        <v>14993</v>
      </c>
      <c r="C888" s="181" t="s">
        <v>11917</v>
      </c>
      <c r="D888" s="182">
        <v>236.82</v>
      </c>
    </row>
    <row r="889" spans="1:4">
      <c r="A889" s="184" t="s">
        <v>14994</v>
      </c>
      <c r="B889" s="180" t="s">
        <v>14995</v>
      </c>
      <c r="C889" s="181" t="s">
        <v>11917</v>
      </c>
      <c r="D889" s="182">
        <v>295.32</v>
      </c>
    </row>
    <row r="890" spans="1:4">
      <c r="A890" s="184" t="s">
        <v>14996</v>
      </c>
      <c r="B890" s="180" t="s">
        <v>14997</v>
      </c>
      <c r="C890" s="181" t="s">
        <v>11917</v>
      </c>
      <c r="D890" s="182">
        <v>645.32000000000005</v>
      </c>
    </row>
    <row r="891" spans="1:4">
      <c r="A891" s="184" t="s">
        <v>14998</v>
      </c>
      <c r="B891" s="180" t="s">
        <v>14999</v>
      </c>
      <c r="C891" s="181" t="s">
        <v>11917</v>
      </c>
      <c r="D891" s="182">
        <v>201</v>
      </c>
    </row>
    <row r="892" spans="1:4">
      <c r="A892" s="184" t="s">
        <v>15000</v>
      </c>
      <c r="B892" s="180" t="s">
        <v>15001</v>
      </c>
      <c r="C892" s="181" t="s">
        <v>11917</v>
      </c>
      <c r="D892" s="182">
        <v>1776.3</v>
      </c>
    </row>
    <row r="893" spans="1:4">
      <c r="A893" s="184" t="s">
        <v>15002</v>
      </c>
      <c r="B893" s="180" t="s">
        <v>15003</v>
      </c>
      <c r="C893" s="181" t="s">
        <v>11917</v>
      </c>
      <c r="D893" s="182">
        <v>2301.9</v>
      </c>
    </row>
    <row r="894" spans="1:4">
      <c r="A894" s="184" t="s">
        <v>15004</v>
      </c>
      <c r="B894" s="180" t="s">
        <v>15005</v>
      </c>
      <c r="C894" s="181" t="s">
        <v>11917</v>
      </c>
      <c r="D894" s="182">
        <v>887.66</v>
      </c>
    </row>
    <row r="895" spans="1:4">
      <c r="A895" s="184" t="s">
        <v>15006</v>
      </c>
      <c r="B895" s="180" t="s">
        <v>15007</v>
      </c>
      <c r="C895" s="181" t="s">
        <v>11917</v>
      </c>
      <c r="D895" s="182">
        <v>77.180000000000007</v>
      </c>
    </row>
    <row r="896" spans="1:4">
      <c r="A896" s="184" t="s">
        <v>15008</v>
      </c>
      <c r="B896" s="180" t="s">
        <v>15009</v>
      </c>
      <c r="C896" s="181" t="s">
        <v>11917</v>
      </c>
      <c r="D896" s="182">
        <v>300</v>
      </c>
    </row>
    <row r="897" spans="1:4">
      <c r="A897" s="181" t="s">
        <v>15010</v>
      </c>
      <c r="B897" s="180" t="s">
        <v>15011</v>
      </c>
      <c r="C897" s="181" t="s">
        <v>48</v>
      </c>
      <c r="D897" s="182">
        <v>209.45</v>
      </c>
    </row>
    <row r="898" spans="1:4">
      <c r="A898" s="183" t="s">
        <v>15012</v>
      </c>
      <c r="B898" s="180"/>
      <c r="C898" s="181"/>
      <c r="D898" s="182"/>
    </row>
    <row r="899" spans="1:4">
      <c r="A899" s="184" t="s">
        <v>15013</v>
      </c>
      <c r="B899" s="180" t="s">
        <v>15014</v>
      </c>
      <c r="C899" s="181" t="s">
        <v>11916</v>
      </c>
      <c r="D899" s="182">
        <v>13.2</v>
      </c>
    </row>
    <row r="900" spans="1:4">
      <c r="A900" s="184" t="s">
        <v>15015</v>
      </c>
      <c r="B900" s="180" t="s">
        <v>15016</v>
      </c>
      <c r="C900" s="181" t="s">
        <v>32</v>
      </c>
      <c r="D900" s="182">
        <v>6.2</v>
      </c>
    </row>
    <row r="901" spans="1:4">
      <c r="A901" s="184" t="s">
        <v>15017</v>
      </c>
      <c r="B901" s="180" t="s">
        <v>15018</v>
      </c>
      <c r="C901" s="181" t="s">
        <v>48</v>
      </c>
      <c r="D901" s="182">
        <v>30.17</v>
      </c>
    </row>
    <row r="902" spans="1:4">
      <c r="A902" s="184" t="s">
        <v>15019</v>
      </c>
      <c r="B902" s="180" t="s">
        <v>15020</v>
      </c>
      <c r="C902" s="181" t="s">
        <v>32</v>
      </c>
      <c r="D902" s="182">
        <v>48.82</v>
      </c>
    </row>
    <row r="903" spans="1:4">
      <c r="A903" s="184" t="s">
        <v>15021</v>
      </c>
      <c r="B903" s="180" t="s">
        <v>15022</v>
      </c>
      <c r="C903" s="181" t="s">
        <v>32</v>
      </c>
      <c r="D903" s="182">
        <v>2.4900000000000002</v>
      </c>
    </row>
    <row r="904" spans="1:4">
      <c r="A904" s="181" t="s">
        <v>15023</v>
      </c>
      <c r="B904" s="180" t="s">
        <v>15024</v>
      </c>
      <c r="C904" s="181" t="s">
        <v>32</v>
      </c>
      <c r="D904" s="182">
        <v>0.52</v>
      </c>
    </row>
    <row r="905" spans="1:4">
      <c r="A905" s="183" t="s">
        <v>15025</v>
      </c>
      <c r="B905" s="180"/>
      <c r="C905" s="181"/>
      <c r="D905" s="182"/>
    </row>
    <row r="906" spans="1:4">
      <c r="A906" s="181" t="s">
        <v>15026</v>
      </c>
      <c r="B906" s="180" t="s">
        <v>15027</v>
      </c>
      <c r="C906" s="181" t="s">
        <v>11911</v>
      </c>
      <c r="D906" s="182">
        <v>496.38</v>
      </c>
    </row>
    <row r="907" spans="1:4">
      <c r="A907" s="179" t="s">
        <v>15028</v>
      </c>
      <c r="B907" s="180"/>
      <c r="C907" s="181"/>
      <c r="D907" s="182"/>
    </row>
    <row r="908" spans="1:4">
      <c r="A908" s="183" t="s">
        <v>15029</v>
      </c>
      <c r="B908" s="180"/>
      <c r="C908" s="181"/>
      <c r="D908" s="182"/>
    </row>
    <row r="909" spans="1:4">
      <c r="A909" s="181" t="s">
        <v>15030</v>
      </c>
      <c r="B909" s="180" t="s">
        <v>15031</v>
      </c>
      <c r="C909" s="181" t="s">
        <v>32</v>
      </c>
      <c r="D909" s="182">
        <v>102.86</v>
      </c>
    </row>
    <row r="910" spans="1:4">
      <c r="A910" s="179" t="s">
        <v>11929</v>
      </c>
      <c r="B910" s="180"/>
      <c r="C910" s="181"/>
      <c r="D910" s="182"/>
    </row>
    <row r="911" spans="1:4">
      <c r="A911" s="179" t="s">
        <v>11921</v>
      </c>
      <c r="B911" s="180"/>
      <c r="C911" s="181"/>
      <c r="D911" s="182"/>
    </row>
    <row r="912" spans="1:4">
      <c r="A912" s="179" t="s">
        <v>15032</v>
      </c>
      <c r="B912" s="180"/>
      <c r="C912" s="181"/>
      <c r="D912" s="182"/>
    </row>
    <row r="913" spans="1:4">
      <c r="A913" s="183" t="s">
        <v>15033</v>
      </c>
      <c r="B913" s="180"/>
      <c r="C913" s="181"/>
      <c r="D913" s="182"/>
    </row>
    <row r="914" spans="1:4">
      <c r="A914" s="184" t="s">
        <v>15034</v>
      </c>
      <c r="B914" s="180" t="s">
        <v>15035</v>
      </c>
      <c r="C914" s="181" t="s">
        <v>11911</v>
      </c>
      <c r="D914" s="182">
        <v>39.68</v>
      </c>
    </row>
    <row r="915" spans="1:4">
      <c r="A915" s="184" t="s">
        <v>15036</v>
      </c>
      <c r="B915" s="180" t="s">
        <v>15037</v>
      </c>
      <c r="C915" s="181" t="s">
        <v>11911</v>
      </c>
      <c r="D915" s="182">
        <v>80.819999999999993</v>
      </c>
    </row>
    <row r="916" spans="1:4">
      <c r="A916" s="184" t="s">
        <v>15038</v>
      </c>
      <c r="B916" s="180" t="s">
        <v>15039</v>
      </c>
      <c r="C916" s="181" t="s">
        <v>11911</v>
      </c>
      <c r="D916" s="182">
        <v>22.74</v>
      </c>
    </row>
    <row r="917" spans="1:4">
      <c r="A917" s="184" t="s">
        <v>15040</v>
      </c>
      <c r="B917" s="180" t="s">
        <v>15041</v>
      </c>
      <c r="C917" s="181" t="s">
        <v>11911</v>
      </c>
      <c r="D917" s="182">
        <v>63.21</v>
      </c>
    </row>
    <row r="918" spans="1:4">
      <c r="A918" s="181" t="s">
        <v>15042</v>
      </c>
      <c r="B918" s="180" t="s">
        <v>15043</v>
      </c>
      <c r="C918" s="181" t="s">
        <v>11911</v>
      </c>
      <c r="D918" s="182">
        <v>79</v>
      </c>
    </row>
    <row r="919" spans="1:4">
      <c r="A919" s="183" t="s">
        <v>15044</v>
      </c>
      <c r="B919" s="180"/>
      <c r="C919" s="181"/>
      <c r="D919" s="182"/>
    </row>
    <row r="920" spans="1:4">
      <c r="A920" s="184" t="s">
        <v>15045</v>
      </c>
      <c r="B920" s="180" t="s">
        <v>15046</v>
      </c>
      <c r="C920" s="181" t="s">
        <v>48</v>
      </c>
      <c r="D920" s="182">
        <v>50.66</v>
      </c>
    </row>
    <row r="921" spans="1:4">
      <c r="A921" s="184" t="s">
        <v>15047</v>
      </c>
      <c r="B921" s="180" t="s">
        <v>15048</v>
      </c>
      <c r="C921" s="181" t="s">
        <v>48</v>
      </c>
      <c r="D921" s="182">
        <v>61.01</v>
      </c>
    </row>
    <row r="922" spans="1:4">
      <c r="A922" s="181" t="s">
        <v>15049</v>
      </c>
      <c r="B922" s="180" t="s">
        <v>15050</v>
      </c>
      <c r="C922" s="181" t="s">
        <v>48</v>
      </c>
      <c r="D922" s="182">
        <v>123.92</v>
      </c>
    </row>
    <row r="923" spans="1:4">
      <c r="A923" s="183" t="s">
        <v>15051</v>
      </c>
      <c r="B923" s="180"/>
      <c r="C923" s="181"/>
      <c r="D923" s="182"/>
    </row>
    <row r="924" spans="1:4">
      <c r="A924" s="184" t="s">
        <v>15052</v>
      </c>
      <c r="B924" s="180" t="s">
        <v>15053</v>
      </c>
      <c r="C924" s="181" t="s">
        <v>48</v>
      </c>
      <c r="D924" s="182">
        <v>74.95</v>
      </c>
    </row>
    <row r="925" spans="1:4">
      <c r="A925" s="184" t="s">
        <v>15054</v>
      </c>
      <c r="B925" s="180" t="s">
        <v>15055</v>
      </c>
      <c r="C925" s="181" t="s">
        <v>48</v>
      </c>
      <c r="D925" s="182">
        <v>112.84</v>
      </c>
    </row>
    <row r="926" spans="1:4">
      <c r="A926" s="184" t="s">
        <v>15056</v>
      </c>
      <c r="B926" s="180" t="s">
        <v>15057</v>
      </c>
      <c r="C926" s="181" t="s">
        <v>48</v>
      </c>
      <c r="D926" s="182">
        <v>154.15</v>
      </c>
    </row>
    <row r="927" spans="1:4">
      <c r="A927" s="181" t="s">
        <v>15058</v>
      </c>
      <c r="B927" s="180" t="s">
        <v>15059</v>
      </c>
      <c r="C927" s="181" t="s">
        <v>48</v>
      </c>
      <c r="D927" s="182">
        <v>199.38</v>
      </c>
    </row>
    <row r="928" spans="1:4">
      <c r="A928" s="183" t="s">
        <v>15060</v>
      </c>
      <c r="B928" s="180"/>
      <c r="C928" s="181"/>
      <c r="D928" s="182"/>
    </row>
    <row r="929" spans="1:4">
      <c r="A929" s="184" t="s">
        <v>15061</v>
      </c>
      <c r="B929" s="180" t="s">
        <v>15062</v>
      </c>
      <c r="C929" s="181" t="s">
        <v>48</v>
      </c>
      <c r="D929" s="182">
        <v>129.81</v>
      </c>
    </row>
    <row r="930" spans="1:4">
      <c r="A930" s="184" t="s">
        <v>15063</v>
      </c>
      <c r="B930" s="180" t="s">
        <v>15064</v>
      </c>
      <c r="C930" s="181" t="s">
        <v>48</v>
      </c>
      <c r="D930" s="182">
        <v>168.88</v>
      </c>
    </row>
    <row r="931" spans="1:4">
      <c r="A931" s="184" t="s">
        <v>15065</v>
      </c>
      <c r="B931" s="180" t="s">
        <v>15066</v>
      </c>
      <c r="C931" s="181" t="s">
        <v>48</v>
      </c>
      <c r="D931" s="182">
        <v>222.35</v>
      </c>
    </row>
    <row r="932" spans="1:4">
      <c r="A932" s="184" t="s">
        <v>15067</v>
      </c>
      <c r="B932" s="180" t="s">
        <v>15068</v>
      </c>
      <c r="C932" s="181" t="s">
        <v>48</v>
      </c>
      <c r="D932" s="182">
        <v>249.05</v>
      </c>
    </row>
    <row r="933" spans="1:4">
      <c r="A933" s="184" t="s">
        <v>15069</v>
      </c>
      <c r="B933" s="180" t="s">
        <v>15070</v>
      </c>
      <c r="C933" s="181" t="s">
        <v>48</v>
      </c>
      <c r="D933" s="182">
        <v>335.58</v>
      </c>
    </row>
    <row r="934" spans="1:4">
      <c r="A934" s="184" t="s">
        <v>15071</v>
      </c>
      <c r="B934" s="180" t="s">
        <v>15072</v>
      </c>
      <c r="C934" s="181" t="s">
        <v>48</v>
      </c>
      <c r="D934" s="182">
        <v>402.89</v>
      </c>
    </row>
    <row r="935" spans="1:4">
      <c r="A935" s="184" t="s">
        <v>15073</v>
      </c>
      <c r="B935" s="180" t="s">
        <v>15074</v>
      </c>
      <c r="C935" s="181" t="s">
        <v>48</v>
      </c>
      <c r="D935" s="182">
        <v>497.5</v>
      </c>
    </row>
    <row r="936" spans="1:4">
      <c r="A936" s="184" t="s">
        <v>15075</v>
      </c>
      <c r="B936" s="180" t="s">
        <v>15076</v>
      </c>
      <c r="C936" s="181" t="s">
        <v>48</v>
      </c>
      <c r="D936" s="182">
        <v>640.65</v>
      </c>
    </row>
    <row r="937" spans="1:4">
      <c r="A937" s="184" t="s">
        <v>15077</v>
      </c>
      <c r="B937" s="180" t="s">
        <v>15078</v>
      </c>
      <c r="C937" s="181" t="s">
        <v>48</v>
      </c>
      <c r="D937" s="182">
        <v>754.64</v>
      </c>
    </row>
    <row r="938" spans="1:4">
      <c r="A938" s="184" t="s">
        <v>15079</v>
      </c>
      <c r="B938" s="180" t="s">
        <v>15080</v>
      </c>
      <c r="C938" s="181" t="s">
        <v>48</v>
      </c>
      <c r="D938" s="182">
        <v>1086.1500000000001</v>
      </c>
    </row>
    <row r="939" spans="1:4">
      <c r="A939" s="181" t="s">
        <v>15081</v>
      </c>
      <c r="B939" s="180" t="s">
        <v>15082</v>
      </c>
      <c r="C939" s="181" t="s">
        <v>48</v>
      </c>
      <c r="D939" s="182">
        <v>1795.31</v>
      </c>
    </row>
    <row r="940" spans="1:4">
      <c r="A940" s="183" t="s">
        <v>15083</v>
      </c>
      <c r="B940" s="180"/>
      <c r="C940" s="181"/>
      <c r="D940" s="182"/>
    </row>
    <row r="941" spans="1:4">
      <c r="A941" s="184" t="s">
        <v>15084</v>
      </c>
      <c r="B941" s="180" t="s">
        <v>15085</v>
      </c>
      <c r="C941" s="181" t="s">
        <v>48</v>
      </c>
      <c r="D941" s="182">
        <v>149.43</v>
      </c>
    </row>
    <row r="942" spans="1:4">
      <c r="A942" s="184" t="s">
        <v>15086</v>
      </c>
      <c r="B942" s="180" t="s">
        <v>15087</v>
      </c>
      <c r="C942" s="181" t="s">
        <v>48</v>
      </c>
      <c r="D942" s="182">
        <v>194.17</v>
      </c>
    </row>
    <row r="943" spans="1:4">
      <c r="A943" s="184" t="s">
        <v>15088</v>
      </c>
      <c r="B943" s="180" t="s">
        <v>15089</v>
      </c>
      <c r="C943" s="181" t="s">
        <v>48</v>
      </c>
      <c r="D943" s="182">
        <v>257.85000000000002</v>
      </c>
    </row>
    <row r="944" spans="1:4">
      <c r="A944" s="184" t="s">
        <v>15090</v>
      </c>
      <c r="B944" s="180" t="s">
        <v>11930</v>
      </c>
      <c r="C944" s="181" t="s">
        <v>48</v>
      </c>
      <c r="D944" s="182">
        <v>275.45</v>
      </c>
    </row>
    <row r="945" spans="1:4">
      <c r="A945" s="184" t="s">
        <v>15091</v>
      </c>
      <c r="B945" s="180" t="s">
        <v>11931</v>
      </c>
      <c r="C945" s="181" t="s">
        <v>48</v>
      </c>
      <c r="D945" s="182">
        <v>305.14</v>
      </c>
    </row>
    <row r="946" spans="1:4">
      <c r="A946" s="184" t="s">
        <v>15092</v>
      </c>
      <c r="B946" s="180" t="s">
        <v>11932</v>
      </c>
      <c r="C946" s="181" t="s">
        <v>48</v>
      </c>
      <c r="D946" s="182">
        <v>354.82</v>
      </c>
    </row>
    <row r="947" spans="1:4">
      <c r="A947" s="184" t="s">
        <v>15093</v>
      </c>
      <c r="B947" s="180" t="s">
        <v>15094</v>
      </c>
      <c r="C947" s="181" t="s">
        <v>48</v>
      </c>
      <c r="D947" s="182">
        <v>591.36</v>
      </c>
    </row>
    <row r="948" spans="1:4">
      <c r="A948" s="184" t="s">
        <v>15095</v>
      </c>
      <c r="B948" s="180" t="s">
        <v>11933</v>
      </c>
      <c r="C948" s="181" t="s">
        <v>48</v>
      </c>
      <c r="D948" s="182">
        <v>650.23</v>
      </c>
    </row>
    <row r="949" spans="1:4">
      <c r="A949" s="184" t="s">
        <v>15096</v>
      </c>
      <c r="B949" s="180" t="s">
        <v>11934</v>
      </c>
      <c r="C949" s="181" t="s">
        <v>48</v>
      </c>
      <c r="D949" s="182">
        <v>760.15</v>
      </c>
    </row>
    <row r="950" spans="1:4">
      <c r="A950" s="181" t="s">
        <v>15097</v>
      </c>
      <c r="B950" s="180" t="s">
        <v>11935</v>
      </c>
      <c r="C950" s="181" t="s">
        <v>48</v>
      </c>
      <c r="D950" s="182">
        <v>1958.31</v>
      </c>
    </row>
    <row r="951" spans="1:4">
      <c r="A951" s="183" t="s">
        <v>15098</v>
      </c>
      <c r="B951" s="180"/>
      <c r="C951" s="181"/>
      <c r="D951" s="182"/>
    </row>
    <row r="952" spans="1:4">
      <c r="A952" s="184" t="s">
        <v>15099</v>
      </c>
      <c r="B952" s="180" t="s">
        <v>15100</v>
      </c>
      <c r="C952" s="181" t="s">
        <v>48</v>
      </c>
      <c r="D952" s="182">
        <v>104.98</v>
      </c>
    </row>
    <row r="953" spans="1:4">
      <c r="A953" s="184" t="s">
        <v>15101</v>
      </c>
      <c r="B953" s="180" t="s">
        <v>15102</v>
      </c>
      <c r="C953" s="181" t="s">
        <v>48</v>
      </c>
      <c r="D953" s="182">
        <v>271.49</v>
      </c>
    </row>
    <row r="954" spans="1:4">
      <c r="A954" s="184" t="s">
        <v>15103</v>
      </c>
      <c r="B954" s="180" t="s">
        <v>15104</v>
      </c>
      <c r="C954" s="181" t="s">
        <v>48</v>
      </c>
      <c r="D954" s="182">
        <v>391.55</v>
      </c>
    </row>
    <row r="955" spans="1:4">
      <c r="A955" s="184" t="s">
        <v>15105</v>
      </c>
      <c r="B955" s="180" t="s">
        <v>15106</v>
      </c>
      <c r="C955" s="181" t="s">
        <v>48</v>
      </c>
      <c r="D955" s="182">
        <v>438.54</v>
      </c>
    </row>
    <row r="956" spans="1:4">
      <c r="A956" s="184" t="s">
        <v>15107</v>
      </c>
      <c r="B956" s="180" t="s">
        <v>15108</v>
      </c>
      <c r="C956" s="181" t="s">
        <v>48</v>
      </c>
      <c r="D956" s="182">
        <v>553.53</v>
      </c>
    </row>
    <row r="957" spans="1:4">
      <c r="A957" s="181" t="s">
        <v>15109</v>
      </c>
      <c r="B957" s="180" t="s">
        <v>15110</v>
      </c>
      <c r="C957" s="181" t="s">
        <v>48</v>
      </c>
      <c r="D957" s="182">
        <v>825.32</v>
      </c>
    </row>
    <row r="958" spans="1:4">
      <c r="A958" s="183" t="s">
        <v>15111</v>
      </c>
      <c r="B958" s="180"/>
      <c r="C958" s="181"/>
      <c r="D958" s="182"/>
    </row>
    <row r="959" spans="1:4">
      <c r="A959" s="184" t="s">
        <v>15112</v>
      </c>
      <c r="B959" s="180" t="s">
        <v>15113</v>
      </c>
      <c r="C959" s="181" t="s">
        <v>48</v>
      </c>
      <c r="D959" s="182">
        <v>23.99</v>
      </c>
    </row>
    <row r="960" spans="1:4">
      <c r="A960" s="184" t="s">
        <v>15114</v>
      </c>
      <c r="B960" s="180" t="s">
        <v>15115</v>
      </c>
      <c r="C960" s="181" t="s">
        <v>48</v>
      </c>
      <c r="D960" s="182">
        <v>50.25</v>
      </c>
    </row>
    <row r="961" spans="1:4">
      <c r="A961" s="184" t="s">
        <v>15116</v>
      </c>
      <c r="B961" s="180" t="s">
        <v>15117</v>
      </c>
      <c r="C961" s="181" t="s">
        <v>48</v>
      </c>
      <c r="D961" s="182">
        <v>71.13</v>
      </c>
    </row>
    <row r="962" spans="1:4">
      <c r="A962" s="184" t="s">
        <v>15118</v>
      </c>
      <c r="B962" s="180" t="s">
        <v>15119</v>
      </c>
      <c r="C962" s="181" t="s">
        <v>48</v>
      </c>
      <c r="D962" s="182">
        <v>104.41</v>
      </c>
    </row>
    <row r="963" spans="1:4">
      <c r="A963" s="181" t="s">
        <v>15120</v>
      </c>
      <c r="B963" s="180" t="s">
        <v>15121</v>
      </c>
      <c r="C963" s="181" t="s">
        <v>48</v>
      </c>
      <c r="D963" s="182">
        <v>163.87</v>
      </c>
    </row>
    <row r="964" spans="1:4">
      <c r="A964" s="183" t="s">
        <v>15122</v>
      </c>
      <c r="B964" s="180"/>
      <c r="C964" s="181"/>
      <c r="D964" s="182"/>
    </row>
    <row r="965" spans="1:4">
      <c r="A965" s="184" t="s">
        <v>15123</v>
      </c>
      <c r="B965" s="180" t="s">
        <v>15124</v>
      </c>
      <c r="C965" s="181" t="s">
        <v>11911</v>
      </c>
      <c r="D965" s="182">
        <v>40.090000000000003</v>
      </c>
    </row>
    <row r="966" spans="1:4">
      <c r="A966" s="184" t="s">
        <v>15125</v>
      </c>
      <c r="B966" s="180" t="s">
        <v>15126</v>
      </c>
      <c r="C966" s="181" t="s">
        <v>11911</v>
      </c>
      <c r="D966" s="182">
        <v>48.07</v>
      </c>
    </row>
    <row r="967" spans="1:4">
      <c r="A967" s="181" t="s">
        <v>15127</v>
      </c>
      <c r="B967" s="180" t="s">
        <v>15128</v>
      </c>
      <c r="C967" s="181" t="s">
        <v>11911</v>
      </c>
      <c r="D967" s="182">
        <v>68.06</v>
      </c>
    </row>
    <row r="968" spans="1:4">
      <c r="A968" s="183" t="s">
        <v>15129</v>
      </c>
      <c r="B968" s="180"/>
      <c r="C968" s="181"/>
      <c r="D968" s="182"/>
    </row>
    <row r="969" spans="1:4">
      <c r="A969" s="184" t="s">
        <v>15130</v>
      </c>
      <c r="B969" s="180" t="s">
        <v>15131</v>
      </c>
      <c r="C969" s="181" t="s">
        <v>48</v>
      </c>
      <c r="D969" s="182">
        <v>38.43</v>
      </c>
    </row>
    <row r="970" spans="1:4">
      <c r="A970" s="184" t="s">
        <v>15132</v>
      </c>
      <c r="B970" s="180" t="s">
        <v>15133</v>
      </c>
      <c r="C970" s="181" t="s">
        <v>48</v>
      </c>
      <c r="D970" s="182">
        <v>51.17</v>
      </c>
    </row>
    <row r="971" spans="1:4">
      <c r="A971" s="184" t="s">
        <v>15134</v>
      </c>
      <c r="B971" s="180" t="s">
        <v>15135</v>
      </c>
      <c r="C971" s="181" t="s">
        <v>48</v>
      </c>
      <c r="D971" s="182">
        <v>69.59</v>
      </c>
    </row>
    <row r="972" spans="1:4">
      <c r="A972" s="184" t="s">
        <v>15136</v>
      </c>
      <c r="B972" s="180" t="s">
        <v>15137</v>
      </c>
      <c r="C972" s="181" t="s">
        <v>48</v>
      </c>
      <c r="D972" s="182">
        <v>159.44999999999999</v>
      </c>
    </row>
    <row r="973" spans="1:4">
      <c r="A973" s="181" t="s">
        <v>15138</v>
      </c>
      <c r="B973" s="180" t="s">
        <v>15139</v>
      </c>
      <c r="C973" s="181" t="s">
        <v>48</v>
      </c>
      <c r="D973" s="182">
        <v>276.39999999999998</v>
      </c>
    </row>
    <row r="974" spans="1:4">
      <c r="A974" s="183" t="s">
        <v>15140</v>
      </c>
      <c r="B974" s="180"/>
      <c r="C974" s="181"/>
      <c r="D974" s="182"/>
    </row>
    <row r="975" spans="1:4">
      <c r="A975" s="184" t="s">
        <v>15141</v>
      </c>
      <c r="B975" s="180" t="s">
        <v>15142</v>
      </c>
      <c r="C975" s="181" t="s">
        <v>48</v>
      </c>
      <c r="D975" s="182">
        <v>22.38</v>
      </c>
    </row>
    <row r="976" spans="1:4">
      <c r="A976" s="181" t="s">
        <v>15143</v>
      </c>
      <c r="B976" s="180" t="s">
        <v>15144</v>
      </c>
      <c r="C976" s="181" t="s">
        <v>48</v>
      </c>
      <c r="D976" s="182">
        <v>48.03</v>
      </c>
    </row>
    <row r="977" spans="1:4">
      <c r="A977" s="183" t="s">
        <v>15145</v>
      </c>
      <c r="B977" s="180"/>
      <c r="C977" s="181"/>
      <c r="D977" s="182"/>
    </row>
    <row r="978" spans="1:4">
      <c r="A978" s="184" t="s">
        <v>15146</v>
      </c>
      <c r="B978" s="180" t="s">
        <v>15147</v>
      </c>
      <c r="C978" s="181" t="s">
        <v>48</v>
      </c>
      <c r="D978" s="182">
        <v>14.81</v>
      </c>
    </row>
    <row r="979" spans="1:4">
      <c r="A979" s="184" t="s">
        <v>15148</v>
      </c>
      <c r="B979" s="180" t="s">
        <v>15149</v>
      </c>
      <c r="C979" s="181" t="s">
        <v>48</v>
      </c>
      <c r="D979" s="182">
        <v>25.27</v>
      </c>
    </row>
    <row r="980" spans="1:4">
      <c r="A980" s="184" t="s">
        <v>15150</v>
      </c>
      <c r="B980" s="180" t="s">
        <v>15151</v>
      </c>
      <c r="C980" s="181" t="s">
        <v>48</v>
      </c>
      <c r="D980" s="182">
        <v>29.53</v>
      </c>
    </row>
    <row r="981" spans="1:4">
      <c r="A981" s="184" t="s">
        <v>15152</v>
      </c>
      <c r="B981" s="180" t="s">
        <v>15153</v>
      </c>
      <c r="C981" s="181" t="s">
        <v>48</v>
      </c>
      <c r="D981" s="182">
        <v>15.46</v>
      </c>
    </row>
    <row r="982" spans="1:4">
      <c r="A982" s="184" t="s">
        <v>15154</v>
      </c>
      <c r="B982" s="180" t="s">
        <v>15155</v>
      </c>
      <c r="C982" s="181" t="s">
        <v>48</v>
      </c>
      <c r="D982" s="182">
        <v>28.54</v>
      </c>
    </row>
    <row r="983" spans="1:4">
      <c r="A983" s="184" t="s">
        <v>15156</v>
      </c>
      <c r="B983" s="180" t="s">
        <v>15157</v>
      </c>
      <c r="C983" s="181" t="s">
        <v>48</v>
      </c>
      <c r="D983" s="182">
        <v>43.07</v>
      </c>
    </row>
    <row r="984" spans="1:4">
      <c r="A984" s="184" t="s">
        <v>15158</v>
      </c>
      <c r="B984" s="180" t="s">
        <v>15159</v>
      </c>
      <c r="C984" s="181" t="s">
        <v>48</v>
      </c>
      <c r="D984" s="182">
        <v>19.71</v>
      </c>
    </row>
    <row r="985" spans="1:4">
      <c r="A985" s="184" t="s">
        <v>15160</v>
      </c>
      <c r="B985" s="180" t="s">
        <v>15161</v>
      </c>
      <c r="C985" s="181" t="s">
        <v>48</v>
      </c>
      <c r="D985" s="182">
        <v>36.229999999999997</v>
      </c>
    </row>
    <row r="986" spans="1:4">
      <c r="A986" s="184" t="s">
        <v>15162</v>
      </c>
      <c r="B986" s="180" t="s">
        <v>15163</v>
      </c>
      <c r="C986" s="181" t="s">
        <v>48</v>
      </c>
      <c r="D986" s="182">
        <v>57.53</v>
      </c>
    </row>
    <row r="987" spans="1:4">
      <c r="A987" s="184" t="s">
        <v>15164</v>
      </c>
      <c r="B987" s="180" t="s">
        <v>15165</v>
      </c>
      <c r="C987" s="181" t="s">
        <v>48</v>
      </c>
      <c r="D987" s="182">
        <v>35.42</v>
      </c>
    </row>
    <row r="988" spans="1:4">
      <c r="A988" s="184" t="s">
        <v>15166</v>
      </c>
      <c r="B988" s="180" t="s">
        <v>15167</v>
      </c>
      <c r="C988" s="181" t="s">
        <v>48</v>
      </c>
      <c r="D988" s="182">
        <v>67.48</v>
      </c>
    </row>
    <row r="989" spans="1:4">
      <c r="A989" s="184" t="s">
        <v>15168</v>
      </c>
      <c r="B989" s="180" t="s">
        <v>15169</v>
      </c>
      <c r="C989" s="181" t="s">
        <v>48</v>
      </c>
      <c r="D989" s="182">
        <v>108.16</v>
      </c>
    </row>
    <row r="990" spans="1:4">
      <c r="A990" s="184" t="s">
        <v>15170</v>
      </c>
      <c r="B990" s="180" t="s">
        <v>15171</v>
      </c>
      <c r="C990" s="181" t="s">
        <v>48</v>
      </c>
      <c r="D990" s="182">
        <v>163.85</v>
      </c>
    </row>
    <row r="991" spans="1:4">
      <c r="A991" s="181" t="s">
        <v>15172</v>
      </c>
      <c r="B991" s="180" t="s">
        <v>15173</v>
      </c>
      <c r="C991" s="181" t="s">
        <v>48</v>
      </c>
      <c r="D991" s="182">
        <v>227.78</v>
      </c>
    </row>
    <row r="992" spans="1:4">
      <c r="A992" s="183" t="s">
        <v>15174</v>
      </c>
      <c r="B992" s="180"/>
      <c r="C992" s="181"/>
      <c r="D992" s="182"/>
    </row>
    <row r="993" spans="1:4">
      <c r="A993" s="184" t="s">
        <v>15175</v>
      </c>
      <c r="B993" s="180" t="s">
        <v>15176</v>
      </c>
      <c r="C993" s="181" t="s">
        <v>11911</v>
      </c>
      <c r="D993" s="182">
        <v>16.16</v>
      </c>
    </row>
    <row r="994" spans="1:4">
      <c r="A994" s="184" t="s">
        <v>15177</v>
      </c>
      <c r="B994" s="180" t="s">
        <v>15178</v>
      </c>
      <c r="C994" s="181" t="s">
        <v>11911</v>
      </c>
      <c r="D994" s="182">
        <v>31.76</v>
      </c>
    </row>
    <row r="995" spans="1:4">
      <c r="A995" s="184" t="s">
        <v>15179</v>
      </c>
      <c r="B995" s="180" t="s">
        <v>15180</v>
      </c>
      <c r="C995" s="181" t="s">
        <v>11911</v>
      </c>
      <c r="D995" s="182">
        <v>45.27</v>
      </c>
    </row>
    <row r="996" spans="1:4">
      <c r="A996" s="184" t="s">
        <v>15181</v>
      </c>
      <c r="B996" s="180" t="s">
        <v>15182</v>
      </c>
      <c r="C996" s="181" t="s">
        <v>11911</v>
      </c>
      <c r="D996" s="182">
        <v>17.399999999999999</v>
      </c>
    </row>
    <row r="997" spans="1:4">
      <c r="A997" s="184" t="s">
        <v>15183</v>
      </c>
      <c r="B997" s="180" t="s">
        <v>15184</v>
      </c>
      <c r="C997" s="181" t="s">
        <v>11911</v>
      </c>
      <c r="D997" s="182">
        <v>50.46</v>
      </c>
    </row>
    <row r="998" spans="1:4">
      <c r="A998" s="184" t="s">
        <v>15185</v>
      </c>
      <c r="B998" s="180" t="s">
        <v>15186</v>
      </c>
      <c r="C998" s="181" t="s">
        <v>11911</v>
      </c>
      <c r="D998" s="182">
        <v>20.85</v>
      </c>
    </row>
    <row r="999" spans="1:4">
      <c r="A999" s="184" t="s">
        <v>15187</v>
      </c>
      <c r="B999" s="180" t="s">
        <v>15188</v>
      </c>
      <c r="C999" s="181" t="s">
        <v>11911</v>
      </c>
      <c r="D999" s="182">
        <v>54.9</v>
      </c>
    </row>
    <row r="1000" spans="1:4">
      <c r="A1000" s="184" t="s">
        <v>15189</v>
      </c>
      <c r="B1000" s="180" t="s">
        <v>15190</v>
      </c>
      <c r="C1000" s="181" t="s">
        <v>11911</v>
      </c>
      <c r="D1000" s="182">
        <v>78.88</v>
      </c>
    </row>
    <row r="1001" spans="1:4">
      <c r="A1001" s="184" t="s">
        <v>15191</v>
      </c>
      <c r="B1001" s="180" t="s">
        <v>15192</v>
      </c>
      <c r="C1001" s="181" t="s">
        <v>11911</v>
      </c>
      <c r="D1001" s="182">
        <v>35.46</v>
      </c>
    </row>
    <row r="1002" spans="1:4">
      <c r="A1002" s="184" t="s">
        <v>15193</v>
      </c>
      <c r="B1002" s="180" t="s">
        <v>15194</v>
      </c>
      <c r="C1002" s="181" t="s">
        <v>11911</v>
      </c>
      <c r="D1002" s="182">
        <v>12.06</v>
      </c>
    </row>
    <row r="1003" spans="1:4">
      <c r="A1003" s="184" t="s">
        <v>15195</v>
      </c>
      <c r="B1003" s="180" t="s">
        <v>15196</v>
      </c>
      <c r="C1003" s="181" t="s">
        <v>11911</v>
      </c>
      <c r="D1003" s="182">
        <v>20.37</v>
      </c>
    </row>
    <row r="1004" spans="1:4">
      <c r="A1004" s="184" t="s">
        <v>15197</v>
      </c>
      <c r="B1004" s="180" t="s">
        <v>15198</v>
      </c>
      <c r="C1004" s="181" t="s">
        <v>11911</v>
      </c>
      <c r="D1004" s="182">
        <v>35</v>
      </c>
    </row>
    <row r="1005" spans="1:4">
      <c r="A1005" s="184" t="s">
        <v>15199</v>
      </c>
      <c r="B1005" s="180" t="s">
        <v>15200</v>
      </c>
      <c r="C1005" s="181" t="s">
        <v>11911</v>
      </c>
      <c r="D1005" s="182">
        <v>21.05</v>
      </c>
    </row>
    <row r="1006" spans="1:4">
      <c r="A1006" s="184" t="s">
        <v>15201</v>
      </c>
      <c r="B1006" s="180" t="s">
        <v>15202</v>
      </c>
      <c r="C1006" s="181" t="s">
        <v>11911</v>
      </c>
      <c r="D1006" s="182">
        <v>43.07</v>
      </c>
    </row>
    <row r="1007" spans="1:4">
      <c r="A1007" s="184" t="s">
        <v>15203</v>
      </c>
      <c r="B1007" s="180" t="s">
        <v>15204</v>
      </c>
      <c r="C1007" s="181" t="s">
        <v>11911</v>
      </c>
      <c r="D1007" s="182">
        <v>76.81</v>
      </c>
    </row>
    <row r="1008" spans="1:4">
      <c r="A1008" s="184" t="s">
        <v>15205</v>
      </c>
      <c r="B1008" s="180" t="s">
        <v>15206</v>
      </c>
      <c r="C1008" s="181" t="s">
        <v>11911</v>
      </c>
      <c r="D1008" s="182">
        <v>30.69</v>
      </c>
    </row>
    <row r="1009" spans="1:4">
      <c r="A1009" s="184" t="s">
        <v>15207</v>
      </c>
      <c r="B1009" s="180" t="s">
        <v>15208</v>
      </c>
      <c r="C1009" s="181" t="s">
        <v>11911</v>
      </c>
      <c r="D1009" s="182">
        <v>48.03</v>
      </c>
    </row>
    <row r="1010" spans="1:4">
      <c r="A1010" s="184" t="s">
        <v>15209</v>
      </c>
      <c r="B1010" s="180" t="s">
        <v>15210</v>
      </c>
      <c r="C1010" s="181" t="s">
        <v>11911</v>
      </c>
      <c r="D1010" s="182">
        <v>75.59</v>
      </c>
    </row>
    <row r="1011" spans="1:4">
      <c r="A1011" s="184" t="s">
        <v>15211</v>
      </c>
      <c r="B1011" s="180" t="s">
        <v>15212</v>
      </c>
      <c r="C1011" s="181" t="s">
        <v>11911</v>
      </c>
      <c r="D1011" s="182">
        <v>133.43</v>
      </c>
    </row>
    <row r="1012" spans="1:4">
      <c r="A1012" s="184" t="s">
        <v>15213</v>
      </c>
      <c r="B1012" s="180" t="s">
        <v>15214</v>
      </c>
      <c r="C1012" s="181" t="s">
        <v>11911</v>
      </c>
      <c r="D1012" s="182">
        <v>37.020000000000003</v>
      </c>
    </row>
    <row r="1013" spans="1:4">
      <c r="A1013" s="184" t="s">
        <v>15215</v>
      </c>
      <c r="B1013" s="180" t="s">
        <v>15216</v>
      </c>
      <c r="C1013" s="181" t="s">
        <v>11911</v>
      </c>
      <c r="D1013" s="182">
        <v>30.75</v>
      </c>
    </row>
    <row r="1014" spans="1:4">
      <c r="A1014" s="184" t="s">
        <v>15217</v>
      </c>
      <c r="B1014" s="180" t="s">
        <v>15218</v>
      </c>
      <c r="C1014" s="181" t="s">
        <v>11911</v>
      </c>
      <c r="D1014" s="182">
        <v>87.1</v>
      </c>
    </row>
    <row r="1015" spans="1:4">
      <c r="A1015" s="184" t="s">
        <v>15219</v>
      </c>
      <c r="B1015" s="180" t="s">
        <v>15220</v>
      </c>
      <c r="C1015" s="181" t="s">
        <v>11911</v>
      </c>
      <c r="D1015" s="182">
        <v>132.72</v>
      </c>
    </row>
    <row r="1016" spans="1:4">
      <c r="A1016" s="184" t="s">
        <v>15221</v>
      </c>
      <c r="B1016" s="180" t="s">
        <v>15222</v>
      </c>
      <c r="C1016" s="181" t="s">
        <v>11911</v>
      </c>
      <c r="D1016" s="182">
        <v>158.52000000000001</v>
      </c>
    </row>
    <row r="1017" spans="1:4">
      <c r="A1017" s="184" t="s">
        <v>15223</v>
      </c>
      <c r="B1017" s="180" t="s">
        <v>15224</v>
      </c>
      <c r="C1017" s="181" t="s">
        <v>11911</v>
      </c>
      <c r="D1017" s="182">
        <v>496.73</v>
      </c>
    </row>
    <row r="1018" spans="1:4">
      <c r="A1018" s="184" t="s">
        <v>15225</v>
      </c>
      <c r="B1018" s="180" t="s">
        <v>15226</v>
      </c>
      <c r="C1018" s="181" t="s">
        <v>11911</v>
      </c>
      <c r="D1018" s="182">
        <v>34.01</v>
      </c>
    </row>
    <row r="1019" spans="1:4">
      <c r="A1019" s="184" t="s">
        <v>15227</v>
      </c>
      <c r="B1019" s="180" t="s">
        <v>15228</v>
      </c>
      <c r="C1019" s="181" t="s">
        <v>11911</v>
      </c>
      <c r="D1019" s="182">
        <v>58.11</v>
      </c>
    </row>
    <row r="1020" spans="1:4">
      <c r="A1020" s="184" t="s">
        <v>15229</v>
      </c>
      <c r="B1020" s="180" t="s">
        <v>15230</v>
      </c>
      <c r="C1020" s="181" t="s">
        <v>11911</v>
      </c>
      <c r="D1020" s="182">
        <v>112.4</v>
      </c>
    </row>
    <row r="1021" spans="1:4">
      <c r="A1021" s="184" t="s">
        <v>15231</v>
      </c>
      <c r="B1021" s="180" t="s">
        <v>15232</v>
      </c>
      <c r="C1021" s="181" t="s">
        <v>11911</v>
      </c>
      <c r="D1021" s="182">
        <v>356.02</v>
      </c>
    </row>
    <row r="1022" spans="1:4">
      <c r="A1022" s="184" t="s">
        <v>15233</v>
      </c>
      <c r="B1022" s="180" t="s">
        <v>15234</v>
      </c>
      <c r="C1022" s="181" t="s">
        <v>11911</v>
      </c>
      <c r="D1022" s="182">
        <v>27.25</v>
      </c>
    </row>
    <row r="1023" spans="1:4">
      <c r="A1023" s="184" t="s">
        <v>15235</v>
      </c>
      <c r="B1023" s="180" t="s">
        <v>15236</v>
      </c>
      <c r="C1023" s="181" t="s">
        <v>11911</v>
      </c>
      <c r="D1023" s="182">
        <v>104.86</v>
      </c>
    </row>
    <row r="1024" spans="1:4">
      <c r="A1024" s="184" t="s">
        <v>15237</v>
      </c>
      <c r="B1024" s="180" t="s">
        <v>15238</v>
      </c>
      <c r="C1024" s="181" t="s">
        <v>11911</v>
      </c>
      <c r="D1024" s="182">
        <v>25.84</v>
      </c>
    </row>
    <row r="1025" spans="1:4">
      <c r="A1025" s="184" t="s">
        <v>15239</v>
      </c>
      <c r="B1025" s="180" t="s">
        <v>15240</v>
      </c>
      <c r="C1025" s="181" t="s">
        <v>11911</v>
      </c>
      <c r="D1025" s="182">
        <v>80.14</v>
      </c>
    </row>
    <row r="1026" spans="1:4">
      <c r="A1026" s="184" t="s">
        <v>15241</v>
      </c>
      <c r="B1026" s="180" t="s">
        <v>15242</v>
      </c>
      <c r="C1026" s="181" t="s">
        <v>11911</v>
      </c>
      <c r="D1026" s="182">
        <v>87.48</v>
      </c>
    </row>
    <row r="1027" spans="1:4">
      <c r="A1027" s="184" t="s">
        <v>15243</v>
      </c>
      <c r="B1027" s="180" t="s">
        <v>15244</v>
      </c>
      <c r="C1027" s="181" t="s">
        <v>11911</v>
      </c>
      <c r="D1027" s="182">
        <v>71.31</v>
      </c>
    </row>
    <row r="1028" spans="1:4">
      <c r="A1028" s="184" t="s">
        <v>15245</v>
      </c>
      <c r="B1028" s="180" t="s">
        <v>15246</v>
      </c>
      <c r="C1028" s="181" t="s">
        <v>11911</v>
      </c>
      <c r="D1028" s="182">
        <v>100.72</v>
      </c>
    </row>
    <row r="1029" spans="1:4">
      <c r="A1029" s="184" t="s">
        <v>15247</v>
      </c>
      <c r="B1029" s="180" t="s">
        <v>15248</v>
      </c>
      <c r="C1029" s="181" t="s">
        <v>11911</v>
      </c>
      <c r="D1029" s="182">
        <v>173.93</v>
      </c>
    </row>
    <row r="1030" spans="1:4">
      <c r="A1030" s="184" t="s">
        <v>15249</v>
      </c>
      <c r="B1030" s="180" t="s">
        <v>15250</v>
      </c>
      <c r="C1030" s="181" t="s">
        <v>11911</v>
      </c>
      <c r="D1030" s="182">
        <v>96.93</v>
      </c>
    </row>
    <row r="1031" spans="1:4">
      <c r="A1031" s="184" t="s">
        <v>15251</v>
      </c>
      <c r="B1031" s="180" t="s">
        <v>15252</v>
      </c>
      <c r="C1031" s="181" t="s">
        <v>11911</v>
      </c>
      <c r="D1031" s="182">
        <v>131.28</v>
      </c>
    </row>
    <row r="1032" spans="1:4">
      <c r="A1032" s="184" t="s">
        <v>15253</v>
      </c>
      <c r="B1032" s="180" t="s">
        <v>15254</v>
      </c>
      <c r="C1032" s="181" t="s">
        <v>11911</v>
      </c>
      <c r="D1032" s="182">
        <v>169.01</v>
      </c>
    </row>
    <row r="1033" spans="1:4">
      <c r="A1033" s="184" t="s">
        <v>15255</v>
      </c>
      <c r="B1033" s="180" t="s">
        <v>15256</v>
      </c>
      <c r="C1033" s="181" t="s">
        <v>11911</v>
      </c>
      <c r="D1033" s="182">
        <v>42.67</v>
      </c>
    </row>
    <row r="1034" spans="1:4">
      <c r="A1034" s="184" t="s">
        <v>15257</v>
      </c>
      <c r="B1034" s="180" t="s">
        <v>15258</v>
      </c>
      <c r="C1034" s="181" t="s">
        <v>11911</v>
      </c>
      <c r="D1034" s="182">
        <v>35.44</v>
      </c>
    </row>
    <row r="1035" spans="1:4">
      <c r="A1035" s="184" t="s">
        <v>15259</v>
      </c>
      <c r="B1035" s="180" t="s">
        <v>15260</v>
      </c>
      <c r="C1035" s="181" t="s">
        <v>11911</v>
      </c>
      <c r="D1035" s="182">
        <v>32.97</v>
      </c>
    </row>
    <row r="1036" spans="1:4">
      <c r="A1036" s="184" t="s">
        <v>15261</v>
      </c>
      <c r="B1036" s="180" t="s">
        <v>15262</v>
      </c>
      <c r="C1036" s="181" t="s">
        <v>11911</v>
      </c>
      <c r="D1036" s="182">
        <v>38.97</v>
      </c>
    </row>
    <row r="1037" spans="1:4">
      <c r="A1037" s="184" t="s">
        <v>15263</v>
      </c>
      <c r="B1037" s="180" t="s">
        <v>15264</v>
      </c>
      <c r="C1037" s="181" t="s">
        <v>11911</v>
      </c>
      <c r="D1037" s="182">
        <v>58.64</v>
      </c>
    </row>
    <row r="1038" spans="1:4">
      <c r="A1038" s="184" t="s">
        <v>15265</v>
      </c>
      <c r="B1038" s="180" t="s">
        <v>15266</v>
      </c>
      <c r="C1038" s="181" t="s">
        <v>11911</v>
      </c>
      <c r="D1038" s="182">
        <v>39.229999999999997</v>
      </c>
    </row>
    <row r="1039" spans="1:4">
      <c r="A1039" s="184" t="s">
        <v>15267</v>
      </c>
      <c r="B1039" s="180" t="s">
        <v>15268</v>
      </c>
      <c r="C1039" s="181" t="s">
        <v>11911</v>
      </c>
      <c r="D1039" s="182">
        <v>48.9</v>
      </c>
    </row>
    <row r="1040" spans="1:4">
      <c r="A1040" s="184" t="s">
        <v>15269</v>
      </c>
      <c r="B1040" s="180" t="s">
        <v>15270</v>
      </c>
      <c r="C1040" s="181" t="s">
        <v>11911</v>
      </c>
      <c r="D1040" s="182">
        <v>52.78</v>
      </c>
    </row>
    <row r="1041" spans="1:4">
      <c r="A1041" s="184" t="s">
        <v>15271</v>
      </c>
      <c r="B1041" s="180" t="s">
        <v>15272</v>
      </c>
      <c r="C1041" s="181" t="s">
        <v>11911</v>
      </c>
      <c r="D1041" s="182">
        <v>56.36</v>
      </c>
    </row>
    <row r="1042" spans="1:4">
      <c r="A1042" s="184" t="s">
        <v>15273</v>
      </c>
      <c r="B1042" s="180" t="s">
        <v>15274</v>
      </c>
      <c r="C1042" s="181" t="s">
        <v>11911</v>
      </c>
      <c r="D1042" s="182">
        <v>96.48</v>
      </c>
    </row>
    <row r="1043" spans="1:4">
      <c r="A1043" s="184" t="s">
        <v>15275</v>
      </c>
      <c r="B1043" s="180" t="s">
        <v>15276</v>
      </c>
      <c r="C1043" s="181" t="s">
        <v>11911</v>
      </c>
      <c r="D1043" s="182">
        <v>157.97</v>
      </c>
    </row>
    <row r="1044" spans="1:4">
      <c r="A1044" s="184" t="s">
        <v>15277</v>
      </c>
      <c r="B1044" s="180" t="s">
        <v>15278</v>
      </c>
      <c r="C1044" s="181" t="s">
        <v>11911</v>
      </c>
      <c r="D1044" s="182">
        <v>239.69</v>
      </c>
    </row>
    <row r="1045" spans="1:4">
      <c r="A1045" s="184" t="s">
        <v>15279</v>
      </c>
      <c r="B1045" s="180" t="s">
        <v>15280</v>
      </c>
      <c r="C1045" s="181" t="s">
        <v>11911</v>
      </c>
      <c r="D1045" s="182">
        <v>371.96</v>
      </c>
    </row>
    <row r="1046" spans="1:4">
      <c r="A1046" s="184" t="s">
        <v>15281</v>
      </c>
      <c r="B1046" s="180" t="s">
        <v>15282</v>
      </c>
      <c r="C1046" s="181" t="s">
        <v>11911</v>
      </c>
      <c r="D1046" s="182">
        <v>38.159999999999997</v>
      </c>
    </row>
    <row r="1047" spans="1:4">
      <c r="A1047" s="184" t="s">
        <v>15283</v>
      </c>
      <c r="B1047" s="180" t="s">
        <v>15284</v>
      </c>
      <c r="C1047" s="181" t="s">
        <v>11911</v>
      </c>
      <c r="D1047" s="182">
        <v>59.64</v>
      </c>
    </row>
    <row r="1048" spans="1:4">
      <c r="A1048" s="184" t="s">
        <v>15285</v>
      </c>
      <c r="B1048" s="180" t="s">
        <v>15286</v>
      </c>
      <c r="C1048" s="181" t="s">
        <v>11911</v>
      </c>
      <c r="D1048" s="182">
        <v>94.74</v>
      </c>
    </row>
    <row r="1049" spans="1:4">
      <c r="A1049" s="184" t="s">
        <v>15287</v>
      </c>
      <c r="B1049" s="180" t="s">
        <v>15288</v>
      </c>
      <c r="C1049" s="181" t="s">
        <v>11911</v>
      </c>
      <c r="D1049" s="182">
        <v>138.71</v>
      </c>
    </row>
    <row r="1050" spans="1:4">
      <c r="A1050" s="184" t="s">
        <v>15289</v>
      </c>
      <c r="B1050" s="180" t="s">
        <v>15290</v>
      </c>
      <c r="C1050" s="181" t="s">
        <v>11911</v>
      </c>
      <c r="D1050" s="182">
        <v>196.89</v>
      </c>
    </row>
    <row r="1051" spans="1:4">
      <c r="A1051" s="184" t="s">
        <v>15291</v>
      </c>
      <c r="B1051" s="180" t="s">
        <v>15292</v>
      </c>
      <c r="C1051" s="181" t="s">
        <v>11911</v>
      </c>
      <c r="D1051" s="182">
        <v>15.28</v>
      </c>
    </row>
    <row r="1052" spans="1:4">
      <c r="A1052" s="184" t="s">
        <v>15293</v>
      </c>
      <c r="B1052" s="180" t="s">
        <v>15294</v>
      </c>
      <c r="C1052" s="181" t="s">
        <v>11911</v>
      </c>
      <c r="D1052" s="182">
        <v>23.51</v>
      </c>
    </row>
    <row r="1053" spans="1:4">
      <c r="A1053" s="184" t="s">
        <v>15295</v>
      </c>
      <c r="B1053" s="180" t="s">
        <v>15296</v>
      </c>
      <c r="C1053" s="181" t="s">
        <v>11911</v>
      </c>
      <c r="D1053" s="182">
        <v>39.090000000000003</v>
      </c>
    </row>
    <row r="1054" spans="1:4">
      <c r="A1054" s="184" t="s">
        <v>15297</v>
      </c>
      <c r="B1054" s="180" t="s">
        <v>15298</v>
      </c>
      <c r="C1054" s="181" t="s">
        <v>11911</v>
      </c>
      <c r="D1054" s="182">
        <v>56</v>
      </c>
    </row>
    <row r="1055" spans="1:4">
      <c r="A1055" s="184" t="s">
        <v>15299</v>
      </c>
      <c r="B1055" s="180" t="s">
        <v>15300</v>
      </c>
      <c r="C1055" s="181" t="s">
        <v>11911</v>
      </c>
      <c r="D1055" s="182">
        <v>148.97</v>
      </c>
    </row>
    <row r="1056" spans="1:4">
      <c r="A1056" s="184" t="s">
        <v>15301</v>
      </c>
      <c r="B1056" s="180" t="s">
        <v>15302</v>
      </c>
      <c r="C1056" s="181" t="s">
        <v>11911</v>
      </c>
      <c r="D1056" s="182">
        <v>23.6</v>
      </c>
    </row>
    <row r="1057" spans="1:4">
      <c r="A1057" s="184" t="s">
        <v>15303</v>
      </c>
      <c r="B1057" s="180" t="s">
        <v>15304</v>
      </c>
      <c r="C1057" s="181" t="s">
        <v>11911</v>
      </c>
      <c r="D1057" s="182">
        <v>69.900000000000006</v>
      </c>
    </row>
    <row r="1058" spans="1:4">
      <c r="A1058" s="184" t="s">
        <v>15305</v>
      </c>
      <c r="B1058" s="180" t="s">
        <v>15306</v>
      </c>
      <c r="C1058" s="181" t="s">
        <v>11911</v>
      </c>
      <c r="D1058" s="182">
        <v>111.28</v>
      </c>
    </row>
    <row r="1059" spans="1:4">
      <c r="A1059" s="184" t="s">
        <v>15307</v>
      </c>
      <c r="B1059" s="180" t="s">
        <v>15308</v>
      </c>
      <c r="C1059" s="181" t="s">
        <v>11911</v>
      </c>
      <c r="D1059" s="182">
        <v>130.58000000000001</v>
      </c>
    </row>
    <row r="1060" spans="1:4">
      <c r="A1060" s="184" t="s">
        <v>15309</v>
      </c>
      <c r="B1060" s="180" t="s">
        <v>15310</v>
      </c>
      <c r="C1060" s="181" t="s">
        <v>11911</v>
      </c>
      <c r="D1060" s="182">
        <v>27.17</v>
      </c>
    </row>
    <row r="1061" spans="1:4">
      <c r="A1061" s="184" t="s">
        <v>15311</v>
      </c>
      <c r="B1061" s="180" t="s">
        <v>15312</v>
      </c>
      <c r="C1061" s="181" t="s">
        <v>11911</v>
      </c>
      <c r="D1061" s="182">
        <v>32.85</v>
      </c>
    </row>
    <row r="1062" spans="1:4">
      <c r="A1062" s="184" t="s">
        <v>15313</v>
      </c>
      <c r="B1062" s="180" t="s">
        <v>15314</v>
      </c>
      <c r="C1062" s="181" t="s">
        <v>11911</v>
      </c>
      <c r="D1062" s="182">
        <v>49.85</v>
      </c>
    </row>
    <row r="1063" spans="1:4">
      <c r="A1063" s="184" t="s">
        <v>15315</v>
      </c>
      <c r="B1063" s="180" t="s">
        <v>15316</v>
      </c>
      <c r="C1063" s="181" t="s">
        <v>11911</v>
      </c>
      <c r="D1063" s="182">
        <v>68.849999999999994</v>
      </c>
    </row>
    <row r="1064" spans="1:4">
      <c r="A1064" s="184" t="s">
        <v>15317</v>
      </c>
      <c r="B1064" s="180" t="s">
        <v>15318</v>
      </c>
      <c r="C1064" s="181" t="s">
        <v>11911</v>
      </c>
      <c r="D1064" s="182">
        <v>35.08</v>
      </c>
    </row>
    <row r="1065" spans="1:4">
      <c r="A1065" s="184" t="s">
        <v>15319</v>
      </c>
      <c r="B1065" s="180" t="s">
        <v>15320</v>
      </c>
      <c r="C1065" s="181" t="s">
        <v>11911</v>
      </c>
      <c r="D1065" s="182">
        <v>59.42</v>
      </c>
    </row>
    <row r="1066" spans="1:4">
      <c r="A1066" s="184" t="s">
        <v>15321</v>
      </c>
      <c r="B1066" s="180" t="s">
        <v>15322</v>
      </c>
      <c r="C1066" s="181" t="s">
        <v>11911</v>
      </c>
      <c r="D1066" s="182">
        <v>87.97</v>
      </c>
    </row>
    <row r="1067" spans="1:4">
      <c r="A1067" s="184" t="s">
        <v>15323</v>
      </c>
      <c r="B1067" s="180" t="s">
        <v>15324</v>
      </c>
      <c r="C1067" s="181" t="s">
        <v>11911</v>
      </c>
      <c r="D1067" s="182">
        <v>297.58999999999997</v>
      </c>
    </row>
    <row r="1068" spans="1:4">
      <c r="A1068" s="184" t="s">
        <v>15325</v>
      </c>
      <c r="B1068" s="180" t="s">
        <v>15326</v>
      </c>
      <c r="C1068" s="181" t="s">
        <v>11911</v>
      </c>
      <c r="D1068" s="182">
        <v>56.68</v>
      </c>
    </row>
    <row r="1069" spans="1:4">
      <c r="A1069" s="184" t="s">
        <v>15327</v>
      </c>
      <c r="B1069" s="180" t="s">
        <v>15328</v>
      </c>
      <c r="C1069" s="181" t="s">
        <v>11911</v>
      </c>
      <c r="D1069" s="182">
        <v>81.290000000000006</v>
      </c>
    </row>
    <row r="1070" spans="1:4">
      <c r="A1070" s="184" t="s">
        <v>15329</v>
      </c>
      <c r="B1070" s="180" t="s">
        <v>15330</v>
      </c>
      <c r="C1070" s="181" t="s">
        <v>11911</v>
      </c>
      <c r="D1070" s="182">
        <v>88.53</v>
      </c>
    </row>
    <row r="1071" spans="1:4">
      <c r="A1071" s="184" t="s">
        <v>15331</v>
      </c>
      <c r="B1071" s="180" t="s">
        <v>15332</v>
      </c>
      <c r="C1071" s="181" t="s">
        <v>11911</v>
      </c>
      <c r="D1071" s="182">
        <v>184.82</v>
      </c>
    </row>
    <row r="1072" spans="1:4">
      <c r="A1072" s="184" t="s">
        <v>15333</v>
      </c>
      <c r="B1072" s="180" t="s">
        <v>15334</v>
      </c>
      <c r="C1072" s="181" t="s">
        <v>11911</v>
      </c>
      <c r="D1072" s="182">
        <v>208.86</v>
      </c>
    </row>
    <row r="1073" spans="1:4">
      <c r="A1073" s="184" t="s">
        <v>15335</v>
      </c>
      <c r="B1073" s="180" t="s">
        <v>15336</v>
      </c>
      <c r="C1073" s="181" t="s">
        <v>11911</v>
      </c>
      <c r="D1073" s="182">
        <v>312.20999999999998</v>
      </c>
    </row>
    <row r="1074" spans="1:4">
      <c r="A1074" s="184" t="s">
        <v>15337</v>
      </c>
      <c r="B1074" s="180" t="s">
        <v>15338</v>
      </c>
      <c r="C1074" s="181" t="s">
        <v>11911</v>
      </c>
      <c r="D1074" s="182">
        <v>67.59</v>
      </c>
    </row>
    <row r="1075" spans="1:4">
      <c r="A1075" s="184" t="s">
        <v>15339</v>
      </c>
      <c r="B1075" s="180" t="s">
        <v>15340</v>
      </c>
      <c r="C1075" s="181" t="s">
        <v>11911</v>
      </c>
      <c r="D1075" s="182">
        <v>90.04</v>
      </c>
    </row>
    <row r="1076" spans="1:4">
      <c r="A1076" s="184" t="s">
        <v>15341</v>
      </c>
      <c r="B1076" s="180" t="s">
        <v>15342</v>
      </c>
      <c r="C1076" s="181" t="s">
        <v>11911</v>
      </c>
      <c r="D1076" s="182">
        <v>132.74</v>
      </c>
    </row>
    <row r="1077" spans="1:4">
      <c r="A1077" s="184" t="s">
        <v>15343</v>
      </c>
      <c r="B1077" s="180" t="s">
        <v>15344</v>
      </c>
      <c r="C1077" s="181" t="s">
        <v>11911</v>
      </c>
      <c r="D1077" s="182">
        <v>328.68</v>
      </c>
    </row>
    <row r="1078" spans="1:4">
      <c r="A1078" s="184" t="s">
        <v>15345</v>
      </c>
      <c r="B1078" s="180" t="s">
        <v>15346</v>
      </c>
      <c r="C1078" s="181" t="s">
        <v>11911</v>
      </c>
      <c r="D1078" s="182">
        <v>421.82</v>
      </c>
    </row>
    <row r="1079" spans="1:4">
      <c r="A1079" s="184" t="s">
        <v>15347</v>
      </c>
      <c r="B1079" s="180" t="s">
        <v>15348</v>
      </c>
      <c r="C1079" s="181" t="s">
        <v>11911</v>
      </c>
      <c r="D1079" s="182">
        <v>148.57</v>
      </c>
    </row>
    <row r="1080" spans="1:4">
      <c r="A1080" s="184" t="s">
        <v>15349</v>
      </c>
      <c r="B1080" s="180" t="s">
        <v>15350</v>
      </c>
      <c r="C1080" s="181" t="s">
        <v>11911</v>
      </c>
      <c r="D1080" s="182">
        <v>244.42</v>
      </c>
    </row>
    <row r="1081" spans="1:4">
      <c r="A1081" s="181" t="s">
        <v>15351</v>
      </c>
      <c r="B1081" s="180" t="s">
        <v>15352</v>
      </c>
      <c r="C1081" s="181" t="s">
        <v>11911</v>
      </c>
      <c r="D1081" s="182">
        <v>286.88</v>
      </c>
    </row>
    <row r="1082" spans="1:4">
      <c r="A1082" s="183" t="s">
        <v>15353</v>
      </c>
      <c r="B1082" s="180"/>
      <c r="C1082" s="181"/>
      <c r="D1082" s="182"/>
    </row>
    <row r="1083" spans="1:4">
      <c r="A1083" s="184" t="s">
        <v>15354</v>
      </c>
      <c r="B1083" s="180" t="s">
        <v>15355</v>
      </c>
      <c r="C1083" s="181" t="s">
        <v>48</v>
      </c>
      <c r="D1083" s="182">
        <v>156.78</v>
      </c>
    </row>
    <row r="1084" spans="1:4">
      <c r="A1084" s="184" t="s">
        <v>15356</v>
      </c>
      <c r="B1084" s="180" t="s">
        <v>15357</v>
      </c>
      <c r="C1084" s="181" t="s">
        <v>48</v>
      </c>
      <c r="D1084" s="182">
        <v>160.41</v>
      </c>
    </row>
    <row r="1085" spans="1:4">
      <c r="A1085" s="184" t="s">
        <v>15358</v>
      </c>
      <c r="B1085" s="180" t="s">
        <v>15359</v>
      </c>
      <c r="C1085" s="181" t="s">
        <v>48</v>
      </c>
      <c r="D1085" s="182">
        <v>257.58999999999997</v>
      </c>
    </row>
    <row r="1086" spans="1:4">
      <c r="A1086" s="184" t="s">
        <v>15360</v>
      </c>
      <c r="B1086" s="180" t="s">
        <v>15361</v>
      </c>
      <c r="C1086" s="181" t="s">
        <v>48</v>
      </c>
      <c r="D1086" s="182">
        <v>370.96</v>
      </c>
    </row>
    <row r="1087" spans="1:4">
      <c r="A1087" s="184" t="s">
        <v>15362</v>
      </c>
      <c r="B1087" s="180" t="s">
        <v>15363</v>
      </c>
      <c r="C1087" s="181" t="s">
        <v>48</v>
      </c>
      <c r="D1087" s="182">
        <v>429.16</v>
      </c>
    </row>
    <row r="1088" spans="1:4">
      <c r="A1088" s="184" t="s">
        <v>15364</v>
      </c>
      <c r="B1088" s="180" t="s">
        <v>15365</v>
      </c>
      <c r="C1088" s="181" t="s">
        <v>48</v>
      </c>
      <c r="D1088" s="182">
        <v>575.57000000000005</v>
      </c>
    </row>
    <row r="1089" spans="1:4">
      <c r="A1089" s="184" t="s">
        <v>15366</v>
      </c>
      <c r="B1089" s="180" t="s">
        <v>15367</v>
      </c>
      <c r="C1089" s="181" t="s">
        <v>48</v>
      </c>
      <c r="D1089" s="182">
        <v>662.58</v>
      </c>
    </row>
    <row r="1090" spans="1:4">
      <c r="A1090" s="184" t="s">
        <v>15368</v>
      </c>
      <c r="B1090" s="180" t="s">
        <v>15369</v>
      </c>
      <c r="C1090" s="181" t="s">
        <v>48</v>
      </c>
      <c r="D1090" s="182">
        <v>949.9</v>
      </c>
    </row>
    <row r="1091" spans="1:4">
      <c r="A1091" s="184" t="s">
        <v>15370</v>
      </c>
      <c r="B1091" s="180" t="s">
        <v>15371</v>
      </c>
      <c r="C1091" s="181" t="s">
        <v>48</v>
      </c>
      <c r="D1091" s="182">
        <v>957.37</v>
      </c>
    </row>
    <row r="1092" spans="1:4">
      <c r="A1092" s="181" t="s">
        <v>15372</v>
      </c>
      <c r="B1092" s="180" t="s">
        <v>15373</v>
      </c>
      <c r="C1092" s="181" t="s">
        <v>48</v>
      </c>
      <c r="D1092" s="182">
        <v>1207.54</v>
      </c>
    </row>
    <row r="1093" spans="1:4">
      <c r="A1093" s="179" t="s">
        <v>15374</v>
      </c>
      <c r="B1093" s="180"/>
      <c r="C1093" s="181"/>
      <c r="D1093" s="182"/>
    </row>
    <row r="1094" spans="1:4">
      <c r="A1094" s="183" t="s">
        <v>15375</v>
      </c>
      <c r="B1094" s="180"/>
      <c r="C1094" s="181"/>
      <c r="D1094" s="182"/>
    </row>
    <row r="1095" spans="1:4">
      <c r="A1095" s="184" t="s">
        <v>15376</v>
      </c>
      <c r="B1095" s="180" t="s">
        <v>15377</v>
      </c>
      <c r="C1095" s="181" t="s">
        <v>48</v>
      </c>
      <c r="D1095" s="182">
        <v>382.33</v>
      </c>
    </row>
    <row r="1096" spans="1:4">
      <c r="A1096" s="184" t="s">
        <v>15378</v>
      </c>
      <c r="B1096" s="180" t="s">
        <v>15379</v>
      </c>
      <c r="C1096" s="181" t="s">
        <v>48</v>
      </c>
      <c r="D1096" s="182">
        <v>418.58</v>
      </c>
    </row>
    <row r="1097" spans="1:4">
      <c r="A1097" s="184" t="s">
        <v>15380</v>
      </c>
      <c r="B1097" s="180" t="s">
        <v>15381</v>
      </c>
      <c r="C1097" s="181" t="s">
        <v>48</v>
      </c>
      <c r="D1097" s="182">
        <v>529.99</v>
      </c>
    </row>
    <row r="1098" spans="1:4">
      <c r="A1098" s="184" t="s">
        <v>15382</v>
      </c>
      <c r="B1098" s="180" t="s">
        <v>15383</v>
      </c>
      <c r="C1098" s="181" t="s">
        <v>48</v>
      </c>
      <c r="D1098" s="182">
        <v>571.11</v>
      </c>
    </row>
    <row r="1099" spans="1:4">
      <c r="A1099" s="184" t="s">
        <v>15384</v>
      </c>
      <c r="B1099" s="180" t="s">
        <v>15385</v>
      </c>
      <c r="C1099" s="181" t="s">
        <v>48</v>
      </c>
      <c r="D1099" s="182">
        <v>756.83</v>
      </c>
    </row>
    <row r="1100" spans="1:4">
      <c r="A1100" s="181" t="s">
        <v>15386</v>
      </c>
      <c r="B1100" s="180" t="s">
        <v>15387</v>
      </c>
      <c r="C1100" s="181" t="s">
        <v>48</v>
      </c>
      <c r="D1100" s="182">
        <v>878.01</v>
      </c>
    </row>
    <row r="1101" spans="1:4">
      <c r="A1101" s="183" t="s">
        <v>15388</v>
      </c>
      <c r="B1101" s="180"/>
      <c r="C1101" s="181"/>
      <c r="D1101" s="182"/>
    </row>
    <row r="1102" spans="1:4">
      <c r="A1102" s="184" t="s">
        <v>15389</v>
      </c>
      <c r="B1102" s="180" t="s">
        <v>15390</v>
      </c>
      <c r="C1102" s="181" t="s">
        <v>11911</v>
      </c>
      <c r="D1102" s="182">
        <v>114.85</v>
      </c>
    </row>
    <row r="1103" spans="1:4">
      <c r="A1103" s="184" t="s">
        <v>15391</v>
      </c>
      <c r="B1103" s="180" t="s">
        <v>15392</v>
      </c>
      <c r="C1103" s="181" t="s">
        <v>11911</v>
      </c>
      <c r="D1103" s="182">
        <v>147.38</v>
      </c>
    </row>
    <row r="1104" spans="1:4">
      <c r="A1104" s="184" t="s">
        <v>15393</v>
      </c>
      <c r="B1104" s="180" t="s">
        <v>15394</v>
      </c>
      <c r="C1104" s="181" t="s">
        <v>11911</v>
      </c>
      <c r="D1104" s="182">
        <v>212.69</v>
      </c>
    </row>
    <row r="1105" spans="1:4">
      <c r="A1105" s="184" t="s">
        <v>15395</v>
      </c>
      <c r="B1105" s="180" t="s">
        <v>15396</v>
      </c>
      <c r="C1105" s="181" t="s">
        <v>11911</v>
      </c>
      <c r="D1105" s="182">
        <v>298.87</v>
      </c>
    </row>
    <row r="1106" spans="1:4">
      <c r="A1106" s="184" t="s">
        <v>15397</v>
      </c>
      <c r="B1106" s="180" t="s">
        <v>15398</v>
      </c>
      <c r="C1106" s="181" t="s">
        <v>11911</v>
      </c>
      <c r="D1106" s="182">
        <v>372.45</v>
      </c>
    </row>
    <row r="1107" spans="1:4">
      <c r="A1107" s="184" t="s">
        <v>15399</v>
      </c>
      <c r="B1107" s="180" t="s">
        <v>15400</v>
      </c>
      <c r="C1107" s="181" t="s">
        <v>11911</v>
      </c>
      <c r="D1107" s="182">
        <v>460.42</v>
      </c>
    </row>
    <row r="1108" spans="1:4">
      <c r="A1108" s="184" t="s">
        <v>15401</v>
      </c>
      <c r="B1108" s="180" t="s">
        <v>15402</v>
      </c>
      <c r="C1108" s="181" t="s">
        <v>11911</v>
      </c>
      <c r="D1108" s="182">
        <v>714.19</v>
      </c>
    </row>
    <row r="1109" spans="1:4">
      <c r="A1109" s="184" t="s">
        <v>15403</v>
      </c>
      <c r="B1109" s="180" t="s">
        <v>15404</v>
      </c>
      <c r="C1109" s="181" t="s">
        <v>11911</v>
      </c>
      <c r="D1109" s="182">
        <v>1010.05</v>
      </c>
    </row>
    <row r="1110" spans="1:4">
      <c r="A1110" s="184" t="s">
        <v>15405</v>
      </c>
      <c r="B1110" s="180" t="s">
        <v>15406</v>
      </c>
      <c r="C1110" s="181" t="s">
        <v>11911</v>
      </c>
      <c r="D1110" s="182">
        <v>1900.29</v>
      </c>
    </row>
    <row r="1111" spans="1:4">
      <c r="A1111" s="184" t="s">
        <v>15407</v>
      </c>
      <c r="B1111" s="180" t="s">
        <v>15408</v>
      </c>
      <c r="C1111" s="181" t="s">
        <v>11911</v>
      </c>
      <c r="D1111" s="182">
        <v>2326.1999999999998</v>
      </c>
    </row>
    <row r="1112" spans="1:4">
      <c r="A1112" s="184" t="s">
        <v>15409</v>
      </c>
      <c r="B1112" s="180" t="s">
        <v>15410</v>
      </c>
      <c r="C1112" s="181" t="s">
        <v>11911</v>
      </c>
      <c r="D1112" s="182">
        <v>377.65</v>
      </c>
    </row>
    <row r="1113" spans="1:4">
      <c r="A1113" s="184" t="s">
        <v>15411</v>
      </c>
      <c r="B1113" s="180" t="s">
        <v>15412</v>
      </c>
      <c r="C1113" s="181" t="s">
        <v>11911</v>
      </c>
      <c r="D1113" s="182">
        <v>496</v>
      </c>
    </row>
    <row r="1114" spans="1:4">
      <c r="A1114" s="184" t="s">
        <v>15413</v>
      </c>
      <c r="B1114" s="180" t="s">
        <v>15414</v>
      </c>
      <c r="C1114" s="181" t="s">
        <v>11911</v>
      </c>
      <c r="D1114" s="182">
        <v>721.27</v>
      </c>
    </row>
    <row r="1115" spans="1:4">
      <c r="A1115" s="184" t="s">
        <v>15415</v>
      </c>
      <c r="B1115" s="180" t="s">
        <v>15416</v>
      </c>
      <c r="C1115" s="181" t="s">
        <v>11911</v>
      </c>
      <c r="D1115" s="182">
        <v>998.6</v>
      </c>
    </row>
    <row r="1116" spans="1:4">
      <c r="A1116" s="184" t="s">
        <v>15417</v>
      </c>
      <c r="B1116" s="180" t="s">
        <v>15418</v>
      </c>
      <c r="C1116" s="181" t="s">
        <v>11911</v>
      </c>
      <c r="D1116" s="182">
        <v>2213.04</v>
      </c>
    </row>
    <row r="1117" spans="1:4">
      <c r="A1117" s="184" t="s">
        <v>15419</v>
      </c>
      <c r="B1117" s="180" t="s">
        <v>15420</v>
      </c>
      <c r="C1117" s="181" t="s">
        <v>11911</v>
      </c>
      <c r="D1117" s="182">
        <v>2769.69</v>
      </c>
    </row>
    <row r="1118" spans="1:4">
      <c r="A1118" s="184" t="s">
        <v>15421</v>
      </c>
      <c r="B1118" s="180" t="s">
        <v>15422</v>
      </c>
      <c r="C1118" s="181" t="s">
        <v>11911</v>
      </c>
      <c r="D1118" s="182">
        <v>321.02999999999997</v>
      </c>
    </row>
    <row r="1119" spans="1:4">
      <c r="A1119" s="184" t="s">
        <v>15423</v>
      </c>
      <c r="B1119" s="180" t="s">
        <v>15424</v>
      </c>
      <c r="C1119" s="181" t="s">
        <v>11911</v>
      </c>
      <c r="D1119" s="182">
        <v>610.52</v>
      </c>
    </row>
    <row r="1120" spans="1:4">
      <c r="A1120" s="184" t="s">
        <v>15425</v>
      </c>
      <c r="B1120" s="180" t="s">
        <v>15426</v>
      </c>
      <c r="C1120" s="181" t="s">
        <v>11911</v>
      </c>
      <c r="D1120" s="182">
        <v>938.42</v>
      </c>
    </row>
    <row r="1121" spans="1:4">
      <c r="A1121" s="184" t="s">
        <v>15427</v>
      </c>
      <c r="B1121" s="180" t="s">
        <v>15428</v>
      </c>
      <c r="C1121" s="181" t="s">
        <v>11911</v>
      </c>
      <c r="D1121" s="182">
        <v>1214.48</v>
      </c>
    </row>
    <row r="1122" spans="1:4">
      <c r="A1122" s="184" t="s">
        <v>15429</v>
      </c>
      <c r="B1122" s="180" t="s">
        <v>15430</v>
      </c>
      <c r="C1122" s="181" t="s">
        <v>11911</v>
      </c>
      <c r="D1122" s="182">
        <v>1474.86</v>
      </c>
    </row>
    <row r="1123" spans="1:4">
      <c r="A1123" s="184" t="s">
        <v>15431</v>
      </c>
      <c r="B1123" s="180" t="s">
        <v>15432</v>
      </c>
      <c r="C1123" s="181" t="s">
        <v>11911</v>
      </c>
      <c r="D1123" s="182">
        <v>2887.75</v>
      </c>
    </row>
    <row r="1124" spans="1:4">
      <c r="A1124" s="184" t="s">
        <v>15433</v>
      </c>
      <c r="B1124" s="180" t="s">
        <v>15434</v>
      </c>
      <c r="C1124" s="181" t="s">
        <v>11911</v>
      </c>
      <c r="D1124" s="182">
        <v>289.31</v>
      </c>
    </row>
    <row r="1125" spans="1:4">
      <c r="A1125" s="184" t="s">
        <v>15435</v>
      </c>
      <c r="B1125" s="180" t="s">
        <v>15436</v>
      </c>
      <c r="C1125" s="181" t="s">
        <v>11911</v>
      </c>
      <c r="D1125" s="182">
        <v>339.33</v>
      </c>
    </row>
    <row r="1126" spans="1:4">
      <c r="A1126" s="184" t="s">
        <v>15437</v>
      </c>
      <c r="B1126" s="180" t="s">
        <v>15438</v>
      </c>
      <c r="C1126" s="181" t="s">
        <v>11911</v>
      </c>
      <c r="D1126" s="182">
        <v>509.61</v>
      </c>
    </row>
    <row r="1127" spans="1:4">
      <c r="A1127" s="184" t="s">
        <v>15439</v>
      </c>
      <c r="B1127" s="180" t="s">
        <v>15440</v>
      </c>
      <c r="C1127" s="181" t="s">
        <v>11911</v>
      </c>
      <c r="D1127" s="182">
        <v>643.34</v>
      </c>
    </row>
    <row r="1128" spans="1:4">
      <c r="A1128" s="184" t="s">
        <v>15441</v>
      </c>
      <c r="B1128" s="180" t="s">
        <v>15442</v>
      </c>
      <c r="C1128" s="181" t="s">
        <v>11911</v>
      </c>
      <c r="D1128" s="182">
        <v>889.59</v>
      </c>
    </row>
    <row r="1129" spans="1:4">
      <c r="A1129" s="184" t="s">
        <v>15443</v>
      </c>
      <c r="B1129" s="180" t="s">
        <v>15444</v>
      </c>
      <c r="C1129" s="181" t="s">
        <v>11911</v>
      </c>
      <c r="D1129" s="182">
        <v>1004.46</v>
      </c>
    </row>
    <row r="1130" spans="1:4">
      <c r="A1130" s="184" t="s">
        <v>15445</v>
      </c>
      <c r="B1130" s="180" t="s">
        <v>15446</v>
      </c>
      <c r="C1130" s="181" t="s">
        <v>11911</v>
      </c>
      <c r="D1130" s="182">
        <v>316.14999999999998</v>
      </c>
    </row>
    <row r="1131" spans="1:4">
      <c r="A1131" s="184" t="s">
        <v>15447</v>
      </c>
      <c r="B1131" s="180" t="s">
        <v>15448</v>
      </c>
      <c r="C1131" s="181" t="s">
        <v>11911</v>
      </c>
      <c r="D1131" s="182">
        <v>419.54</v>
      </c>
    </row>
    <row r="1132" spans="1:4">
      <c r="A1132" s="184" t="s">
        <v>15449</v>
      </c>
      <c r="B1132" s="180" t="s">
        <v>15450</v>
      </c>
      <c r="C1132" s="181" t="s">
        <v>11911</v>
      </c>
      <c r="D1132" s="182">
        <v>809.81</v>
      </c>
    </row>
    <row r="1133" spans="1:4">
      <c r="A1133" s="184" t="s">
        <v>15451</v>
      </c>
      <c r="B1133" s="180" t="s">
        <v>15452</v>
      </c>
      <c r="C1133" s="181" t="s">
        <v>11911</v>
      </c>
      <c r="D1133" s="182">
        <v>1083.07</v>
      </c>
    </row>
    <row r="1134" spans="1:4">
      <c r="A1134" s="184" t="s">
        <v>15453</v>
      </c>
      <c r="B1134" s="180" t="s">
        <v>15454</v>
      </c>
      <c r="C1134" s="181" t="s">
        <v>11911</v>
      </c>
      <c r="D1134" s="182">
        <v>1922.14</v>
      </c>
    </row>
    <row r="1135" spans="1:4">
      <c r="A1135" s="184" t="s">
        <v>15455</v>
      </c>
      <c r="B1135" s="180" t="s">
        <v>15456</v>
      </c>
      <c r="C1135" s="181" t="s">
        <v>11911</v>
      </c>
      <c r="D1135" s="182">
        <v>2480.5</v>
      </c>
    </row>
    <row r="1136" spans="1:4">
      <c r="A1136" s="184" t="s">
        <v>15457</v>
      </c>
      <c r="B1136" s="180" t="s">
        <v>15458</v>
      </c>
      <c r="C1136" s="181" t="s">
        <v>11911</v>
      </c>
      <c r="D1136" s="182">
        <v>550.72</v>
      </c>
    </row>
    <row r="1137" spans="1:4">
      <c r="A1137" s="184" t="s">
        <v>15459</v>
      </c>
      <c r="B1137" s="180" t="s">
        <v>15460</v>
      </c>
      <c r="C1137" s="181" t="s">
        <v>11911</v>
      </c>
      <c r="D1137" s="182">
        <v>809.81</v>
      </c>
    </row>
    <row r="1138" spans="1:4">
      <c r="A1138" s="184" t="s">
        <v>15461</v>
      </c>
      <c r="B1138" s="180" t="s">
        <v>15462</v>
      </c>
      <c r="C1138" s="181" t="s">
        <v>11911</v>
      </c>
      <c r="D1138" s="182">
        <v>1083.07</v>
      </c>
    </row>
    <row r="1139" spans="1:4">
      <c r="A1139" s="184" t="s">
        <v>15463</v>
      </c>
      <c r="B1139" s="180" t="s">
        <v>15464</v>
      </c>
      <c r="C1139" s="181" t="s">
        <v>11911</v>
      </c>
      <c r="D1139" s="182">
        <v>127.19</v>
      </c>
    </row>
    <row r="1140" spans="1:4">
      <c r="A1140" s="184" t="s">
        <v>15465</v>
      </c>
      <c r="B1140" s="180" t="s">
        <v>15466</v>
      </c>
      <c r="C1140" s="181" t="s">
        <v>11911</v>
      </c>
      <c r="D1140" s="182">
        <v>181.78</v>
      </c>
    </row>
    <row r="1141" spans="1:4">
      <c r="A1141" s="184" t="s">
        <v>15467</v>
      </c>
      <c r="B1141" s="180" t="s">
        <v>15468</v>
      </c>
      <c r="C1141" s="181" t="s">
        <v>11911</v>
      </c>
      <c r="D1141" s="182">
        <v>245.93</v>
      </c>
    </row>
    <row r="1142" spans="1:4">
      <c r="A1142" s="184" t="s">
        <v>15469</v>
      </c>
      <c r="B1142" s="180" t="s">
        <v>15470</v>
      </c>
      <c r="C1142" s="181" t="s">
        <v>11911</v>
      </c>
      <c r="D1142" s="182">
        <v>285.83999999999997</v>
      </c>
    </row>
    <row r="1143" spans="1:4">
      <c r="A1143" s="184" t="s">
        <v>15471</v>
      </c>
      <c r="B1143" s="180" t="s">
        <v>15472</v>
      </c>
      <c r="C1143" s="181" t="s">
        <v>11911</v>
      </c>
      <c r="D1143" s="182">
        <v>365.16</v>
      </c>
    </row>
    <row r="1144" spans="1:4">
      <c r="A1144" s="184" t="s">
        <v>15473</v>
      </c>
      <c r="B1144" s="180" t="s">
        <v>15474</v>
      </c>
      <c r="C1144" s="181" t="s">
        <v>11911</v>
      </c>
      <c r="D1144" s="182">
        <v>117.58</v>
      </c>
    </row>
    <row r="1145" spans="1:4">
      <c r="A1145" s="184" t="s">
        <v>15475</v>
      </c>
      <c r="B1145" s="180" t="s">
        <v>15476</v>
      </c>
      <c r="C1145" s="181" t="s">
        <v>11911</v>
      </c>
      <c r="D1145" s="182">
        <v>178.34</v>
      </c>
    </row>
    <row r="1146" spans="1:4">
      <c r="A1146" s="184" t="s">
        <v>15477</v>
      </c>
      <c r="B1146" s="180" t="s">
        <v>15478</v>
      </c>
      <c r="C1146" s="181" t="s">
        <v>11911</v>
      </c>
      <c r="D1146" s="182">
        <v>233.68</v>
      </c>
    </row>
    <row r="1147" spans="1:4">
      <c r="A1147" s="184" t="s">
        <v>15479</v>
      </c>
      <c r="B1147" s="180" t="s">
        <v>15480</v>
      </c>
      <c r="C1147" s="181" t="s">
        <v>11911</v>
      </c>
      <c r="D1147" s="182">
        <v>279.49</v>
      </c>
    </row>
    <row r="1148" spans="1:4">
      <c r="A1148" s="184" t="s">
        <v>15481</v>
      </c>
      <c r="B1148" s="180" t="s">
        <v>15482</v>
      </c>
      <c r="C1148" s="181" t="s">
        <v>11911</v>
      </c>
      <c r="D1148" s="182">
        <v>384.85</v>
      </c>
    </row>
    <row r="1149" spans="1:4">
      <c r="A1149" s="184" t="s">
        <v>15483</v>
      </c>
      <c r="B1149" s="180" t="s">
        <v>15484</v>
      </c>
      <c r="C1149" s="181" t="s">
        <v>11911</v>
      </c>
      <c r="D1149" s="182">
        <v>647.73</v>
      </c>
    </row>
    <row r="1150" spans="1:4">
      <c r="A1150" s="184" t="s">
        <v>15485</v>
      </c>
      <c r="B1150" s="180" t="s">
        <v>15486</v>
      </c>
      <c r="C1150" s="181" t="s">
        <v>11911</v>
      </c>
      <c r="D1150" s="182">
        <v>717.39</v>
      </c>
    </row>
    <row r="1151" spans="1:4">
      <c r="A1151" s="184" t="s">
        <v>15487</v>
      </c>
      <c r="B1151" s="180" t="s">
        <v>15488</v>
      </c>
      <c r="C1151" s="181" t="s">
        <v>11911</v>
      </c>
      <c r="D1151" s="182">
        <v>900.25</v>
      </c>
    </row>
    <row r="1152" spans="1:4">
      <c r="A1152" s="184" t="s">
        <v>15489</v>
      </c>
      <c r="B1152" s="180" t="s">
        <v>15490</v>
      </c>
      <c r="C1152" s="181" t="s">
        <v>11911</v>
      </c>
      <c r="D1152" s="182">
        <v>1364.93</v>
      </c>
    </row>
    <row r="1153" spans="1:4">
      <c r="A1153" s="184" t="s">
        <v>15491</v>
      </c>
      <c r="B1153" s="180" t="s">
        <v>15492</v>
      </c>
      <c r="C1153" s="181" t="s">
        <v>11911</v>
      </c>
      <c r="D1153" s="182">
        <v>3481.47</v>
      </c>
    </row>
    <row r="1154" spans="1:4">
      <c r="A1154" s="184" t="s">
        <v>15493</v>
      </c>
      <c r="B1154" s="180" t="s">
        <v>15494</v>
      </c>
      <c r="C1154" s="181" t="s">
        <v>11911</v>
      </c>
      <c r="D1154" s="182">
        <v>254.89</v>
      </c>
    </row>
    <row r="1155" spans="1:4">
      <c r="A1155" s="184" t="s">
        <v>15495</v>
      </c>
      <c r="B1155" s="180" t="s">
        <v>15496</v>
      </c>
      <c r="C1155" s="181" t="s">
        <v>11911</v>
      </c>
      <c r="D1155" s="182">
        <v>266.32</v>
      </c>
    </row>
    <row r="1156" spans="1:4">
      <c r="A1156" s="184" t="s">
        <v>15497</v>
      </c>
      <c r="B1156" s="180" t="s">
        <v>15498</v>
      </c>
      <c r="C1156" s="181" t="s">
        <v>11911</v>
      </c>
      <c r="D1156" s="182">
        <v>309.23</v>
      </c>
    </row>
    <row r="1157" spans="1:4">
      <c r="A1157" s="184" t="s">
        <v>15499</v>
      </c>
      <c r="B1157" s="180" t="s">
        <v>15500</v>
      </c>
      <c r="C1157" s="181" t="s">
        <v>11911</v>
      </c>
      <c r="D1157" s="182">
        <v>494.72</v>
      </c>
    </row>
    <row r="1158" spans="1:4">
      <c r="A1158" s="184" t="s">
        <v>15501</v>
      </c>
      <c r="B1158" s="180" t="s">
        <v>15502</v>
      </c>
      <c r="C1158" s="181" t="s">
        <v>11911</v>
      </c>
      <c r="D1158" s="182">
        <v>568.54999999999995</v>
      </c>
    </row>
    <row r="1159" spans="1:4">
      <c r="A1159" s="184" t="s">
        <v>15503</v>
      </c>
      <c r="B1159" s="180" t="s">
        <v>15504</v>
      </c>
      <c r="C1159" s="181" t="s">
        <v>11911</v>
      </c>
      <c r="D1159" s="182">
        <v>780.57</v>
      </c>
    </row>
    <row r="1160" spans="1:4">
      <c r="A1160" s="184" t="s">
        <v>15505</v>
      </c>
      <c r="B1160" s="180" t="s">
        <v>15506</v>
      </c>
      <c r="C1160" s="181" t="s">
        <v>11911</v>
      </c>
      <c r="D1160" s="182">
        <v>852.43</v>
      </c>
    </row>
    <row r="1161" spans="1:4">
      <c r="A1161" s="184" t="s">
        <v>15507</v>
      </c>
      <c r="B1161" s="180" t="s">
        <v>15508</v>
      </c>
      <c r="C1161" s="181" t="s">
        <v>11911</v>
      </c>
      <c r="D1161" s="182">
        <v>227</v>
      </c>
    </row>
    <row r="1162" spans="1:4">
      <c r="A1162" s="184" t="s">
        <v>15509</v>
      </c>
      <c r="B1162" s="180" t="s">
        <v>15510</v>
      </c>
      <c r="C1162" s="181" t="s">
        <v>11911</v>
      </c>
      <c r="D1162" s="182">
        <v>321.72000000000003</v>
      </c>
    </row>
    <row r="1163" spans="1:4">
      <c r="A1163" s="184" t="s">
        <v>15511</v>
      </c>
      <c r="B1163" s="180" t="s">
        <v>15512</v>
      </c>
      <c r="C1163" s="181" t="s">
        <v>11911</v>
      </c>
      <c r="D1163" s="182">
        <v>499.75</v>
      </c>
    </row>
    <row r="1164" spans="1:4">
      <c r="A1164" s="184" t="s">
        <v>15513</v>
      </c>
      <c r="B1164" s="180" t="s">
        <v>15514</v>
      </c>
      <c r="C1164" s="181" t="s">
        <v>11911</v>
      </c>
      <c r="D1164" s="182">
        <v>198.61</v>
      </c>
    </row>
    <row r="1165" spans="1:4">
      <c r="A1165" s="184" t="s">
        <v>15515</v>
      </c>
      <c r="B1165" s="180" t="s">
        <v>15516</v>
      </c>
      <c r="C1165" s="181" t="s">
        <v>11911</v>
      </c>
      <c r="D1165" s="182">
        <v>289.52</v>
      </c>
    </row>
    <row r="1166" spans="1:4">
      <c r="A1166" s="184" t="s">
        <v>15517</v>
      </c>
      <c r="B1166" s="180" t="s">
        <v>15518</v>
      </c>
      <c r="C1166" s="181" t="s">
        <v>11911</v>
      </c>
      <c r="D1166" s="182">
        <v>287.99</v>
      </c>
    </row>
    <row r="1167" spans="1:4">
      <c r="A1167" s="184" t="s">
        <v>15519</v>
      </c>
      <c r="B1167" s="180" t="s">
        <v>15520</v>
      </c>
      <c r="C1167" s="181" t="s">
        <v>11911</v>
      </c>
      <c r="D1167" s="182">
        <v>382.1</v>
      </c>
    </row>
    <row r="1168" spans="1:4">
      <c r="A1168" s="184" t="s">
        <v>15521</v>
      </c>
      <c r="B1168" s="180" t="s">
        <v>15522</v>
      </c>
      <c r="C1168" s="181" t="s">
        <v>11911</v>
      </c>
      <c r="D1168" s="182">
        <v>412.6</v>
      </c>
    </row>
    <row r="1169" spans="1:4">
      <c r="A1169" s="184" t="s">
        <v>15523</v>
      </c>
      <c r="B1169" s="180" t="s">
        <v>15524</v>
      </c>
      <c r="C1169" s="181" t="s">
        <v>11911</v>
      </c>
      <c r="D1169" s="182">
        <v>330.09</v>
      </c>
    </row>
    <row r="1170" spans="1:4">
      <c r="A1170" s="184" t="s">
        <v>15525</v>
      </c>
      <c r="B1170" s="180" t="s">
        <v>15526</v>
      </c>
      <c r="C1170" s="181" t="s">
        <v>11911</v>
      </c>
      <c r="D1170" s="182">
        <v>388.18</v>
      </c>
    </row>
    <row r="1171" spans="1:4">
      <c r="A1171" s="184" t="s">
        <v>15527</v>
      </c>
      <c r="B1171" s="180" t="s">
        <v>15528</v>
      </c>
      <c r="C1171" s="181" t="s">
        <v>11911</v>
      </c>
      <c r="D1171" s="182">
        <v>583.33000000000004</v>
      </c>
    </row>
    <row r="1172" spans="1:4">
      <c r="A1172" s="184" t="s">
        <v>15529</v>
      </c>
      <c r="B1172" s="180" t="s">
        <v>15530</v>
      </c>
      <c r="C1172" s="181" t="s">
        <v>11911</v>
      </c>
      <c r="D1172" s="182">
        <v>560.66999999999996</v>
      </c>
    </row>
    <row r="1173" spans="1:4">
      <c r="A1173" s="184" t="s">
        <v>15531</v>
      </c>
      <c r="B1173" s="180" t="s">
        <v>15532</v>
      </c>
      <c r="C1173" s="181" t="s">
        <v>11911</v>
      </c>
      <c r="D1173" s="182">
        <v>938.29</v>
      </c>
    </row>
    <row r="1174" spans="1:4">
      <c r="A1174" s="184" t="s">
        <v>15533</v>
      </c>
      <c r="B1174" s="180" t="s">
        <v>15534</v>
      </c>
      <c r="C1174" s="181" t="s">
        <v>11911</v>
      </c>
      <c r="D1174" s="182">
        <v>745.35</v>
      </c>
    </row>
    <row r="1175" spans="1:4">
      <c r="A1175" s="184" t="s">
        <v>15535</v>
      </c>
      <c r="B1175" s="180" t="s">
        <v>15536</v>
      </c>
      <c r="C1175" s="181" t="s">
        <v>11911</v>
      </c>
      <c r="D1175" s="182">
        <v>1001.68</v>
      </c>
    </row>
    <row r="1176" spans="1:4">
      <c r="A1176" s="184" t="s">
        <v>15537</v>
      </c>
      <c r="B1176" s="180" t="s">
        <v>15538</v>
      </c>
      <c r="C1176" s="181" t="s">
        <v>11911</v>
      </c>
      <c r="D1176" s="182">
        <v>281.27</v>
      </c>
    </row>
    <row r="1177" spans="1:4">
      <c r="A1177" s="184" t="s">
        <v>15539</v>
      </c>
      <c r="B1177" s="180" t="s">
        <v>15540</v>
      </c>
      <c r="C1177" s="181" t="s">
        <v>11911</v>
      </c>
      <c r="D1177" s="182">
        <v>349.78</v>
      </c>
    </row>
    <row r="1178" spans="1:4">
      <c r="A1178" s="184" t="s">
        <v>15541</v>
      </c>
      <c r="B1178" s="180" t="s">
        <v>15542</v>
      </c>
      <c r="C1178" s="181" t="s">
        <v>11911</v>
      </c>
      <c r="D1178" s="182">
        <v>502.99</v>
      </c>
    </row>
    <row r="1179" spans="1:4">
      <c r="A1179" s="184" t="s">
        <v>15543</v>
      </c>
      <c r="B1179" s="180" t="s">
        <v>15544</v>
      </c>
      <c r="C1179" s="181" t="s">
        <v>11911</v>
      </c>
      <c r="D1179" s="182">
        <v>645.01</v>
      </c>
    </row>
    <row r="1180" spans="1:4">
      <c r="A1180" s="184" t="s">
        <v>15545</v>
      </c>
      <c r="B1180" s="180" t="s">
        <v>15546</v>
      </c>
      <c r="C1180" s="181" t="s">
        <v>11911</v>
      </c>
      <c r="D1180" s="182">
        <v>937.78</v>
      </c>
    </row>
    <row r="1181" spans="1:4">
      <c r="A1181" s="184" t="s">
        <v>15547</v>
      </c>
      <c r="B1181" s="180" t="s">
        <v>15548</v>
      </c>
      <c r="C1181" s="181" t="s">
        <v>11911</v>
      </c>
      <c r="D1181" s="182">
        <v>321.2</v>
      </c>
    </row>
    <row r="1182" spans="1:4">
      <c r="A1182" s="184" t="s">
        <v>15549</v>
      </c>
      <c r="B1182" s="180" t="s">
        <v>15550</v>
      </c>
      <c r="C1182" s="181" t="s">
        <v>11911</v>
      </c>
      <c r="D1182" s="182">
        <v>377.81</v>
      </c>
    </row>
    <row r="1183" spans="1:4">
      <c r="A1183" s="184" t="s">
        <v>15551</v>
      </c>
      <c r="B1183" s="180" t="s">
        <v>15552</v>
      </c>
      <c r="C1183" s="181" t="s">
        <v>11911</v>
      </c>
      <c r="D1183" s="182">
        <v>358.86</v>
      </c>
    </row>
    <row r="1184" spans="1:4">
      <c r="A1184" s="184" t="s">
        <v>15553</v>
      </c>
      <c r="B1184" s="180" t="s">
        <v>15554</v>
      </c>
      <c r="C1184" s="181" t="s">
        <v>11911</v>
      </c>
      <c r="D1184" s="182">
        <v>464.59</v>
      </c>
    </row>
    <row r="1185" spans="1:4">
      <c r="A1185" s="184" t="s">
        <v>15555</v>
      </c>
      <c r="B1185" s="180" t="s">
        <v>15556</v>
      </c>
      <c r="C1185" s="181" t="s">
        <v>11911</v>
      </c>
      <c r="D1185" s="182">
        <v>480.49</v>
      </c>
    </row>
    <row r="1186" spans="1:4">
      <c r="A1186" s="184" t="s">
        <v>15557</v>
      </c>
      <c r="B1186" s="180" t="s">
        <v>15558</v>
      </c>
      <c r="C1186" s="181" t="s">
        <v>11911</v>
      </c>
      <c r="D1186" s="182">
        <v>513.38</v>
      </c>
    </row>
    <row r="1187" spans="1:4">
      <c r="A1187" s="184" t="s">
        <v>15559</v>
      </c>
      <c r="B1187" s="180" t="s">
        <v>15560</v>
      </c>
      <c r="C1187" s="181" t="s">
        <v>11911</v>
      </c>
      <c r="D1187" s="182">
        <v>700.15</v>
      </c>
    </row>
    <row r="1188" spans="1:4">
      <c r="A1188" s="184" t="s">
        <v>15561</v>
      </c>
      <c r="B1188" s="180" t="s">
        <v>15562</v>
      </c>
      <c r="C1188" s="181" t="s">
        <v>11911</v>
      </c>
      <c r="D1188" s="182">
        <v>876.6</v>
      </c>
    </row>
    <row r="1189" spans="1:4">
      <c r="A1189" s="184" t="s">
        <v>15563</v>
      </c>
      <c r="B1189" s="180" t="s">
        <v>15564</v>
      </c>
      <c r="C1189" s="181" t="s">
        <v>11911</v>
      </c>
      <c r="D1189" s="182">
        <v>732.74</v>
      </c>
    </row>
    <row r="1190" spans="1:4">
      <c r="A1190" s="184" t="s">
        <v>15565</v>
      </c>
      <c r="B1190" s="180" t="s">
        <v>15566</v>
      </c>
      <c r="C1190" s="181" t="s">
        <v>11911</v>
      </c>
      <c r="D1190" s="182">
        <v>1363.48</v>
      </c>
    </row>
    <row r="1191" spans="1:4">
      <c r="A1191" s="184" t="s">
        <v>15567</v>
      </c>
      <c r="B1191" s="180" t="s">
        <v>15568</v>
      </c>
      <c r="C1191" s="181" t="s">
        <v>11911</v>
      </c>
      <c r="D1191" s="182">
        <v>2110.06</v>
      </c>
    </row>
    <row r="1192" spans="1:4">
      <c r="A1192" s="184" t="s">
        <v>15569</v>
      </c>
      <c r="B1192" s="180" t="s">
        <v>15570</v>
      </c>
      <c r="C1192" s="181" t="s">
        <v>11911</v>
      </c>
      <c r="D1192" s="182">
        <v>1494.41</v>
      </c>
    </row>
    <row r="1193" spans="1:4">
      <c r="A1193" s="184" t="s">
        <v>15571</v>
      </c>
      <c r="B1193" s="180" t="s">
        <v>15572</v>
      </c>
      <c r="C1193" s="181" t="s">
        <v>11911</v>
      </c>
      <c r="D1193" s="182">
        <v>463.51</v>
      </c>
    </row>
    <row r="1194" spans="1:4">
      <c r="A1194" s="184" t="s">
        <v>15573</v>
      </c>
      <c r="B1194" s="180" t="s">
        <v>15574</v>
      </c>
      <c r="C1194" s="181" t="s">
        <v>11911</v>
      </c>
      <c r="D1194" s="182">
        <v>523.65</v>
      </c>
    </row>
    <row r="1195" spans="1:4">
      <c r="A1195" s="184" t="s">
        <v>15575</v>
      </c>
      <c r="B1195" s="180" t="s">
        <v>15576</v>
      </c>
      <c r="C1195" s="181" t="s">
        <v>11911</v>
      </c>
      <c r="D1195" s="182">
        <v>570.17999999999995</v>
      </c>
    </row>
    <row r="1196" spans="1:4">
      <c r="A1196" s="184" t="s">
        <v>15577</v>
      </c>
      <c r="B1196" s="180" t="s">
        <v>15578</v>
      </c>
      <c r="C1196" s="181" t="s">
        <v>11911</v>
      </c>
      <c r="D1196" s="182">
        <v>639.59</v>
      </c>
    </row>
    <row r="1197" spans="1:4">
      <c r="A1197" s="184" t="s">
        <v>15579</v>
      </c>
      <c r="B1197" s="180" t="s">
        <v>15580</v>
      </c>
      <c r="C1197" s="181" t="s">
        <v>11911</v>
      </c>
      <c r="D1197" s="182">
        <v>853.03</v>
      </c>
    </row>
    <row r="1198" spans="1:4">
      <c r="A1198" s="184" t="s">
        <v>15581</v>
      </c>
      <c r="B1198" s="180" t="s">
        <v>15582</v>
      </c>
      <c r="C1198" s="181" t="s">
        <v>11911</v>
      </c>
      <c r="D1198" s="182">
        <v>950.33</v>
      </c>
    </row>
    <row r="1199" spans="1:4">
      <c r="A1199" s="184" t="s">
        <v>15583</v>
      </c>
      <c r="B1199" s="180" t="s">
        <v>15584</v>
      </c>
      <c r="C1199" s="181" t="s">
        <v>11911</v>
      </c>
      <c r="D1199" s="182">
        <v>987.89</v>
      </c>
    </row>
    <row r="1200" spans="1:4">
      <c r="A1200" s="184" t="s">
        <v>15585</v>
      </c>
      <c r="B1200" s="180" t="s">
        <v>15586</v>
      </c>
      <c r="C1200" s="181" t="s">
        <v>11911</v>
      </c>
      <c r="D1200" s="182">
        <v>1219.18</v>
      </c>
    </row>
    <row r="1201" spans="1:4">
      <c r="A1201" s="184" t="s">
        <v>15587</v>
      </c>
      <c r="B1201" s="180" t="s">
        <v>15588</v>
      </c>
      <c r="C1201" s="181" t="s">
        <v>11911</v>
      </c>
      <c r="D1201" s="182">
        <v>1175.02</v>
      </c>
    </row>
    <row r="1202" spans="1:4">
      <c r="A1202" s="184" t="s">
        <v>15589</v>
      </c>
      <c r="B1202" s="180" t="s">
        <v>15590</v>
      </c>
      <c r="C1202" s="181" t="s">
        <v>11911</v>
      </c>
      <c r="D1202" s="182">
        <v>1539.11</v>
      </c>
    </row>
    <row r="1203" spans="1:4">
      <c r="A1203" s="184" t="s">
        <v>15591</v>
      </c>
      <c r="B1203" s="180" t="s">
        <v>15592</v>
      </c>
      <c r="C1203" s="181" t="s">
        <v>11911</v>
      </c>
      <c r="D1203" s="182">
        <v>1377.34</v>
      </c>
    </row>
    <row r="1204" spans="1:4">
      <c r="A1204" s="184" t="s">
        <v>15593</v>
      </c>
      <c r="B1204" s="180" t="s">
        <v>15594</v>
      </c>
      <c r="C1204" s="181" t="s">
        <v>11911</v>
      </c>
      <c r="D1204" s="182">
        <v>1709.57</v>
      </c>
    </row>
    <row r="1205" spans="1:4">
      <c r="A1205" s="184" t="s">
        <v>15595</v>
      </c>
      <c r="B1205" s="180" t="s">
        <v>15596</v>
      </c>
      <c r="C1205" s="181" t="s">
        <v>11911</v>
      </c>
      <c r="D1205" s="182">
        <v>2223.1799999999998</v>
      </c>
    </row>
    <row r="1206" spans="1:4">
      <c r="A1206" s="184" t="s">
        <v>15597</v>
      </c>
      <c r="B1206" s="180" t="s">
        <v>15598</v>
      </c>
      <c r="C1206" s="181" t="s">
        <v>11911</v>
      </c>
      <c r="D1206" s="182">
        <v>633.03</v>
      </c>
    </row>
    <row r="1207" spans="1:4">
      <c r="A1207" s="184" t="s">
        <v>15599</v>
      </c>
      <c r="B1207" s="180" t="s">
        <v>15600</v>
      </c>
      <c r="C1207" s="181" t="s">
        <v>11911</v>
      </c>
      <c r="D1207" s="182">
        <v>863.01</v>
      </c>
    </row>
    <row r="1208" spans="1:4">
      <c r="A1208" s="184" t="s">
        <v>15601</v>
      </c>
      <c r="B1208" s="180" t="s">
        <v>15602</v>
      </c>
      <c r="C1208" s="181" t="s">
        <v>11911</v>
      </c>
      <c r="D1208" s="182">
        <v>2447.19</v>
      </c>
    </row>
    <row r="1209" spans="1:4">
      <c r="A1209" s="184" t="s">
        <v>15603</v>
      </c>
      <c r="B1209" s="180" t="s">
        <v>15604</v>
      </c>
      <c r="C1209" s="181" t="s">
        <v>11911</v>
      </c>
      <c r="D1209" s="182">
        <v>422.13</v>
      </c>
    </row>
    <row r="1210" spans="1:4">
      <c r="A1210" s="184" t="s">
        <v>15605</v>
      </c>
      <c r="B1210" s="180" t="s">
        <v>15606</v>
      </c>
      <c r="C1210" s="181" t="s">
        <v>11911</v>
      </c>
      <c r="D1210" s="182">
        <v>437.34</v>
      </c>
    </row>
    <row r="1211" spans="1:4">
      <c r="A1211" s="184" t="s">
        <v>15607</v>
      </c>
      <c r="B1211" s="180" t="s">
        <v>15608</v>
      </c>
      <c r="C1211" s="181" t="s">
        <v>11911</v>
      </c>
      <c r="D1211" s="182">
        <v>462.11</v>
      </c>
    </row>
    <row r="1212" spans="1:4">
      <c r="A1212" s="184" t="s">
        <v>15609</v>
      </c>
      <c r="B1212" s="180" t="s">
        <v>15610</v>
      </c>
      <c r="C1212" s="181" t="s">
        <v>11911</v>
      </c>
      <c r="D1212" s="182">
        <v>634.37</v>
      </c>
    </row>
    <row r="1213" spans="1:4">
      <c r="A1213" s="184" t="s">
        <v>15611</v>
      </c>
      <c r="B1213" s="180" t="s">
        <v>15612</v>
      </c>
      <c r="C1213" s="181" t="s">
        <v>11911</v>
      </c>
      <c r="D1213" s="182">
        <v>883.77</v>
      </c>
    </row>
    <row r="1214" spans="1:4">
      <c r="A1214" s="184" t="s">
        <v>15613</v>
      </c>
      <c r="B1214" s="180" t="s">
        <v>15614</v>
      </c>
      <c r="C1214" s="181" t="s">
        <v>11911</v>
      </c>
      <c r="D1214" s="182">
        <v>1266.45</v>
      </c>
    </row>
    <row r="1215" spans="1:4">
      <c r="A1215" s="184" t="s">
        <v>15615</v>
      </c>
      <c r="B1215" s="180" t="s">
        <v>15616</v>
      </c>
      <c r="C1215" s="181" t="s">
        <v>11911</v>
      </c>
      <c r="D1215" s="182">
        <v>473.46</v>
      </c>
    </row>
    <row r="1216" spans="1:4">
      <c r="A1216" s="184" t="s">
        <v>15617</v>
      </c>
      <c r="B1216" s="180" t="s">
        <v>15618</v>
      </c>
      <c r="C1216" s="181" t="s">
        <v>11911</v>
      </c>
      <c r="D1216" s="182">
        <v>568.44000000000005</v>
      </c>
    </row>
    <row r="1217" spans="1:4">
      <c r="A1217" s="184" t="s">
        <v>15619</v>
      </c>
      <c r="B1217" s="180" t="s">
        <v>15620</v>
      </c>
      <c r="C1217" s="181" t="s">
        <v>11911</v>
      </c>
      <c r="D1217" s="182">
        <v>541</v>
      </c>
    </row>
    <row r="1218" spans="1:4">
      <c r="A1218" s="184" t="s">
        <v>15621</v>
      </c>
      <c r="B1218" s="180" t="s">
        <v>15622</v>
      </c>
      <c r="C1218" s="181" t="s">
        <v>11911</v>
      </c>
      <c r="D1218" s="182">
        <v>916.97</v>
      </c>
    </row>
    <row r="1219" spans="1:4">
      <c r="A1219" s="184" t="s">
        <v>15623</v>
      </c>
      <c r="B1219" s="180" t="s">
        <v>15624</v>
      </c>
      <c r="C1219" s="181" t="s">
        <v>11911</v>
      </c>
      <c r="D1219" s="182">
        <v>995.08</v>
      </c>
    </row>
    <row r="1220" spans="1:4">
      <c r="A1220" s="184" t="s">
        <v>15625</v>
      </c>
      <c r="B1220" s="180" t="s">
        <v>15626</v>
      </c>
      <c r="C1220" s="181" t="s">
        <v>11911</v>
      </c>
      <c r="D1220" s="182">
        <v>693.59</v>
      </c>
    </row>
    <row r="1221" spans="1:4">
      <c r="A1221" s="184" t="s">
        <v>15627</v>
      </c>
      <c r="B1221" s="180" t="s">
        <v>15628</v>
      </c>
      <c r="C1221" s="181" t="s">
        <v>11911</v>
      </c>
      <c r="D1221" s="182">
        <v>710.09</v>
      </c>
    </row>
    <row r="1222" spans="1:4">
      <c r="A1222" s="184" t="s">
        <v>15629</v>
      </c>
      <c r="B1222" s="180" t="s">
        <v>15630</v>
      </c>
      <c r="C1222" s="181" t="s">
        <v>11911</v>
      </c>
      <c r="D1222" s="182">
        <v>1108.3399999999999</v>
      </c>
    </row>
    <row r="1223" spans="1:4">
      <c r="A1223" s="181" t="s">
        <v>15631</v>
      </c>
      <c r="B1223" s="180" t="s">
        <v>15632</v>
      </c>
      <c r="C1223" s="181" t="s">
        <v>11911</v>
      </c>
      <c r="D1223" s="182">
        <v>1961</v>
      </c>
    </row>
    <row r="1224" spans="1:4">
      <c r="A1224" s="179" t="s">
        <v>15633</v>
      </c>
      <c r="B1224" s="180"/>
      <c r="C1224" s="181"/>
      <c r="D1224" s="182"/>
    </row>
    <row r="1225" spans="1:4">
      <c r="A1225" s="183" t="s">
        <v>15634</v>
      </c>
      <c r="B1225" s="180"/>
      <c r="C1225" s="181"/>
      <c r="D1225" s="182"/>
    </row>
    <row r="1226" spans="1:4">
      <c r="A1226" s="184" t="s">
        <v>15635</v>
      </c>
      <c r="B1226" s="180" t="s">
        <v>15636</v>
      </c>
      <c r="C1226" s="181" t="s">
        <v>11911</v>
      </c>
      <c r="D1226" s="182">
        <v>765.47</v>
      </c>
    </row>
    <row r="1227" spans="1:4">
      <c r="A1227" s="184" t="s">
        <v>15637</v>
      </c>
      <c r="B1227" s="180" t="s">
        <v>15638</v>
      </c>
      <c r="C1227" s="181" t="s">
        <v>11911</v>
      </c>
      <c r="D1227" s="182">
        <v>856.24</v>
      </c>
    </row>
    <row r="1228" spans="1:4">
      <c r="A1228" s="184" t="s">
        <v>15639</v>
      </c>
      <c r="B1228" s="180" t="s">
        <v>15640</v>
      </c>
      <c r="C1228" s="181" t="s">
        <v>11911</v>
      </c>
      <c r="D1228" s="182">
        <v>1322.7</v>
      </c>
    </row>
    <row r="1229" spans="1:4">
      <c r="A1229" s="184" t="s">
        <v>15641</v>
      </c>
      <c r="B1229" s="180" t="s">
        <v>15642</v>
      </c>
      <c r="C1229" s="181" t="s">
        <v>11911</v>
      </c>
      <c r="D1229" s="182">
        <v>2181.2600000000002</v>
      </c>
    </row>
    <row r="1230" spans="1:4">
      <c r="A1230" s="184" t="s">
        <v>15643</v>
      </c>
      <c r="B1230" s="180" t="s">
        <v>15644</v>
      </c>
      <c r="C1230" s="181" t="s">
        <v>11911</v>
      </c>
      <c r="D1230" s="182">
        <v>3079.68</v>
      </c>
    </row>
    <row r="1231" spans="1:4">
      <c r="A1231" s="184" t="s">
        <v>15645</v>
      </c>
      <c r="B1231" s="180" t="s">
        <v>15646</v>
      </c>
      <c r="C1231" s="181" t="s">
        <v>11911</v>
      </c>
      <c r="D1231" s="182">
        <v>6433.23</v>
      </c>
    </row>
    <row r="1232" spans="1:4">
      <c r="A1232" s="184" t="s">
        <v>15647</v>
      </c>
      <c r="B1232" s="180" t="s">
        <v>15648</v>
      </c>
      <c r="C1232" s="181" t="s">
        <v>11911</v>
      </c>
      <c r="D1232" s="182">
        <v>43633.16</v>
      </c>
    </row>
    <row r="1233" spans="1:4">
      <c r="A1233" s="181" t="s">
        <v>15649</v>
      </c>
      <c r="B1233" s="180" t="s">
        <v>15650</v>
      </c>
      <c r="C1233" s="181" t="s">
        <v>11911</v>
      </c>
      <c r="D1233" s="182">
        <v>781.81</v>
      </c>
    </row>
    <row r="1234" spans="1:4">
      <c r="A1234" s="183" t="s">
        <v>15651</v>
      </c>
      <c r="B1234" s="180"/>
      <c r="C1234" s="181"/>
      <c r="D1234" s="182"/>
    </row>
    <row r="1235" spans="1:4">
      <c r="A1235" s="184" t="s">
        <v>15652</v>
      </c>
      <c r="B1235" s="180" t="s">
        <v>15653</v>
      </c>
      <c r="C1235" s="181" t="s">
        <v>11911</v>
      </c>
      <c r="D1235" s="182">
        <v>81.72</v>
      </c>
    </row>
    <row r="1236" spans="1:4">
      <c r="A1236" s="184" t="s">
        <v>15654</v>
      </c>
      <c r="B1236" s="180" t="s">
        <v>15655</v>
      </c>
      <c r="C1236" s="181" t="s">
        <v>11911</v>
      </c>
      <c r="D1236" s="182">
        <v>111.56</v>
      </c>
    </row>
    <row r="1237" spans="1:4">
      <c r="A1237" s="184" t="s">
        <v>15656</v>
      </c>
      <c r="B1237" s="180" t="s">
        <v>15657</v>
      </c>
      <c r="C1237" s="181" t="s">
        <v>11911</v>
      </c>
      <c r="D1237" s="182">
        <v>158.72</v>
      </c>
    </row>
    <row r="1238" spans="1:4">
      <c r="A1238" s="181" t="s">
        <v>15658</v>
      </c>
      <c r="B1238" s="180" t="s">
        <v>15659</v>
      </c>
      <c r="C1238" s="181" t="s">
        <v>11911</v>
      </c>
      <c r="D1238" s="182">
        <v>336.01</v>
      </c>
    </row>
    <row r="1239" spans="1:4">
      <c r="A1239" s="183" t="s">
        <v>15660</v>
      </c>
      <c r="B1239" s="180"/>
      <c r="C1239" s="181"/>
      <c r="D1239" s="182"/>
    </row>
    <row r="1240" spans="1:4">
      <c r="A1240" s="181" t="s">
        <v>15661</v>
      </c>
      <c r="B1240" s="180" t="s">
        <v>15662</v>
      </c>
      <c r="C1240" s="181" t="s">
        <v>11911</v>
      </c>
      <c r="D1240" s="182">
        <v>475.66</v>
      </c>
    </row>
    <row r="1241" spans="1:4">
      <c r="A1241" s="183" t="s">
        <v>15663</v>
      </c>
      <c r="B1241" s="180"/>
      <c r="C1241" s="181"/>
      <c r="D1241" s="182"/>
    </row>
    <row r="1242" spans="1:4">
      <c r="A1242" s="184" t="s">
        <v>15664</v>
      </c>
      <c r="B1242" s="180" t="s">
        <v>15665</v>
      </c>
      <c r="C1242" s="181" t="s">
        <v>11911</v>
      </c>
      <c r="D1242" s="182">
        <v>2420.39</v>
      </c>
    </row>
    <row r="1243" spans="1:4">
      <c r="A1243" s="184" t="s">
        <v>15666</v>
      </c>
      <c r="B1243" s="180" t="s">
        <v>15667</v>
      </c>
      <c r="C1243" s="181" t="s">
        <v>11911</v>
      </c>
      <c r="D1243" s="182">
        <v>3513.24</v>
      </c>
    </row>
    <row r="1244" spans="1:4">
      <c r="A1244" s="184" t="s">
        <v>15668</v>
      </c>
      <c r="B1244" s="180" t="s">
        <v>15669</v>
      </c>
      <c r="C1244" s="181" t="s">
        <v>11911</v>
      </c>
      <c r="D1244" s="182">
        <v>5430.43</v>
      </c>
    </row>
    <row r="1245" spans="1:4">
      <c r="A1245" s="184" t="s">
        <v>15670</v>
      </c>
      <c r="B1245" s="180" t="s">
        <v>15671</v>
      </c>
      <c r="C1245" s="181" t="s">
        <v>11911</v>
      </c>
      <c r="D1245" s="182">
        <v>6938.42</v>
      </c>
    </row>
    <row r="1246" spans="1:4">
      <c r="A1246" s="181" t="s">
        <v>15672</v>
      </c>
      <c r="B1246" s="180" t="s">
        <v>15673</v>
      </c>
      <c r="C1246" s="181" t="s">
        <v>11911</v>
      </c>
      <c r="D1246" s="182">
        <v>7734.73</v>
      </c>
    </row>
    <row r="1247" spans="1:4">
      <c r="A1247" s="183" t="s">
        <v>15674</v>
      </c>
      <c r="B1247" s="180"/>
      <c r="C1247" s="181"/>
      <c r="D1247" s="182"/>
    </row>
    <row r="1248" spans="1:4">
      <c r="A1248" s="184" t="s">
        <v>15675</v>
      </c>
      <c r="B1248" s="180" t="s">
        <v>15676</v>
      </c>
      <c r="C1248" s="181" t="s">
        <v>11911</v>
      </c>
      <c r="D1248" s="182">
        <v>1066.57</v>
      </c>
    </row>
    <row r="1249" spans="1:4">
      <c r="A1249" s="184" t="s">
        <v>15677</v>
      </c>
      <c r="B1249" s="180" t="s">
        <v>15678</v>
      </c>
      <c r="C1249" s="181" t="s">
        <v>11911</v>
      </c>
      <c r="D1249" s="182">
        <v>1721.65</v>
      </c>
    </row>
    <row r="1250" spans="1:4">
      <c r="A1250" s="184" t="s">
        <v>15679</v>
      </c>
      <c r="B1250" s="180" t="s">
        <v>15680</v>
      </c>
      <c r="C1250" s="181" t="s">
        <v>11911</v>
      </c>
      <c r="D1250" s="182">
        <v>2240.73</v>
      </c>
    </row>
    <row r="1251" spans="1:4">
      <c r="A1251" s="184" t="s">
        <v>15681</v>
      </c>
      <c r="B1251" s="180" t="s">
        <v>15682</v>
      </c>
      <c r="C1251" s="181" t="s">
        <v>11911</v>
      </c>
      <c r="D1251" s="182">
        <v>2821.17</v>
      </c>
    </row>
    <row r="1252" spans="1:4">
      <c r="A1252" s="184" t="s">
        <v>15683</v>
      </c>
      <c r="B1252" s="180" t="s">
        <v>15684</v>
      </c>
      <c r="C1252" s="181" t="s">
        <v>11911</v>
      </c>
      <c r="D1252" s="182">
        <v>3374.79</v>
      </c>
    </row>
    <row r="1253" spans="1:4">
      <c r="A1253" s="184" t="s">
        <v>15685</v>
      </c>
      <c r="B1253" s="180" t="s">
        <v>15686</v>
      </c>
      <c r="C1253" s="181" t="s">
        <v>11911</v>
      </c>
      <c r="D1253" s="182">
        <v>4331.68</v>
      </c>
    </row>
    <row r="1254" spans="1:4">
      <c r="A1254" s="181" t="s">
        <v>15687</v>
      </c>
      <c r="B1254" s="180" t="s">
        <v>15688</v>
      </c>
      <c r="C1254" s="181" t="s">
        <v>11911</v>
      </c>
      <c r="D1254" s="182">
        <v>6655.41</v>
      </c>
    </row>
    <row r="1255" spans="1:4">
      <c r="A1255" s="183" t="s">
        <v>15689</v>
      </c>
      <c r="B1255" s="180"/>
      <c r="C1255" s="181"/>
      <c r="D1255" s="182"/>
    </row>
    <row r="1256" spans="1:4">
      <c r="A1256" s="184" t="s">
        <v>15690</v>
      </c>
      <c r="B1256" s="180" t="s">
        <v>15691</v>
      </c>
      <c r="C1256" s="181" t="s">
        <v>11911</v>
      </c>
      <c r="D1256" s="182">
        <v>2047.24</v>
      </c>
    </row>
    <row r="1257" spans="1:4">
      <c r="A1257" s="184" t="s">
        <v>15692</v>
      </c>
      <c r="B1257" s="180" t="s">
        <v>15693</v>
      </c>
      <c r="C1257" s="181" t="s">
        <v>11911</v>
      </c>
      <c r="D1257" s="182">
        <v>2819.39</v>
      </c>
    </row>
    <row r="1258" spans="1:4">
      <c r="A1258" s="184" t="s">
        <v>15694</v>
      </c>
      <c r="B1258" s="180" t="s">
        <v>15695</v>
      </c>
      <c r="C1258" s="181" t="s">
        <v>11911</v>
      </c>
      <c r="D1258" s="182">
        <v>5813.26</v>
      </c>
    </row>
    <row r="1259" spans="1:4">
      <c r="A1259" s="181" t="s">
        <v>15696</v>
      </c>
      <c r="B1259" s="180" t="s">
        <v>15697</v>
      </c>
      <c r="C1259" s="181" t="s">
        <v>11911</v>
      </c>
      <c r="D1259" s="182">
        <v>8756.59</v>
      </c>
    </row>
    <row r="1260" spans="1:4">
      <c r="A1260" s="183" t="s">
        <v>15698</v>
      </c>
      <c r="B1260" s="180"/>
      <c r="C1260" s="181"/>
      <c r="D1260" s="182"/>
    </row>
    <row r="1261" spans="1:4">
      <c r="A1261" s="184" t="s">
        <v>15699</v>
      </c>
      <c r="B1261" s="180" t="s">
        <v>15700</v>
      </c>
      <c r="C1261" s="181" t="s">
        <v>11911</v>
      </c>
      <c r="D1261" s="182">
        <v>23.71</v>
      </c>
    </row>
    <row r="1262" spans="1:4">
      <c r="A1262" s="184" t="s">
        <v>15701</v>
      </c>
      <c r="B1262" s="180" t="s">
        <v>15702</v>
      </c>
      <c r="C1262" s="181" t="s">
        <v>11911</v>
      </c>
      <c r="D1262" s="182">
        <v>34.67</v>
      </c>
    </row>
    <row r="1263" spans="1:4">
      <c r="A1263" s="184" t="s">
        <v>15703</v>
      </c>
      <c r="B1263" s="180" t="s">
        <v>15704</v>
      </c>
      <c r="C1263" s="181" t="s">
        <v>11911</v>
      </c>
      <c r="D1263" s="182">
        <v>74.099999999999994</v>
      </c>
    </row>
    <row r="1264" spans="1:4">
      <c r="A1264" s="184" t="s">
        <v>15705</v>
      </c>
      <c r="B1264" s="180" t="s">
        <v>15706</v>
      </c>
      <c r="C1264" s="181" t="s">
        <v>11911</v>
      </c>
      <c r="D1264" s="182">
        <v>145.4</v>
      </c>
    </row>
    <row r="1265" spans="1:4">
      <c r="A1265" s="181" t="s">
        <v>15707</v>
      </c>
      <c r="B1265" s="180" t="s">
        <v>15708</v>
      </c>
      <c r="C1265" s="181" t="s">
        <v>11911</v>
      </c>
      <c r="D1265" s="182">
        <v>201.46</v>
      </c>
    </row>
    <row r="1266" spans="1:4">
      <c r="A1266" s="179" t="s">
        <v>15709</v>
      </c>
      <c r="B1266" s="180"/>
      <c r="C1266" s="181"/>
      <c r="D1266" s="182"/>
    </row>
    <row r="1267" spans="1:4">
      <c r="A1267" s="183" t="s">
        <v>15710</v>
      </c>
      <c r="B1267" s="180"/>
      <c r="C1267" s="181"/>
      <c r="D1267" s="182"/>
    </row>
    <row r="1268" spans="1:4">
      <c r="A1268" s="181" t="s">
        <v>15711</v>
      </c>
      <c r="B1268" s="180" t="s">
        <v>15712</v>
      </c>
      <c r="C1268" s="181" t="s">
        <v>11911</v>
      </c>
      <c r="D1268" s="182">
        <v>1991.06</v>
      </c>
    </row>
    <row r="1269" spans="1:4">
      <c r="A1269" s="183" t="s">
        <v>15713</v>
      </c>
      <c r="B1269" s="180"/>
      <c r="C1269" s="181"/>
      <c r="D1269" s="182"/>
    </row>
    <row r="1270" spans="1:4">
      <c r="A1270" s="184" t="s">
        <v>15714</v>
      </c>
      <c r="B1270" s="180" t="s">
        <v>15715</v>
      </c>
      <c r="C1270" s="181" t="s">
        <v>11911</v>
      </c>
      <c r="D1270" s="182">
        <v>1977.82</v>
      </c>
    </row>
    <row r="1271" spans="1:4">
      <c r="A1271" s="184" t="s">
        <v>15716</v>
      </c>
      <c r="B1271" s="180" t="s">
        <v>15717</v>
      </c>
      <c r="C1271" s="181" t="s">
        <v>11911</v>
      </c>
      <c r="D1271" s="182">
        <v>2085.34</v>
      </c>
    </row>
    <row r="1272" spans="1:4">
      <c r="A1272" s="184" t="s">
        <v>15718</v>
      </c>
      <c r="B1272" s="180" t="s">
        <v>15719</v>
      </c>
      <c r="C1272" s="181" t="s">
        <v>11911</v>
      </c>
      <c r="D1272" s="182">
        <v>2313.39</v>
      </c>
    </row>
    <row r="1273" spans="1:4">
      <c r="A1273" s="184" t="s">
        <v>15720</v>
      </c>
      <c r="B1273" s="180" t="s">
        <v>15721</v>
      </c>
      <c r="C1273" s="181" t="s">
        <v>11911</v>
      </c>
      <c r="D1273" s="182">
        <v>2670.51</v>
      </c>
    </row>
    <row r="1274" spans="1:4">
      <c r="A1274" s="184" t="s">
        <v>15722</v>
      </c>
      <c r="B1274" s="180" t="s">
        <v>15723</v>
      </c>
      <c r="C1274" s="181" t="s">
        <v>11911</v>
      </c>
      <c r="D1274" s="182">
        <v>3079.01</v>
      </c>
    </row>
    <row r="1275" spans="1:4">
      <c r="A1275" s="184" t="s">
        <v>15724</v>
      </c>
      <c r="B1275" s="180" t="s">
        <v>15725</v>
      </c>
      <c r="C1275" s="181" t="s">
        <v>11911</v>
      </c>
      <c r="D1275" s="182">
        <v>3931.72</v>
      </c>
    </row>
    <row r="1276" spans="1:4">
      <c r="A1276" s="181" t="s">
        <v>15726</v>
      </c>
      <c r="B1276" s="180" t="s">
        <v>15727</v>
      </c>
      <c r="C1276" s="181" t="s">
        <v>11911</v>
      </c>
      <c r="D1276" s="182">
        <v>5212.6099999999997</v>
      </c>
    </row>
    <row r="1277" spans="1:4">
      <c r="A1277" s="183" t="s">
        <v>15728</v>
      </c>
      <c r="B1277" s="180"/>
      <c r="C1277" s="181"/>
      <c r="D1277" s="182"/>
    </row>
    <row r="1278" spans="1:4">
      <c r="A1278" s="184" t="s">
        <v>15729</v>
      </c>
      <c r="B1278" s="180" t="s">
        <v>15730</v>
      </c>
      <c r="C1278" s="181" t="s">
        <v>11911</v>
      </c>
      <c r="D1278" s="182">
        <v>281.52999999999997</v>
      </c>
    </row>
    <row r="1279" spans="1:4">
      <c r="A1279" s="184" t="s">
        <v>15731</v>
      </c>
      <c r="B1279" s="180" t="s">
        <v>15732</v>
      </c>
      <c r="C1279" s="181" t="s">
        <v>11911</v>
      </c>
      <c r="D1279" s="182">
        <v>378.16</v>
      </c>
    </row>
    <row r="1280" spans="1:4">
      <c r="A1280" s="184" t="s">
        <v>15733</v>
      </c>
      <c r="B1280" s="180" t="s">
        <v>15734</v>
      </c>
      <c r="C1280" s="181" t="s">
        <v>11911</v>
      </c>
      <c r="D1280" s="182">
        <v>1231.6600000000001</v>
      </c>
    </row>
    <row r="1281" spans="1:4">
      <c r="A1281" s="184" t="s">
        <v>15735</v>
      </c>
      <c r="B1281" s="180" t="s">
        <v>15736</v>
      </c>
      <c r="C1281" s="181" t="s">
        <v>11911</v>
      </c>
      <c r="D1281" s="182">
        <v>1373.42</v>
      </c>
    </row>
    <row r="1282" spans="1:4">
      <c r="A1282" s="184" t="s">
        <v>15737</v>
      </c>
      <c r="B1282" s="180" t="s">
        <v>15738</v>
      </c>
      <c r="C1282" s="181" t="s">
        <v>11911</v>
      </c>
      <c r="D1282" s="182">
        <v>1359.17</v>
      </c>
    </row>
    <row r="1283" spans="1:4">
      <c r="A1283" s="184" t="s">
        <v>15739</v>
      </c>
      <c r="B1283" s="180" t="s">
        <v>15740</v>
      </c>
      <c r="C1283" s="181" t="s">
        <v>11911</v>
      </c>
      <c r="D1283" s="182">
        <v>1750.76</v>
      </c>
    </row>
    <row r="1284" spans="1:4">
      <c r="A1284" s="184" t="s">
        <v>15741</v>
      </c>
      <c r="B1284" s="180" t="s">
        <v>15742</v>
      </c>
      <c r="C1284" s="181" t="s">
        <v>11911</v>
      </c>
      <c r="D1284" s="182">
        <v>1767.02</v>
      </c>
    </row>
    <row r="1285" spans="1:4">
      <c r="A1285" s="184" t="s">
        <v>15743</v>
      </c>
      <c r="B1285" s="180" t="s">
        <v>15744</v>
      </c>
      <c r="C1285" s="181" t="s">
        <v>11911</v>
      </c>
      <c r="D1285" s="182">
        <v>1644.95</v>
      </c>
    </row>
    <row r="1286" spans="1:4">
      <c r="A1286" s="184" t="s">
        <v>15745</v>
      </c>
      <c r="B1286" s="180" t="s">
        <v>15746</v>
      </c>
      <c r="C1286" s="181" t="s">
        <v>11911</v>
      </c>
      <c r="D1286" s="182">
        <v>2070.11</v>
      </c>
    </row>
    <row r="1287" spans="1:4">
      <c r="A1287" s="184" t="s">
        <v>15747</v>
      </c>
      <c r="B1287" s="180" t="s">
        <v>15748</v>
      </c>
      <c r="C1287" s="181" t="s">
        <v>11911</v>
      </c>
      <c r="D1287" s="182">
        <v>2193.7199999999998</v>
      </c>
    </row>
    <row r="1288" spans="1:4">
      <c r="A1288" s="184" t="s">
        <v>15749</v>
      </c>
      <c r="B1288" s="180" t="s">
        <v>15750</v>
      </c>
      <c r="C1288" s="181" t="s">
        <v>11911</v>
      </c>
      <c r="D1288" s="182">
        <v>2497.1799999999998</v>
      </c>
    </row>
    <row r="1289" spans="1:4">
      <c r="A1289" s="184" t="s">
        <v>15751</v>
      </c>
      <c r="B1289" s="180" t="s">
        <v>15752</v>
      </c>
      <c r="C1289" s="181" t="s">
        <v>11911</v>
      </c>
      <c r="D1289" s="182">
        <v>2945.46</v>
      </c>
    </row>
    <row r="1290" spans="1:4">
      <c r="A1290" s="184" t="s">
        <v>15753</v>
      </c>
      <c r="B1290" s="180" t="s">
        <v>15754</v>
      </c>
      <c r="C1290" s="181" t="s">
        <v>11911</v>
      </c>
      <c r="D1290" s="182">
        <v>3250.38</v>
      </c>
    </row>
    <row r="1291" spans="1:4">
      <c r="A1291" s="184" t="s">
        <v>15755</v>
      </c>
      <c r="B1291" s="180" t="s">
        <v>15756</v>
      </c>
      <c r="C1291" s="181" t="s">
        <v>11911</v>
      </c>
      <c r="D1291" s="182">
        <v>3509.46</v>
      </c>
    </row>
    <row r="1292" spans="1:4">
      <c r="A1292" s="184" t="s">
        <v>15757</v>
      </c>
      <c r="B1292" s="180" t="s">
        <v>15758</v>
      </c>
      <c r="C1292" s="181" t="s">
        <v>11911</v>
      </c>
      <c r="D1292" s="182">
        <v>3802.45</v>
      </c>
    </row>
    <row r="1293" spans="1:4">
      <c r="A1293" s="184" t="s">
        <v>15759</v>
      </c>
      <c r="B1293" s="180" t="s">
        <v>15760</v>
      </c>
      <c r="C1293" s="181" t="s">
        <v>11911</v>
      </c>
      <c r="D1293" s="182">
        <v>4000.76</v>
      </c>
    </row>
    <row r="1294" spans="1:4">
      <c r="A1294" s="184" t="s">
        <v>15761</v>
      </c>
      <c r="B1294" s="180" t="s">
        <v>15762</v>
      </c>
      <c r="C1294" s="181" t="s">
        <v>11911</v>
      </c>
      <c r="D1294" s="182">
        <v>4282.91</v>
      </c>
    </row>
    <row r="1295" spans="1:4">
      <c r="A1295" s="184" t="s">
        <v>15763</v>
      </c>
      <c r="B1295" s="180" t="s">
        <v>15764</v>
      </c>
      <c r="C1295" s="181" t="s">
        <v>11911</v>
      </c>
      <c r="D1295" s="182">
        <v>4564.72</v>
      </c>
    </row>
    <row r="1296" spans="1:4">
      <c r="A1296" s="184" t="s">
        <v>15765</v>
      </c>
      <c r="B1296" s="180" t="s">
        <v>15766</v>
      </c>
      <c r="C1296" s="181" t="s">
        <v>11911</v>
      </c>
      <c r="D1296" s="182">
        <v>98.8</v>
      </c>
    </row>
    <row r="1297" spans="1:4">
      <c r="A1297" s="184" t="s">
        <v>15767</v>
      </c>
      <c r="B1297" s="180" t="s">
        <v>15768</v>
      </c>
      <c r="C1297" s="181" t="s">
        <v>11911</v>
      </c>
      <c r="D1297" s="182">
        <v>137.59</v>
      </c>
    </row>
    <row r="1298" spans="1:4">
      <c r="A1298" s="181" t="s">
        <v>15769</v>
      </c>
      <c r="B1298" s="180" t="s">
        <v>15770</v>
      </c>
      <c r="C1298" s="181" t="s">
        <v>11911</v>
      </c>
      <c r="D1298" s="182">
        <v>68.239999999999995</v>
      </c>
    </row>
    <row r="1299" spans="1:4">
      <c r="A1299" s="183" t="s">
        <v>15771</v>
      </c>
      <c r="B1299" s="180"/>
      <c r="C1299" s="181"/>
      <c r="D1299" s="182"/>
    </row>
    <row r="1300" spans="1:4">
      <c r="A1300" s="181" t="s">
        <v>15772</v>
      </c>
      <c r="B1300" s="180" t="s">
        <v>15773</v>
      </c>
      <c r="C1300" s="181" t="s">
        <v>11911</v>
      </c>
      <c r="D1300" s="182">
        <v>7177.74</v>
      </c>
    </row>
    <row r="1301" spans="1:4">
      <c r="A1301" s="179" t="s">
        <v>15774</v>
      </c>
      <c r="B1301" s="180"/>
      <c r="C1301" s="181"/>
      <c r="D1301" s="182"/>
    </row>
    <row r="1302" spans="1:4">
      <c r="A1302" s="183" t="s">
        <v>15775</v>
      </c>
      <c r="B1302" s="180"/>
      <c r="C1302" s="181"/>
      <c r="D1302" s="182"/>
    </row>
    <row r="1303" spans="1:4">
      <c r="A1303" s="184" t="s">
        <v>15776</v>
      </c>
      <c r="B1303" s="180" t="s">
        <v>15777</v>
      </c>
      <c r="C1303" s="181" t="s">
        <v>11911</v>
      </c>
      <c r="D1303" s="182">
        <v>231.16</v>
      </c>
    </row>
    <row r="1304" spans="1:4">
      <c r="A1304" s="181" t="s">
        <v>15778</v>
      </c>
      <c r="B1304" s="180" t="s">
        <v>15779</v>
      </c>
      <c r="C1304" s="181" t="s">
        <v>11911</v>
      </c>
      <c r="D1304" s="182">
        <v>416.79</v>
      </c>
    </row>
    <row r="1305" spans="1:4">
      <c r="A1305" s="183" t="s">
        <v>15780</v>
      </c>
      <c r="B1305" s="180"/>
      <c r="C1305" s="181"/>
      <c r="D1305" s="182"/>
    </row>
    <row r="1306" spans="1:4">
      <c r="A1306" s="184" t="s">
        <v>15781</v>
      </c>
      <c r="B1306" s="180" t="s">
        <v>15782</v>
      </c>
      <c r="C1306" s="181" t="s">
        <v>11911</v>
      </c>
      <c r="D1306" s="182">
        <v>228.11</v>
      </c>
    </row>
    <row r="1307" spans="1:4">
      <c r="A1307" s="184" t="s">
        <v>15783</v>
      </c>
      <c r="B1307" s="180" t="s">
        <v>15784</v>
      </c>
      <c r="C1307" s="181" t="s">
        <v>11911</v>
      </c>
      <c r="D1307" s="182">
        <v>240.65</v>
      </c>
    </row>
    <row r="1308" spans="1:4">
      <c r="A1308" s="184" t="s">
        <v>15785</v>
      </c>
      <c r="B1308" s="180" t="s">
        <v>15786</v>
      </c>
      <c r="C1308" s="181" t="s">
        <v>11911</v>
      </c>
      <c r="D1308" s="182">
        <v>504.53</v>
      </c>
    </row>
    <row r="1309" spans="1:4">
      <c r="A1309" s="184" t="s">
        <v>15787</v>
      </c>
      <c r="B1309" s="180" t="s">
        <v>15788</v>
      </c>
      <c r="C1309" s="181" t="s">
        <v>11911</v>
      </c>
      <c r="D1309" s="182">
        <v>301.02999999999997</v>
      </c>
    </row>
    <row r="1310" spans="1:4">
      <c r="A1310" s="181" t="s">
        <v>15789</v>
      </c>
      <c r="B1310" s="180" t="s">
        <v>15790</v>
      </c>
      <c r="C1310" s="181" t="s">
        <v>11911</v>
      </c>
      <c r="D1310" s="182">
        <v>165.09</v>
      </c>
    </row>
    <row r="1311" spans="1:4">
      <c r="A1311" s="183" t="s">
        <v>15791</v>
      </c>
      <c r="B1311" s="180"/>
      <c r="C1311" s="181"/>
      <c r="D1311" s="182"/>
    </row>
    <row r="1312" spans="1:4">
      <c r="A1312" s="184" t="s">
        <v>15792</v>
      </c>
      <c r="B1312" s="180" t="s">
        <v>15793</v>
      </c>
      <c r="C1312" s="181" t="s">
        <v>11911</v>
      </c>
      <c r="D1312" s="182">
        <v>1572.22</v>
      </c>
    </row>
    <row r="1313" spans="1:4">
      <c r="A1313" s="184" t="s">
        <v>15794</v>
      </c>
      <c r="B1313" s="180" t="s">
        <v>15795</v>
      </c>
      <c r="C1313" s="181" t="s">
        <v>11911</v>
      </c>
      <c r="D1313" s="182">
        <v>1414.34</v>
      </c>
    </row>
    <row r="1314" spans="1:4">
      <c r="A1314" s="184" t="s">
        <v>15796</v>
      </c>
      <c r="B1314" s="180" t="s">
        <v>15797</v>
      </c>
      <c r="C1314" s="181" t="s">
        <v>11911</v>
      </c>
      <c r="D1314" s="182">
        <v>762.45</v>
      </c>
    </row>
    <row r="1315" spans="1:4">
      <c r="A1315" s="184" t="s">
        <v>15798</v>
      </c>
      <c r="B1315" s="180" t="s">
        <v>15799</v>
      </c>
      <c r="C1315" s="181" t="s">
        <v>11911</v>
      </c>
      <c r="D1315" s="182">
        <v>1040.8399999999999</v>
      </c>
    </row>
    <row r="1316" spans="1:4">
      <c r="A1316" s="181" t="s">
        <v>15800</v>
      </c>
      <c r="B1316" s="180" t="s">
        <v>15801</v>
      </c>
      <c r="C1316" s="181" t="s">
        <v>11911</v>
      </c>
      <c r="D1316" s="182">
        <v>797.66</v>
      </c>
    </row>
    <row r="1317" spans="1:4">
      <c r="A1317" s="183" t="s">
        <v>15802</v>
      </c>
      <c r="B1317" s="180"/>
      <c r="C1317" s="181"/>
      <c r="D1317" s="182"/>
    </row>
    <row r="1318" spans="1:4">
      <c r="A1318" s="184" t="s">
        <v>15803</v>
      </c>
      <c r="B1318" s="180" t="s">
        <v>15804</v>
      </c>
      <c r="C1318" s="181" t="s">
        <v>11911</v>
      </c>
      <c r="D1318" s="182">
        <v>487.05</v>
      </c>
    </row>
    <row r="1319" spans="1:4">
      <c r="A1319" s="184" t="s">
        <v>15805</v>
      </c>
      <c r="B1319" s="180" t="s">
        <v>15806</v>
      </c>
      <c r="C1319" s="181" t="s">
        <v>11911</v>
      </c>
      <c r="D1319" s="182">
        <v>495.93</v>
      </c>
    </row>
    <row r="1320" spans="1:4">
      <c r="A1320" s="181" t="s">
        <v>15807</v>
      </c>
      <c r="B1320" s="180" t="s">
        <v>15808</v>
      </c>
      <c r="C1320" s="181" t="s">
        <v>11911</v>
      </c>
      <c r="D1320" s="182">
        <v>548.66</v>
      </c>
    </row>
    <row r="1321" spans="1:4">
      <c r="A1321" s="179" t="s">
        <v>15809</v>
      </c>
      <c r="B1321" s="180"/>
      <c r="C1321" s="181"/>
      <c r="D1321" s="182"/>
    </row>
    <row r="1322" spans="1:4">
      <c r="A1322" s="183" t="s">
        <v>15810</v>
      </c>
      <c r="B1322" s="180"/>
      <c r="C1322" s="181"/>
      <c r="D1322" s="182"/>
    </row>
    <row r="1323" spans="1:4">
      <c r="A1323" s="184" t="s">
        <v>15811</v>
      </c>
      <c r="B1323" s="180" t="s">
        <v>15812</v>
      </c>
      <c r="C1323" s="181" t="s">
        <v>11911</v>
      </c>
      <c r="D1323" s="182">
        <v>152.74</v>
      </c>
    </row>
    <row r="1324" spans="1:4">
      <c r="A1324" s="184" t="s">
        <v>15813</v>
      </c>
      <c r="B1324" s="180" t="s">
        <v>15814</v>
      </c>
      <c r="C1324" s="181" t="s">
        <v>11911</v>
      </c>
      <c r="D1324" s="182">
        <v>293.20999999999998</v>
      </c>
    </row>
    <row r="1325" spans="1:4">
      <c r="A1325" s="184" t="s">
        <v>15815</v>
      </c>
      <c r="B1325" s="180" t="s">
        <v>15816</v>
      </c>
      <c r="C1325" s="181" t="s">
        <v>11911</v>
      </c>
      <c r="D1325" s="182">
        <v>618.64</v>
      </c>
    </row>
    <row r="1326" spans="1:4">
      <c r="A1326" s="184" t="s">
        <v>15817</v>
      </c>
      <c r="B1326" s="180" t="s">
        <v>15818</v>
      </c>
      <c r="C1326" s="181" t="s">
        <v>11911</v>
      </c>
      <c r="D1326" s="182">
        <v>219.68</v>
      </c>
    </row>
    <row r="1327" spans="1:4">
      <c r="A1327" s="184" t="s">
        <v>15819</v>
      </c>
      <c r="B1327" s="180" t="s">
        <v>15820</v>
      </c>
      <c r="C1327" s="181" t="s">
        <v>11911</v>
      </c>
      <c r="D1327" s="182">
        <v>433.75</v>
      </c>
    </row>
    <row r="1328" spans="1:4">
      <c r="A1328" s="184" t="s">
        <v>15821</v>
      </c>
      <c r="B1328" s="180" t="s">
        <v>15822</v>
      </c>
      <c r="C1328" s="181" t="s">
        <v>11911</v>
      </c>
      <c r="D1328" s="182">
        <v>449.54</v>
      </c>
    </row>
    <row r="1329" spans="1:4">
      <c r="A1329" s="184" t="s">
        <v>15823</v>
      </c>
      <c r="B1329" s="180" t="s">
        <v>15824</v>
      </c>
      <c r="C1329" s="181" t="s">
        <v>11911</v>
      </c>
      <c r="D1329" s="182">
        <v>490</v>
      </c>
    </row>
    <row r="1330" spans="1:4">
      <c r="A1330" s="184" t="s">
        <v>15825</v>
      </c>
      <c r="B1330" s="180" t="s">
        <v>15826</v>
      </c>
      <c r="C1330" s="181" t="s">
        <v>11911</v>
      </c>
      <c r="D1330" s="182">
        <v>389.13</v>
      </c>
    </row>
    <row r="1331" spans="1:4">
      <c r="A1331" s="184" t="s">
        <v>15827</v>
      </c>
      <c r="B1331" s="180" t="s">
        <v>15828</v>
      </c>
      <c r="C1331" s="181" t="s">
        <v>11911</v>
      </c>
      <c r="D1331" s="182">
        <v>491.25</v>
      </c>
    </row>
    <row r="1332" spans="1:4">
      <c r="A1332" s="181" t="s">
        <v>15829</v>
      </c>
      <c r="B1332" s="180" t="s">
        <v>15830</v>
      </c>
      <c r="C1332" s="181" t="s">
        <v>11911</v>
      </c>
      <c r="D1332" s="182">
        <v>2845.86</v>
      </c>
    </row>
    <row r="1333" spans="1:4">
      <c r="A1333" s="183" t="s">
        <v>15831</v>
      </c>
      <c r="B1333" s="180"/>
      <c r="C1333" s="181"/>
      <c r="D1333" s="182"/>
    </row>
    <row r="1334" spans="1:4">
      <c r="A1334" s="184" t="s">
        <v>15832</v>
      </c>
      <c r="B1334" s="180" t="s">
        <v>15833</v>
      </c>
      <c r="C1334" s="181" t="s">
        <v>11911</v>
      </c>
      <c r="D1334" s="182">
        <v>413</v>
      </c>
    </row>
    <row r="1335" spans="1:4">
      <c r="A1335" s="184" t="s">
        <v>15834</v>
      </c>
      <c r="B1335" s="180" t="s">
        <v>15835</v>
      </c>
      <c r="C1335" s="181" t="s">
        <v>11911</v>
      </c>
      <c r="D1335" s="182">
        <v>454.39</v>
      </c>
    </row>
    <row r="1336" spans="1:4">
      <c r="A1336" s="184" t="s">
        <v>15836</v>
      </c>
      <c r="B1336" s="180" t="s">
        <v>15837</v>
      </c>
      <c r="C1336" s="181" t="s">
        <v>48</v>
      </c>
      <c r="D1336" s="182">
        <v>87.48</v>
      </c>
    </row>
    <row r="1337" spans="1:4">
      <c r="A1337" s="184" t="s">
        <v>15838</v>
      </c>
      <c r="B1337" s="180" t="s">
        <v>15839</v>
      </c>
      <c r="C1337" s="181" t="s">
        <v>48</v>
      </c>
      <c r="D1337" s="182">
        <v>227.84</v>
      </c>
    </row>
    <row r="1338" spans="1:4">
      <c r="A1338" s="184" t="s">
        <v>15840</v>
      </c>
      <c r="B1338" s="180" t="s">
        <v>15841</v>
      </c>
      <c r="C1338" s="181" t="s">
        <v>48</v>
      </c>
      <c r="D1338" s="182">
        <v>197.48</v>
      </c>
    </row>
    <row r="1339" spans="1:4">
      <c r="A1339" s="184" t="s">
        <v>15842</v>
      </c>
      <c r="B1339" s="180" t="s">
        <v>15843</v>
      </c>
      <c r="C1339" s="181" t="s">
        <v>11911</v>
      </c>
      <c r="D1339" s="182">
        <v>206.38</v>
      </c>
    </row>
    <row r="1340" spans="1:4">
      <c r="A1340" s="181" t="s">
        <v>15844</v>
      </c>
      <c r="B1340" s="180" t="s">
        <v>15845</v>
      </c>
      <c r="C1340" s="181" t="s">
        <v>11911</v>
      </c>
      <c r="D1340" s="182">
        <v>162.08000000000001</v>
      </c>
    </row>
    <row r="1341" spans="1:4">
      <c r="A1341" s="183" t="s">
        <v>15846</v>
      </c>
      <c r="B1341" s="180"/>
      <c r="C1341" s="181"/>
      <c r="D1341" s="182"/>
    </row>
    <row r="1342" spans="1:4">
      <c r="A1342" s="181" t="s">
        <v>15847</v>
      </c>
      <c r="B1342" s="180" t="s">
        <v>15848</v>
      </c>
      <c r="C1342" s="181" t="s">
        <v>11911</v>
      </c>
      <c r="D1342" s="182">
        <v>254.89</v>
      </c>
    </row>
    <row r="1343" spans="1:4">
      <c r="A1343" s="183" t="s">
        <v>15849</v>
      </c>
      <c r="B1343" s="180"/>
      <c r="C1343" s="181"/>
      <c r="D1343" s="182"/>
    </row>
    <row r="1344" spans="1:4">
      <c r="A1344" s="181" t="s">
        <v>15850</v>
      </c>
      <c r="B1344" s="180" t="s">
        <v>15851</v>
      </c>
      <c r="C1344" s="181" t="s">
        <v>11911</v>
      </c>
      <c r="D1344" s="182">
        <v>224.71</v>
      </c>
    </row>
    <row r="1345" spans="1:4">
      <c r="A1345" s="179" t="s">
        <v>15852</v>
      </c>
      <c r="B1345" s="180"/>
      <c r="C1345" s="181"/>
      <c r="D1345" s="182"/>
    </row>
    <row r="1346" spans="1:4">
      <c r="A1346" s="183" t="s">
        <v>15853</v>
      </c>
      <c r="B1346" s="180"/>
      <c r="C1346" s="181"/>
      <c r="D1346" s="182"/>
    </row>
    <row r="1347" spans="1:4">
      <c r="A1347" s="181" t="s">
        <v>15854</v>
      </c>
      <c r="B1347" s="180" t="s">
        <v>15855</v>
      </c>
      <c r="C1347" s="181" t="s">
        <v>11911</v>
      </c>
      <c r="D1347" s="182">
        <v>34.6</v>
      </c>
    </row>
    <row r="1348" spans="1:4">
      <c r="A1348" s="183" t="s">
        <v>15856</v>
      </c>
      <c r="B1348" s="180"/>
      <c r="C1348" s="181"/>
      <c r="D1348" s="182"/>
    </row>
    <row r="1349" spans="1:4">
      <c r="A1349" s="184" t="s">
        <v>15857</v>
      </c>
      <c r="B1349" s="180" t="s">
        <v>15858</v>
      </c>
      <c r="C1349" s="181" t="s">
        <v>11911</v>
      </c>
      <c r="D1349" s="182">
        <v>32</v>
      </c>
    </row>
    <row r="1350" spans="1:4">
      <c r="A1350" s="184" t="s">
        <v>15859</v>
      </c>
      <c r="B1350" s="180" t="s">
        <v>15860</v>
      </c>
      <c r="C1350" s="181" t="s">
        <v>11911</v>
      </c>
      <c r="D1350" s="182">
        <v>155.57</v>
      </c>
    </row>
    <row r="1351" spans="1:4">
      <c r="A1351" s="184" t="s">
        <v>15861</v>
      </c>
      <c r="B1351" s="180" t="s">
        <v>15862</v>
      </c>
      <c r="C1351" s="181" t="s">
        <v>11911</v>
      </c>
      <c r="D1351" s="182">
        <v>234.79</v>
      </c>
    </row>
    <row r="1352" spans="1:4">
      <c r="A1352" s="181" t="s">
        <v>15863</v>
      </c>
      <c r="B1352" s="180" t="s">
        <v>15864</v>
      </c>
      <c r="C1352" s="181" t="s">
        <v>11911</v>
      </c>
      <c r="D1352" s="182">
        <v>179.84</v>
      </c>
    </row>
    <row r="1353" spans="1:4">
      <c r="A1353" s="183" t="s">
        <v>15865</v>
      </c>
      <c r="B1353" s="180"/>
      <c r="C1353" s="181"/>
      <c r="D1353" s="182"/>
    </row>
    <row r="1354" spans="1:4">
      <c r="A1354" s="184" t="s">
        <v>15866</v>
      </c>
      <c r="B1354" s="180" t="s">
        <v>15867</v>
      </c>
      <c r="C1354" s="181" t="s">
        <v>11911</v>
      </c>
      <c r="D1354" s="182">
        <v>303.63</v>
      </c>
    </row>
    <row r="1355" spans="1:4">
      <c r="A1355" s="184" t="s">
        <v>15868</v>
      </c>
      <c r="B1355" s="180" t="s">
        <v>15869</v>
      </c>
      <c r="C1355" s="181" t="s">
        <v>11911</v>
      </c>
      <c r="D1355" s="182">
        <v>399.23</v>
      </c>
    </row>
    <row r="1356" spans="1:4">
      <c r="A1356" s="181" t="s">
        <v>15870</v>
      </c>
      <c r="B1356" s="180" t="s">
        <v>15871</v>
      </c>
      <c r="C1356" s="181" t="s">
        <v>11911</v>
      </c>
      <c r="D1356" s="182">
        <v>743.03</v>
      </c>
    </row>
    <row r="1357" spans="1:4">
      <c r="A1357" s="179" t="s">
        <v>15872</v>
      </c>
      <c r="B1357" s="180"/>
      <c r="C1357" s="181"/>
      <c r="D1357" s="182"/>
    </row>
    <row r="1358" spans="1:4">
      <c r="A1358" s="183" t="s">
        <v>15873</v>
      </c>
      <c r="B1358" s="180"/>
      <c r="C1358" s="181"/>
      <c r="D1358" s="182"/>
    </row>
    <row r="1359" spans="1:4">
      <c r="A1359" s="184" t="s">
        <v>15874</v>
      </c>
      <c r="B1359" s="180" t="s">
        <v>15875</v>
      </c>
      <c r="C1359" s="181" t="s">
        <v>11911</v>
      </c>
      <c r="D1359" s="182">
        <v>469</v>
      </c>
    </row>
    <row r="1360" spans="1:4">
      <c r="A1360" s="181" t="s">
        <v>15876</v>
      </c>
      <c r="B1360" s="180" t="s">
        <v>15877</v>
      </c>
      <c r="C1360" s="181" t="s">
        <v>11911</v>
      </c>
      <c r="D1360" s="182">
        <v>254.35</v>
      </c>
    </row>
    <row r="1361" spans="1:4">
      <c r="A1361" s="179" t="s">
        <v>15878</v>
      </c>
      <c r="B1361" s="180"/>
      <c r="C1361" s="181"/>
      <c r="D1361" s="182"/>
    </row>
    <row r="1362" spans="1:4">
      <c r="A1362" s="183" t="s">
        <v>15879</v>
      </c>
      <c r="B1362" s="180"/>
      <c r="C1362" s="181"/>
      <c r="D1362" s="182"/>
    </row>
    <row r="1363" spans="1:4">
      <c r="A1363" s="184" t="s">
        <v>15880</v>
      </c>
      <c r="B1363" s="180" t="s">
        <v>15881</v>
      </c>
      <c r="C1363" s="181" t="s">
        <v>48</v>
      </c>
      <c r="D1363" s="182">
        <v>223.25</v>
      </c>
    </row>
    <row r="1364" spans="1:4">
      <c r="A1364" s="181" t="s">
        <v>15882</v>
      </c>
      <c r="B1364" s="180" t="s">
        <v>15883</v>
      </c>
      <c r="C1364" s="181" t="s">
        <v>48</v>
      </c>
      <c r="D1364" s="182">
        <v>244.73</v>
      </c>
    </row>
    <row r="1365" spans="1:4">
      <c r="A1365" s="183" t="s">
        <v>15884</v>
      </c>
      <c r="B1365" s="180"/>
      <c r="C1365" s="181"/>
      <c r="D1365" s="182"/>
    </row>
    <row r="1366" spans="1:4">
      <c r="A1366" s="184" t="s">
        <v>15885</v>
      </c>
      <c r="B1366" s="180" t="s">
        <v>15886</v>
      </c>
      <c r="C1366" s="181" t="s">
        <v>11911</v>
      </c>
      <c r="D1366" s="182">
        <v>728.21</v>
      </c>
    </row>
    <row r="1367" spans="1:4">
      <c r="A1367" s="181" t="s">
        <v>15887</v>
      </c>
      <c r="B1367" s="180" t="s">
        <v>15888</v>
      </c>
      <c r="C1367" s="181" t="s">
        <v>11911</v>
      </c>
      <c r="D1367" s="182">
        <v>775.26</v>
      </c>
    </row>
    <row r="1368" spans="1:4">
      <c r="A1368" s="179" t="s">
        <v>15889</v>
      </c>
      <c r="B1368" s="180"/>
      <c r="C1368" s="181"/>
      <c r="D1368" s="182"/>
    </row>
    <row r="1369" spans="1:4">
      <c r="A1369" s="183" t="s">
        <v>15890</v>
      </c>
      <c r="B1369" s="180"/>
      <c r="C1369" s="181"/>
      <c r="D1369" s="182"/>
    </row>
    <row r="1370" spans="1:4">
      <c r="A1370" s="184" t="s">
        <v>15891</v>
      </c>
      <c r="B1370" s="180" t="s">
        <v>15892</v>
      </c>
      <c r="C1370" s="181" t="s">
        <v>41</v>
      </c>
      <c r="D1370" s="182">
        <v>137.24</v>
      </c>
    </row>
    <row r="1371" spans="1:4">
      <c r="A1371" s="184" t="s">
        <v>15893</v>
      </c>
      <c r="B1371" s="180" t="s">
        <v>15894</v>
      </c>
      <c r="C1371" s="181" t="s">
        <v>41</v>
      </c>
      <c r="D1371" s="182">
        <v>136.49</v>
      </c>
    </row>
    <row r="1372" spans="1:4">
      <c r="A1372" s="184" t="s">
        <v>15895</v>
      </c>
      <c r="B1372" s="180" t="s">
        <v>15896</v>
      </c>
      <c r="C1372" s="181" t="s">
        <v>41</v>
      </c>
      <c r="D1372" s="182">
        <v>114.9</v>
      </c>
    </row>
    <row r="1373" spans="1:4">
      <c r="A1373" s="184" t="s">
        <v>15897</v>
      </c>
      <c r="B1373" s="180" t="s">
        <v>15898</v>
      </c>
      <c r="C1373" s="181" t="s">
        <v>48</v>
      </c>
      <c r="D1373" s="182">
        <v>239.57</v>
      </c>
    </row>
    <row r="1374" spans="1:4">
      <c r="A1374" s="184" t="s">
        <v>15899</v>
      </c>
      <c r="B1374" s="180" t="s">
        <v>15900</v>
      </c>
      <c r="C1374" s="181" t="s">
        <v>48</v>
      </c>
      <c r="D1374" s="182">
        <v>301.66000000000003</v>
      </c>
    </row>
    <row r="1375" spans="1:4">
      <c r="A1375" s="184" t="s">
        <v>15901</v>
      </c>
      <c r="B1375" s="180" t="s">
        <v>15902</v>
      </c>
      <c r="C1375" s="181" t="s">
        <v>48</v>
      </c>
      <c r="D1375" s="182">
        <v>364.49</v>
      </c>
    </row>
    <row r="1376" spans="1:4">
      <c r="A1376" s="184" t="s">
        <v>15903</v>
      </c>
      <c r="B1376" s="180" t="s">
        <v>15904</v>
      </c>
      <c r="C1376" s="181" t="s">
        <v>48</v>
      </c>
      <c r="D1376" s="182">
        <v>430.63</v>
      </c>
    </row>
    <row r="1377" spans="1:4">
      <c r="A1377" s="184" t="s">
        <v>15905</v>
      </c>
      <c r="B1377" s="180" t="s">
        <v>15906</v>
      </c>
      <c r="C1377" s="181" t="s">
        <v>48</v>
      </c>
      <c r="D1377" s="182">
        <v>61.69</v>
      </c>
    </row>
    <row r="1378" spans="1:4">
      <c r="A1378" s="184" t="s">
        <v>15907</v>
      </c>
      <c r="B1378" s="180" t="s">
        <v>15908</v>
      </c>
      <c r="C1378" s="181" t="s">
        <v>48</v>
      </c>
      <c r="D1378" s="182">
        <v>18.41</v>
      </c>
    </row>
    <row r="1379" spans="1:4">
      <c r="A1379" s="184" t="s">
        <v>15909</v>
      </c>
      <c r="B1379" s="180" t="s">
        <v>15910</v>
      </c>
      <c r="C1379" s="181" t="s">
        <v>48</v>
      </c>
      <c r="D1379" s="182">
        <v>28.87</v>
      </c>
    </row>
    <row r="1380" spans="1:4">
      <c r="A1380" s="184" t="s">
        <v>15911</v>
      </c>
      <c r="B1380" s="180" t="s">
        <v>15912</v>
      </c>
      <c r="C1380" s="181" t="s">
        <v>48</v>
      </c>
      <c r="D1380" s="182">
        <v>126.06</v>
      </c>
    </row>
    <row r="1381" spans="1:4">
      <c r="A1381" s="184" t="s">
        <v>15913</v>
      </c>
      <c r="B1381" s="180" t="s">
        <v>15914</v>
      </c>
      <c r="C1381" s="181" t="s">
        <v>48</v>
      </c>
      <c r="D1381" s="182">
        <v>29.14</v>
      </c>
    </row>
    <row r="1382" spans="1:4">
      <c r="A1382" s="184" t="s">
        <v>15915</v>
      </c>
      <c r="B1382" s="180" t="s">
        <v>15916</v>
      </c>
      <c r="C1382" s="181" t="s">
        <v>48</v>
      </c>
      <c r="D1382" s="182">
        <v>84.44</v>
      </c>
    </row>
    <row r="1383" spans="1:4">
      <c r="A1383" s="184" t="s">
        <v>15917</v>
      </c>
      <c r="B1383" s="180" t="s">
        <v>15918</v>
      </c>
      <c r="C1383" s="181" t="s">
        <v>32</v>
      </c>
      <c r="D1383" s="182">
        <v>10.06</v>
      </c>
    </row>
    <row r="1384" spans="1:4">
      <c r="A1384" s="184" t="s">
        <v>15919</v>
      </c>
      <c r="B1384" s="180" t="s">
        <v>15920</v>
      </c>
      <c r="C1384" s="181" t="s">
        <v>48</v>
      </c>
      <c r="D1384" s="182">
        <v>75.63</v>
      </c>
    </row>
    <row r="1385" spans="1:4">
      <c r="A1385" s="184" t="s">
        <v>15921</v>
      </c>
      <c r="B1385" s="180" t="s">
        <v>15922</v>
      </c>
      <c r="C1385" s="181" t="s">
        <v>41</v>
      </c>
      <c r="D1385" s="182">
        <v>106</v>
      </c>
    </row>
    <row r="1386" spans="1:4">
      <c r="A1386" s="184" t="s">
        <v>15923</v>
      </c>
      <c r="B1386" s="180" t="s">
        <v>15924</v>
      </c>
      <c r="C1386" s="181" t="s">
        <v>41</v>
      </c>
      <c r="D1386" s="182">
        <v>91.77</v>
      </c>
    </row>
    <row r="1387" spans="1:4">
      <c r="A1387" s="184" t="s">
        <v>15925</v>
      </c>
      <c r="B1387" s="180" t="s">
        <v>15926</v>
      </c>
      <c r="C1387" s="181" t="s">
        <v>41</v>
      </c>
      <c r="D1387" s="182">
        <v>122.8</v>
      </c>
    </row>
    <row r="1388" spans="1:4">
      <c r="A1388" s="184" t="s">
        <v>15927</v>
      </c>
      <c r="B1388" s="180" t="s">
        <v>15928</v>
      </c>
      <c r="C1388" s="181" t="s">
        <v>41</v>
      </c>
      <c r="D1388" s="182">
        <v>211.24</v>
      </c>
    </row>
    <row r="1389" spans="1:4">
      <c r="A1389" s="184" t="s">
        <v>15929</v>
      </c>
      <c r="B1389" s="180" t="s">
        <v>15930</v>
      </c>
      <c r="C1389" s="181" t="s">
        <v>41</v>
      </c>
      <c r="D1389" s="182">
        <v>224.74</v>
      </c>
    </row>
    <row r="1390" spans="1:4">
      <c r="A1390" s="181" t="s">
        <v>15931</v>
      </c>
      <c r="B1390" s="180" t="s">
        <v>15932</v>
      </c>
      <c r="C1390" s="181" t="s">
        <v>41</v>
      </c>
      <c r="D1390" s="182">
        <v>209.27</v>
      </c>
    </row>
    <row r="1391" spans="1:4">
      <c r="A1391" s="183" t="s">
        <v>15933</v>
      </c>
      <c r="B1391" s="180"/>
      <c r="C1391" s="181"/>
      <c r="D1391" s="182"/>
    </row>
    <row r="1392" spans="1:4">
      <c r="A1392" s="184" t="s">
        <v>15934</v>
      </c>
      <c r="B1392" s="180" t="s">
        <v>15935</v>
      </c>
      <c r="C1392" s="181" t="s">
        <v>48</v>
      </c>
      <c r="D1392" s="182">
        <v>2693.73</v>
      </c>
    </row>
    <row r="1393" spans="1:4">
      <c r="A1393" s="184" t="s">
        <v>15936</v>
      </c>
      <c r="B1393" s="180" t="s">
        <v>15937</v>
      </c>
      <c r="C1393" s="181" t="s">
        <v>48</v>
      </c>
      <c r="D1393" s="182">
        <v>2956.72</v>
      </c>
    </row>
    <row r="1394" spans="1:4">
      <c r="A1394" s="184" t="s">
        <v>15938</v>
      </c>
      <c r="B1394" s="180" t="s">
        <v>15939</v>
      </c>
      <c r="C1394" s="181" t="s">
        <v>48</v>
      </c>
      <c r="D1394" s="182">
        <v>8822.92</v>
      </c>
    </row>
    <row r="1395" spans="1:4">
      <c r="A1395" s="181" t="s">
        <v>15940</v>
      </c>
      <c r="B1395" s="180" t="s">
        <v>15941</v>
      </c>
      <c r="C1395" s="181" t="s">
        <v>48</v>
      </c>
      <c r="D1395" s="182">
        <v>6979.84</v>
      </c>
    </row>
    <row r="1396" spans="1:4">
      <c r="A1396" s="179" t="s">
        <v>15942</v>
      </c>
      <c r="B1396" s="180"/>
      <c r="C1396" s="181"/>
      <c r="D1396" s="182"/>
    </row>
    <row r="1397" spans="1:4">
      <c r="A1397" s="183" t="s">
        <v>15943</v>
      </c>
      <c r="B1397" s="180"/>
      <c r="C1397" s="181"/>
      <c r="D1397" s="182"/>
    </row>
    <row r="1398" spans="1:4">
      <c r="A1398" s="184" t="s">
        <v>15944</v>
      </c>
      <c r="B1398" s="180" t="s">
        <v>15945</v>
      </c>
      <c r="C1398" s="181" t="s">
        <v>41</v>
      </c>
      <c r="D1398" s="182">
        <v>371.42</v>
      </c>
    </row>
    <row r="1399" spans="1:4">
      <c r="A1399" s="184" t="s">
        <v>15946</v>
      </c>
      <c r="B1399" s="180" t="s">
        <v>15947</v>
      </c>
      <c r="C1399" s="181" t="s">
        <v>41</v>
      </c>
      <c r="D1399" s="182">
        <v>437.7</v>
      </c>
    </row>
    <row r="1400" spans="1:4">
      <c r="A1400" s="184" t="s">
        <v>15948</v>
      </c>
      <c r="B1400" s="180" t="s">
        <v>15949</v>
      </c>
      <c r="C1400" s="181" t="s">
        <v>41</v>
      </c>
      <c r="D1400" s="182">
        <v>338.6</v>
      </c>
    </row>
    <row r="1401" spans="1:4">
      <c r="A1401" s="184" t="s">
        <v>15950</v>
      </c>
      <c r="B1401" s="180" t="s">
        <v>15951</v>
      </c>
      <c r="C1401" s="181" t="s">
        <v>41</v>
      </c>
      <c r="D1401" s="182">
        <v>412.58</v>
      </c>
    </row>
    <row r="1402" spans="1:4">
      <c r="A1402" s="181" t="s">
        <v>15952</v>
      </c>
      <c r="B1402" s="180" t="s">
        <v>15953</v>
      </c>
      <c r="C1402" s="181" t="s">
        <v>41</v>
      </c>
      <c r="D1402" s="182">
        <v>404.88</v>
      </c>
    </row>
    <row r="1403" spans="1:4">
      <c r="A1403" s="183" t="s">
        <v>15954</v>
      </c>
      <c r="B1403" s="180"/>
      <c r="C1403" s="181"/>
      <c r="D1403" s="182"/>
    </row>
    <row r="1404" spans="1:4">
      <c r="A1404" s="181" t="s">
        <v>15955</v>
      </c>
      <c r="B1404" s="180" t="s">
        <v>15956</v>
      </c>
      <c r="C1404" s="181" t="s">
        <v>32</v>
      </c>
      <c r="D1404" s="182">
        <v>240.13</v>
      </c>
    </row>
    <row r="1405" spans="1:4">
      <c r="A1405" s="179" t="s">
        <v>15957</v>
      </c>
      <c r="B1405" s="180"/>
      <c r="C1405" s="181"/>
      <c r="D1405" s="182"/>
    </row>
    <row r="1406" spans="1:4">
      <c r="A1406" s="183" t="s">
        <v>15958</v>
      </c>
      <c r="B1406" s="180"/>
      <c r="C1406" s="181"/>
      <c r="D1406" s="182"/>
    </row>
    <row r="1407" spans="1:4">
      <c r="A1407" s="184" t="s">
        <v>15959</v>
      </c>
      <c r="B1407" s="180" t="s">
        <v>15960</v>
      </c>
      <c r="C1407" s="181" t="s">
        <v>32</v>
      </c>
      <c r="D1407" s="182">
        <v>48.56</v>
      </c>
    </row>
    <row r="1408" spans="1:4">
      <c r="A1408" s="184" t="s">
        <v>15961</v>
      </c>
      <c r="B1408" s="180" t="s">
        <v>15962</v>
      </c>
      <c r="C1408" s="181" t="s">
        <v>32</v>
      </c>
      <c r="D1408" s="182">
        <v>8.02</v>
      </c>
    </row>
    <row r="1409" spans="1:4">
      <c r="A1409" s="184" t="s">
        <v>15963</v>
      </c>
      <c r="B1409" s="180" t="s">
        <v>15964</v>
      </c>
      <c r="C1409" s="181" t="s">
        <v>32</v>
      </c>
      <c r="D1409" s="182">
        <v>10.56</v>
      </c>
    </row>
    <row r="1410" spans="1:4">
      <c r="A1410" s="184" t="s">
        <v>15965</v>
      </c>
      <c r="B1410" s="180" t="s">
        <v>15966</v>
      </c>
      <c r="C1410" s="181" t="s">
        <v>32</v>
      </c>
      <c r="D1410" s="182">
        <v>13.46</v>
      </c>
    </row>
    <row r="1411" spans="1:4">
      <c r="A1411" s="184" t="s">
        <v>15967</v>
      </c>
      <c r="B1411" s="180" t="s">
        <v>15968</v>
      </c>
      <c r="C1411" s="181" t="s">
        <v>32</v>
      </c>
      <c r="D1411" s="182">
        <v>18.3</v>
      </c>
    </row>
    <row r="1412" spans="1:4">
      <c r="A1412" s="184" t="s">
        <v>15969</v>
      </c>
      <c r="B1412" s="180" t="s">
        <v>15970</v>
      </c>
      <c r="C1412" s="181" t="s">
        <v>32</v>
      </c>
      <c r="D1412" s="182">
        <v>24.47</v>
      </c>
    </row>
    <row r="1413" spans="1:4">
      <c r="A1413" s="184" t="s">
        <v>15971</v>
      </c>
      <c r="B1413" s="180" t="s">
        <v>15972</v>
      </c>
      <c r="C1413" s="181" t="s">
        <v>32</v>
      </c>
      <c r="D1413" s="182">
        <v>33.369999999999997</v>
      </c>
    </row>
    <row r="1414" spans="1:4">
      <c r="A1414" s="184" t="s">
        <v>15973</v>
      </c>
      <c r="B1414" s="180" t="s">
        <v>15974</v>
      </c>
      <c r="C1414" s="181" t="s">
        <v>32</v>
      </c>
      <c r="D1414" s="182">
        <v>39.840000000000003</v>
      </c>
    </row>
    <row r="1415" spans="1:4">
      <c r="A1415" s="184" t="s">
        <v>15975</v>
      </c>
      <c r="B1415" s="180" t="s">
        <v>15976</v>
      </c>
      <c r="C1415" s="181" t="s">
        <v>32</v>
      </c>
      <c r="D1415" s="182">
        <v>59.54</v>
      </c>
    </row>
    <row r="1416" spans="1:4">
      <c r="A1416" s="181" t="s">
        <v>15977</v>
      </c>
      <c r="B1416" s="180" t="s">
        <v>15978</v>
      </c>
      <c r="C1416" s="181" t="s">
        <v>32</v>
      </c>
      <c r="D1416" s="182">
        <v>21.73</v>
      </c>
    </row>
    <row r="1417" spans="1:4">
      <c r="A1417" s="179" t="s">
        <v>15979</v>
      </c>
      <c r="B1417" s="180"/>
      <c r="C1417" s="181"/>
      <c r="D1417" s="182"/>
    </row>
    <row r="1418" spans="1:4">
      <c r="A1418" s="183" t="s">
        <v>15980</v>
      </c>
      <c r="B1418" s="180"/>
      <c r="C1418" s="181"/>
      <c r="D1418" s="182"/>
    </row>
    <row r="1419" spans="1:4">
      <c r="A1419" s="181" t="s">
        <v>15981</v>
      </c>
      <c r="B1419" s="180" t="s">
        <v>15982</v>
      </c>
      <c r="C1419" s="181" t="s">
        <v>32</v>
      </c>
      <c r="D1419" s="182">
        <v>80.48</v>
      </c>
    </row>
    <row r="1420" spans="1:4">
      <c r="A1420" s="179" t="s">
        <v>15983</v>
      </c>
      <c r="B1420" s="180"/>
      <c r="C1420" s="181"/>
      <c r="D1420" s="182"/>
    </row>
    <row r="1421" spans="1:4">
      <c r="A1421" s="183" t="s">
        <v>15984</v>
      </c>
      <c r="B1421" s="180"/>
      <c r="C1421" s="181"/>
      <c r="D1421" s="182"/>
    </row>
    <row r="1422" spans="1:4">
      <c r="A1422" s="184" t="s">
        <v>15985</v>
      </c>
      <c r="B1422" s="180" t="s">
        <v>15986</v>
      </c>
      <c r="C1422" s="181" t="s">
        <v>48</v>
      </c>
      <c r="D1422" s="182">
        <v>85.59</v>
      </c>
    </row>
    <row r="1423" spans="1:4">
      <c r="A1423" s="184" t="s">
        <v>15987</v>
      </c>
      <c r="B1423" s="180" t="s">
        <v>15988</v>
      </c>
      <c r="C1423" s="181" t="s">
        <v>48</v>
      </c>
      <c r="D1423" s="182">
        <v>110.79</v>
      </c>
    </row>
    <row r="1424" spans="1:4">
      <c r="A1424" s="184" t="s">
        <v>15989</v>
      </c>
      <c r="B1424" s="180" t="s">
        <v>15990</v>
      </c>
      <c r="C1424" s="181" t="s">
        <v>48</v>
      </c>
      <c r="D1424" s="182">
        <v>130.53</v>
      </c>
    </row>
    <row r="1425" spans="1:4">
      <c r="A1425" s="184" t="s">
        <v>15991</v>
      </c>
      <c r="B1425" s="180" t="s">
        <v>15992</v>
      </c>
      <c r="C1425" s="181" t="s">
        <v>48</v>
      </c>
      <c r="D1425" s="182">
        <v>152.97</v>
      </c>
    </row>
    <row r="1426" spans="1:4">
      <c r="A1426" s="184" t="s">
        <v>15993</v>
      </c>
      <c r="B1426" s="180" t="s">
        <v>15994</v>
      </c>
      <c r="C1426" s="181" t="s">
        <v>48</v>
      </c>
      <c r="D1426" s="182">
        <v>175.03</v>
      </c>
    </row>
    <row r="1427" spans="1:4">
      <c r="A1427" s="184" t="s">
        <v>15995</v>
      </c>
      <c r="B1427" s="180" t="s">
        <v>15996</v>
      </c>
      <c r="C1427" s="181" t="s">
        <v>48</v>
      </c>
      <c r="D1427" s="182">
        <v>231.89</v>
      </c>
    </row>
    <row r="1428" spans="1:4">
      <c r="A1428" s="184" t="s">
        <v>15997</v>
      </c>
      <c r="B1428" s="180" t="s">
        <v>15998</v>
      </c>
      <c r="C1428" s="181" t="s">
        <v>48</v>
      </c>
      <c r="D1428" s="182">
        <v>277.72000000000003</v>
      </c>
    </row>
    <row r="1429" spans="1:4">
      <c r="A1429" s="184" t="s">
        <v>15999</v>
      </c>
      <c r="B1429" s="180" t="s">
        <v>16000</v>
      </c>
      <c r="C1429" s="181" t="s">
        <v>48</v>
      </c>
      <c r="D1429" s="182">
        <v>327.33999999999997</v>
      </c>
    </row>
    <row r="1430" spans="1:4">
      <c r="A1430" s="184" t="s">
        <v>16001</v>
      </c>
      <c r="B1430" s="180" t="s">
        <v>16002</v>
      </c>
      <c r="C1430" s="181" t="s">
        <v>48</v>
      </c>
      <c r="D1430" s="182">
        <v>359.18</v>
      </c>
    </row>
    <row r="1431" spans="1:4">
      <c r="A1431" s="184" t="s">
        <v>16003</v>
      </c>
      <c r="B1431" s="180" t="s">
        <v>16004</v>
      </c>
      <c r="C1431" s="181" t="s">
        <v>48</v>
      </c>
      <c r="D1431" s="182">
        <v>434.77</v>
      </c>
    </row>
    <row r="1432" spans="1:4">
      <c r="A1432" s="181" t="s">
        <v>16005</v>
      </c>
      <c r="B1432" s="180" t="s">
        <v>16006</v>
      </c>
      <c r="C1432" s="181" t="s">
        <v>48</v>
      </c>
      <c r="D1432" s="182">
        <v>608.5</v>
      </c>
    </row>
    <row r="1433" spans="1:4">
      <c r="A1433" s="179" t="s">
        <v>11936</v>
      </c>
      <c r="B1433" s="180"/>
      <c r="C1433" s="181"/>
      <c r="D1433" s="182"/>
    </row>
    <row r="1434" spans="1:4">
      <c r="A1434" s="179" t="s">
        <v>11937</v>
      </c>
      <c r="B1434" s="180"/>
      <c r="C1434" s="181"/>
      <c r="D1434" s="182"/>
    </row>
    <row r="1435" spans="1:4">
      <c r="A1435" s="179" t="s">
        <v>16007</v>
      </c>
      <c r="B1435" s="180"/>
      <c r="C1435" s="181"/>
      <c r="D1435" s="182"/>
    </row>
    <row r="1436" spans="1:4">
      <c r="A1436" s="183" t="s">
        <v>16008</v>
      </c>
      <c r="B1436" s="180"/>
      <c r="C1436" s="181"/>
      <c r="D1436" s="182"/>
    </row>
    <row r="1437" spans="1:4">
      <c r="A1437" s="184" t="s">
        <v>16009</v>
      </c>
      <c r="B1437" s="180" t="s">
        <v>16010</v>
      </c>
      <c r="C1437" s="181" t="s">
        <v>11916</v>
      </c>
      <c r="D1437" s="182">
        <v>95.63</v>
      </c>
    </row>
    <row r="1438" spans="1:4">
      <c r="A1438" s="184" t="s">
        <v>16011</v>
      </c>
      <c r="B1438" s="180" t="s">
        <v>16012</v>
      </c>
      <c r="C1438" s="181" t="s">
        <v>11916</v>
      </c>
      <c r="D1438" s="182">
        <v>55.03</v>
      </c>
    </row>
    <row r="1439" spans="1:4">
      <c r="A1439" s="184" t="s">
        <v>16013</v>
      </c>
      <c r="B1439" s="180" t="s">
        <v>16014</v>
      </c>
      <c r="C1439" s="181" t="s">
        <v>11916</v>
      </c>
      <c r="D1439" s="182">
        <v>23.89</v>
      </c>
    </row>
    <row r="1440" spans="1:4">
      <c r="A1440" s="184" t="s">
        <v>16015</v>
      </c>
      <c r="B1440" s="180" t="s">
        <v>16016</v>
      </c>
      <c r="C1440" s="181" t="s">
        <v>11917</v>
      </c>
      <c r="D1440" s="182">
        <v>9349.7800000000007</v>
      </c>
    </row>
    <row r="1441" spans="1:4">
      <c r="A1441" s="184" t="s">
        <v>16017</v>
      </c>
      <c r="B1441" s="180" t="s">
        <v>16018</v>
      </c>
      <c r="C1441" s="181" t="s">
        <v>11916</v>
      </c>
      <c r="D1441" s="182">
        <v>104.3</v>
      </c>
    </row>
    <row r="1442" spans="1:4">
      <c r="A1442" s="184" t="s">
        <v>16019</v>
      </c>
      <c r="B1442" s="180" t="s">
        <v>16020</v>
      </c>
      <c r="C1442" s="181" t="s">
        <v>11916</v>
      </c>
      <c r="D1442" s="182">
        <v>28.45</v>
      </c>
    </row>
    <row r="1443" spans="1:4">
      <c r="A1443" s="184" t="s">
        <v>16021</v>
      </c>
      <c r="B1443" s="180" t="s">
        <v>16022</v>
      </c>
      <c r="C1443" s="181" t="s">
        <v>11916</v>
      </c>
      <c r="D1443" s="182">
        <v>119.61</v>
      </c>
    </row>
    <row r="1444" spans="1:4">
      <c r="A1444" s="184" t="s">
        <v>16023</v>
      </c>
      <c r="B1444" s="180" t="s">
        <v>16024</v>
      </c>
      <c r="C1444" s="181" t="s">
        <v>11916</v>
      </c>
      <c r="D1444" s="182">
        <v>67.02</v>
      </c>
    </row>
    <row r="1445" spans="1:4">
      <c r="A1445" s="184" t="s">
        <v>16025</v>
      </c>
      <c r="B1445" s="180" t="s">
        <v>16026</v>
      </c>
      <c r="C1445" s="181" t="s">
        <v>11916</v>
      </c>
      <c r="D1445" s="182">
        <v>30.69</v>
      </c>
    </row>
    <row r="1446" spans="1:4">
      <c r="A1446" s="184" t="s">
        <v>16027</v>
      </c>
      <c r="B1446" s="180" t="s">
        <v>16028</v>
      </c>
      <c r="C1446" s="181" t="s">
        <v>11917</v>
      </c>
      <c r="D1446" s="182">
        <v>13329.81</v>
      </c>
    </row>
    <row r="1447" spans="1:4">
      <c r="A1447" s="184" t="s">
        <v>16029</v>
      </c>
      <c r="B1447" s="180" t="s">
        <v>16030</v>
      </c>
      <c r="C1447" s="181" t="s">
        <v>11916</v>
      </c>
      <c r="D1447" s="182">
        <v>116.47</v>
      </c>
    </row>
    <row r="1448" spans="1:4">
      <c r="A1448" s="184" t="s">
        <v>16031</v>
      </c>
      <c r="B1448" s="180" t="s">
        <v>16032</v>
      </c>
      <c r="C1448" s="181" t="s">
        <v>11916</v>
      </c>
      <c r="D1448" s="182">
        <v>65.45</v>
      </c>
    </row>
    <row r="1449" spans="1:4">
      <c r="A1449" s="184" t="s">
        <v>16033</v>
      </c>
      <c r="B1449" s="180" t="s">
        <v>16034</v>
      </c>
      <c r="C1449" s="181" t="s">
        <v>11916</v>
      </c>
      <c r="D1449" s="182">
        <v>29.12</v>
      </c>
    </row>
    <row r="1450" spans="1:4">
      <c r="A1450" s="184" t="s">
        <v>16035</v>
      </c>
      <c r="B1450" s="180" t="s">
        <v>16036</v>
      </c>
      <c r="C1450" s="181" t="s">
        <v>11916</v>
      </c>
      <c r="D1450" s="182">
        <v>131.99</v>
      </c>
    </row>
    <row r="1451" spans="1:4">
      <c r="A1451" s="184" t="s">
        <v>16037</v>
      </c>
      <c r="B1451" s="180" t="s">
        <v>16038</v>
      </c>
      <c r="C1451" s="181" t="s">
        <v>11916</v>
      </c>
      <c r="D1451" s="182">
        <v>73.209999999999994</v>
      </c>
    </row>
    <row r="1452" spans="1:4">
      <c r="A1452" s="184" t="s">
        <v>16039</v>
      </c>
      <c r="B1452" s="180" t="s">
        <v>16040</v>
      </c>
      <c r="C1452" s="181" t="s">
        <v>11916</v>
      </c>
      <c r="D1452" s="182">
        <v>35.15</v>
      </c>
    </row>
    <row r="1453" spans="1:4">
      <c r="A1453" s="184" t="s">
        <v>16041</v>
      </c>
      <c r="B1453" s="180" t="s">
        <v>16042</v>
      </c>
      <c r="C1453" s="181" t="s">
        <v>11917</v>
      </c>
      <c r="D1453" s="182">
        <v>6541.56</v>
      </c>
    </row>
    <row r="1454" spans="1:4">
      <c r="A1454" s="184" t="s">
        <v>16043</v>
      </c>
      <c r="B1454" s="180" t="s">
        <v>16044</v>
      </c>
      <c r="C1454" s="181" t="s">
        <v>11916</v>
      </c>
      <c r="D1454" s="182">
        <v>85.85</v>
      </c>
    </row>
    <row r="1455" spans="1:4">
      <c r="A1455" s="184" t="s">
        <v>16045</v>
      </c>
      <c r="B1455" s="180" t="s">
        <v>16046</v>
      </c>
      <c r="C1455" s="181" t="s">
        <v>11916</v>
      </c>
      <c r="D1455" s="182">
        <v>43.6</v>
      </c>
    </row>
    <row r="1456" spans="1:4">
      <c r="A1456" s="184" t="s">
        <v>16047</v>
      </c>
      <c r="B1456" s="180" t="s">
        <v>16048</v>
      </c>
      <c r="C1456" s="181" t="s">
        <v>11916</v>
      </c>
      <c r="D1456" s="182">
        <v>22.85</v>
      </c>
    </row>
    <row r="1457" spans="1:4">
      <c r="A1457" s="184" t="s">
        <v>16049</v>
      </c>
      <c r="B1457" s="180" t="s">
        <v>16050</v>
      </c>
      <c r="C1457" s="181" t="s">
        <v>11917</v>
      </c>
      <c r="D1457" s="182">
        <v>8429.09</v>
      </c>
    </row>
    <row r="1458" spans="1:4">
      <c r="A1458" s="184" t="s">
        <v>16051</v>
      </c>
      <c r="B1458" s="180" t="s">
        <v>16052</v>
      </c>
      <c r="C1458" s="181" t="s">
        <v>11916</v>
      </c>
      <c r="D1458" s="182">
        <v>130.57</v>
      </c>
    </row>
    <row r="1459" spans="1:4">
      <c r="A1459" s="184" t="s">
        <v>16053</v>
      </c>
      <c r="B1459" s="180" t="s">
        <v>16054</v>
      </c>
      <c r="C1459" s="181" t="s">
        <v>11916</v>
      </c>
      <c r="D1459" s="182">
        <v>91.63</v>
      </c>
    </row>
    <row r="1460" spans="1:4">
      <c r="A1460" s="184" t="s">
        <v>16055</v>
      </c>
      <c r="B1460" s="180" t="s">
        <v>16056</v>
      </c>
      <c r="C1460" s="181" t="s">
        <v>11916</v>
      </c>
      <c r="D1460" s="182">
        <v>60.49</v>
      </c>
    </row>
    <row r="1461" spans="1:4">
      <c r="A1461" s="184" t="s">
        <v>16057</v>
      </c>
      <c r="B1461" s="180" t="s">
        <v>16058</v>
      </c>
      <c r="C1461" s="181" t="s">
        <v>11916</v>
      </c>
      <c r="D1461" s="182">
        <v>85.64</v>
      </c>
    </row>
    <row r="1462" spans="1:4">
      <c r="A1462" s="184" t="s">
        <v>16059</v>
      </c>
      <c r="B1462" s="180" t="s">
        <v>16060</v>
      </c>
      <c r="C1462" s="181" t="s">
        <v>11916</v>
      </c>
      <c r="D1462" s="182">
        <v>24.31</v>
      </c>
    </row>
    <row r="1463" spans="1:4">
      <c r="A1463" s="184" t="s">
        <v>16061</v>
      </c>
      <c r="B1463" s="180" t="s">
        <v>16062</v>
      </c>
      <c r="C1463" s="181" t="s">
        <v>11917</v>
      </c>
      <c r="D1463" s="182">
        <v>8198.51</v>
      </c>
    </row>
    <row r="1464" spans="1:4">
      <c r="A1464" s="184" t="s">
        <v>16063</v>
      </c>
      <c r="B1464" s="180" t="s">
        <v>16064</v>
      </c>
      <c r="C1464" s="181" t="s">
        <v>11916</v>
      </c>
      <c r="D1464" s="182">
        <v>112.61</v>
      </c>
    </row>
    <row r="1465" spans="1:4">
      <c r="A1465" s="184" t="s">
        <v>16065</v>
      </c>
      <c r="B1465" s="180" t="s">
        <v>16066</v>
      </c>
      <c r="C1465" s="181" t="s">
        <v>11916</v>
      </c>
      <c r="D1465" s="182">
        <v>54.25</v>
      </c>
    </row>
    <row r="1466" spans="1:4">
      <c r="A1466" s="184" t="s">
        <v>16067</v>
      </c>
      <c r="B1466" s="180" t="s">
        <v>16068</v>
      </c>
      <c r="C1466" s="181" t="s">
        <v>11916</v>
      </c>
      <c r="D1466" s="182">
        <v>22.02</v>
      </c>
    </row>
    <row r="1467" spans="1:4">
      <c r="A1467" s="184" t="s">
        <v>16069</v>
      </c>
      <c r="B1467" s="180" t="s">
        <v>16070</v>
      </c>
      <c r="C1467" s="181" t="s">
        <v>11916</v>
      </c>
      <c r="D1467" s="182">
        <v>147.15</v>
      </c>
    </row>
    <row r="1468" spans="1:4">
      <c r="A1468" s="184" t="s">
        <v>16071</v>
      </c>
      <c r="B1468" s="180" t="s">
        <v>16072</v>
      </c>
      <c r="C1468" s="181" t="s">
        <v>11916</v>
      </c>
      <c r="D1468" s="182">
        <v>84.64</v>
      </c>
    </row>
    <row r="1469" spans="1:4">
      <c r="A1469" s="184" t="s">
        <v>16073</v>
      </c>
      <c r="B1469" s="180" t="s">
        <v>16074</v>
      </c>
      <c r="C1469" s="181" t="s">
        <v>11916</v>
      </c>
      <c r="D1469" s="182">
        <v>52.41</v>
      </c>
    </row>
    <row r="1470" spans="1:4">
      <c r="A1470" s="184" t="s">
        <v>16075</v>
      </c>
      <c r="B1470" s="180" t="s">
        <v>16076</v>
      </c>
      <c r="C1470" s="181" t="s">
        <v>11916</v>
      </c>
      <c r="D1470" s="182">
        <v>139.56</v>
      </c>
    </row>
    <row r="1471" spans="1:4">
      <c r="A1471" s="184" t="s">
        <v>16077</v>
      </c>
      <c r="B1471" s="180" t="s">
        <v>16078</v>
      </c>
      <c r="C1471" s="181" t="s">
        <v>11916</v>
      </c>
      <c r="D1471" s="182">
        <v>81.97</v>
      </c>
    </row>
    <row r="1472" spans="1:4">
      <c r="A1472" s="184" t="s">
        <v>16079</v>
      </c>
      <c r="B1472" s="180" t="s">
        <v>16080</v>
      </c>
      <c r="C1472" s="181" t="s">
        <v>11916</v>
      </c>
      <c r="D1472" s="182">
        <v>41.66</v>
      </c>
    </row>
    <row r="1473" spans="1:4">
      <c r="A1473" s="184" t="s">
        <v>16081</v>
      </c>
      <c r="B1473" s="180" t="s">
        <v>16082</v>
      </c>
      <c r="C1473" s="181" t="s">
        <v>11916</v>
      </c>
      <c r="D1473" s="182">
        <v>52.29</v>
      </c>
    </row>
    <row r="1474" spans="1:4">
      <c r="A1474" s="184" t="s">
        <v>16083</v>
      </c>
      <c r="B1474" s="180" t="s">
        <v>16084</v>
      </c>
      <c r="C1474" s="181" t="s">
        <v>11917</v>
      </c>
      <c r="D1474" s="182">
        <v>14783.21</v>
      </c>
    </row>
    <row r="1475" spans="1:4">
      <c r="A1475" s="184" t="s">
        <v>16085</v>
      </c>
      <c r="B1475" s="180" t="s">
        <v>16086</v>
      </c>
      <c r="C1475" s="181" t="s">
        <v>11916</v>
      </c>
      <c r="D1475" s="182">
        <v>29.44</v>
      </c>
    </row>
    <row r="1476" spans="1:4">
      <c r="A1476" s="184" t="s">
        <v>16087</v>
      </c>
      <c r="B1476" s="180" t="s">
        <v>16088</v>
      </c>
      <c r="C1476" s="181" t="s">
        <v>11916</v>
      </c>
      <c r="D1476" s="182">
        <v>116.48</v>
      </c>
    </row>
    <row r="1477" spans="1:4">
      <c r="A1477" s="184" t="s">
        <v>16089</v>
      </c>
      <c r="B1477" s="180" t="s">
        <v>16090</v>
      </c>
      <c r="C1477" s="181" t="s">
        <v>11916</v>
      </c>
      <c r="D1477" s="182">
        <v>55.92</v>
      </c>
    </row>
    <row r="1478" spans="1:4">
      <c r="A1478" s="184" t="s">
        <v>16091</v>
      </c>
      <c r="B1478" s="180" t="s">
        <v>16092</v>
      </c>
      <c r="C1478" s="181" t="s">
        <v>11916</v>
      </c>
      <c r="D1478" s="182">
        <v>23.69</v>
      </c>
    </row>
    <row r="1479" spans="1:4">
      <c r="A1479" s="184" t="s">
        <v>16093</v>
      </c>
      <c r="B1479" s="180" t="s">
        <v>16094</v>
      </c>
      <c r="C1479" s="181" t="s">
        <v>11916</v>
      </c>
      <c r="D1479" s="182">
        <v>125.51</v>
      </c>
    </row>
    <row r="1480" spans="1:4">
      <c r="A1480" s="184" t="s">
        <v>16095</v>
      </c>
      <c r="B1480" s="180" t="s">
        <v>16096</v>
      </c>
      <c r="C1480" s="181" t="s">
        <v>11916</v>
      </c>
      <c r="D1480" s="182">
        <v>59.57</v>
      </c>
    </row>
    <row r="1481" spans="1:4">
      <c r="A1481" s="184" t="s">
        <v>16097</v>
      </c>
      <c r="B1481" s="180" t="s">
        <v>16098</v>
      </c>
      <c r="C1481" s="181" t="s">
        <v>11916</v>
      </c>
      <c r="D1481" s="182">
        <v>24.9</v>
      </c>
    </row>
    <row r="1482" spans="1:4">
      <c r="A1482" s="184" t="s">
        <v>16099</v>
      </c>
      <c r="B1482" s="180" t="s">
        <v>16100</v>
      </c>
      <c r="C1482" s="181" t="s">
        <v>11916</v>
      </c>
      <c r="D1482" s="182">
        <v>9.9499999999999993</v>
      </c>
    </row>
    <row r="1483" spans="1:4">
      <c r="A1483" s="184" t="s">
        <v>16101</v>
      </c>
      <c r="B1483" s="180" t="s">
        <v>16102</v>
      </c>
      <c r="C1483" s="181" t="s">
        <v>11916</v>
      </c>
      <c r="D1483" s="182">
        <v>3.81</v>
      </c>
    </row>
    <row r="1484" spans="1:4">
      <c r="A1484" s="184" t="s">
        <v>16103</v>
      </c>
      <c r="B1484" s="180" t="s">
        <v>16104</v>
      </c>
      <c r="C1484" s="181" t="s">
        <v>11916</v>
      </c>
      <c r="D1484" s="182">
        <v>143.58000000000001</v>
      </c>
    </row>
    <row r="1485" spans="1:4">
      <c r="A1485" s="184" t="s">
        <v>16105</v>
      </c>
      <c r="B1485" s="180" t="s">
        <v>16106</v>
      </c>
      <c r="C1485" s="181" t="s">
        <v>11916</v>
      </c>
      <c r="D1485" s="182">
        <v>82.51</v>
      </c>
    </row>
    <row r="1486" spans="1:4">
      <c r="A1486" s="184" t="s">
        <v>16107</v>
      </c>
      <c r="B1486" s="180" t="s">
        <v>16108</v>
      </c>
      <c r="C1486" s="181" t="s">
        <v>11916</v>
      </c>
      <c r="D1486" s="182">
        <v>52.97</v>
      </c>
    </row>
    <row r="1487" spans="1:4">
      <c r="A1487" s="184" t="s">
        <v>16109</v>
      </c>
      <c r="B1487" s="180" t="s">
        <v>16110</v>
      </c>
      <c r="C1487" s="181" t="s">
        <v>11916</v>
      </c>
      <c r="D1487" s="182">
        <v>281.45</v>
      </c>
    </row>
    <row r="1488" spans="1:4">
      <c r="A1488" s="184" t="s">
        <v>16111</v>
      </c>
      <c r="B1488" s="180" t="s">
        <v>16112</v>
      </c>
      <c r="C1488" s="181" t="s">
        <v>11916</v>
      </c>
      <c r="D1488" s="182">
        <v>152.38</v>
      </c>
    </row>
    <row r="1489" spans="1:4">
      <c r="A1489" s="184" t="s">
        <v>16113</v>
      </c>
      <c r="B1489" s="180" t="s">
        <v>16114</v>
      </c>
      <c r="C1489" s="181" t="s">
        <v>11916</v>
      </c>
      <c r="D1489" s="182">
        <v>122.84</v>
      </c>
    </row>
    <row r="1490" spans="1:4">
      <c r="A1490" s="184" t="s">
        <v>16115</v>
      </c>
      <c r="B1490" s="180" t="s">
        <v>16116</v>
      </c>
      <c r="C1490" s="181" t="s">
        <v>11916</v>
      </c>
      <c r="D1490" s="182">
        <v>381.94</v>
      </c>
    </row>
    <row r="1491" spans="1:4">
      <c r="A1491" s="184" t="s">
        <v>16117</v>
      </c>
      <c r="B1491" s="180" t="s">
        <v>16118</v>
      </c>
      <c r="C1491" s="181" t="s">
        <v>11916</v>
      </c>
      <c r="D1491" s="182">
        <v>166.85</v>
      </c>
    </row>
    <row r="1492" spans="1:4">
      <c r="A1492" s="184" t="s">
        <v>16119</v>
      </c>
      <c r="B1492" s="180" t="s">
        <v>16120</v>
      </c>
      <c r="C1492" s="181" t="s">
        <v>11916</v>
      </c>
      <c r="D1492" s="182">
        <v>137.31</v>
      </c>
    </row>
    <row r="1493" spans="1:4">
      <c r="A1493" s="184" t="s">
        <v>16121</v>
      </c>
      <c r="B1493" s="180" t="s">
        <v>16122</v>
      </c>
      <c r="C1493" s="181" t="s">
        <v>11916</v>
      </c>
      <c r="D1493" s="182">
        <v>43.42</v>
      </c>
    </row>
    <row r="1494" spans="1:4">
      <c r="A1494" s="184" t="s">
        <v>16123</v>
      </c>
      <c r="B1494" s="180" t="s">
        <v>16124</v>
      </c>
      <c r="C1494" s="181" t="s">
        <v>11916</v>
      </c>
      <c r="D1494" s="182">
        <v>39.4</v>
      </c>
    </row>
    <row r="1495" spans="1:4">
      <c r="A1495" s="184" t="s">
        <v>16125</v>
      </c>
      <c r="B1495" s="180" t="s">
        <v>16126</v>
      </c>
      <c r="C1495" s="181" t="s">
        <v>11916</v>
      </c>
      <c r="D1495" s="182">
        <v>9.48</v>
      </c>
    </row>
    <row r="1496" spans="1:4">
      <c r="A1496" s="184" t="s">
        <v>16127</v>
      </c>
      <c r="B1496" s="180" t="s">
        <v>16128</v>
      </c>
      <c r="C1496" s="181" t="s">
        <v>11916</v>
      </c>
      <c r="D1496" s="182">
        <v>1.88</v>
      </c>
    </row>
    <row r="1497" spans="1:4">
      <c r="A1497" s="184" t="s">
        <v>16129</v>
      </c>
      <c r="B1497" s="180" t="s">
        <v>16130</v>
      </c>
      <c r="C1497" s="181" t="s">
        <v>11916</v>
      </c>
      <c r="D1497" s="182">
        <v>81.510000000000005</v>
      </c>
    </row>
    <row r="1498" spans="1:4">
      <c r="A1498" s="181" t="s">
        <v>16131</v>
      </c>
      <c r="B1498" s="180" t="s">
        <v>16132</v>
      </c>
      <c r="C1498" s="181" t="s">
        <v>11916</v>
      </c>
      <c r="D1498" s="182">
        <v>50.51</v>
      </c>
    </row>
    <row r="1499" spans="1:4">
      <c r="A1499" s="183" t="s">
        <v>16133</v>
      </c>
      <c r="B1499" s="180"/>
      <c r="C1499" s="181"/>
      <c r="D1499" s="182"/>
    </row>
    <row r="1500" spans="1:4">
      <c r="A1500" s="184" t="s">
        <v>16134</v>
      </c>
      <c r="B1500" s="180" t="s">
        <v>16135</v>
      </c>
      <c r="C1500" s="181" t="s">
        <v>11916</v>
      </c>
      <c r="D1500" s="182">
        <v>119.48</v>
      </c>
    </row>
    <row r="1501" spans="1:4">
      <c r="A1501" s="184" t="s">
        <v>16136</v>
      </c>
      <c r="B1501" s="180" t="s">
        <v>16137</v>
      </c>
      <c r="C1501" s="181" t="s">
        <v>11916</v>
      </c>
      <c r="D1501" s="182">
        <v>123.03</v>
      </c>
    </row>
    <row r="1502" spans="1:4">
      <c r="A1502" s="181" t="s">
        <v>16138</v>
      </c>
      <c r="B1502" s="180" t="s">
        <v>16139</v>
      </c>
      <c r="C1502" s="181" t="s">
        <v>11916</v>
      </c>
      <c r="D1502" s="182">
        <v>206.45</v>
      </c>
    </row>
    <row r="1503" spans="1:4">
      <c r="A1503" s="183" t="s">
        <v>16140</v>
      </c>
      <c r="B1503" s="180"/>
      <c r="C1503" s="181"/>
      <c r="D1503" s="182"/>
    </row>
    <row r="1504" spans="1:4">
      <c r="A1504" s="181" t="s">
        <v>16141</v>
      </c>
      <c r="B1504" s="180" t="s">
        <v>16142</v>
      </c>
      <c r="C1504" s="181" t="s">
        <v>11917</v>
      </c>
      <c r="D1504" s="182">
        <v>11602.62</v>
      </c>
    </row>
    <row r="1505" spans="1:4">
      <c r="A1505" s="179" t="s">
        <v>16143</v>
      </c>
      <c r="B1505" s="180"/>
      <c r="C1505" s="181"/>
      <c r="D1505" s="182"/>
    </row>
    <row r="1506" spans="1:4">
      <c r="A1506" s="183" t="s">
        <v>16144</v>
      </c>
      <c r="B1506" s="180"/>
      <c r="C1506" s="181"/>
      <c r="D1506" s="182"/>
    </row>
    <row r="1507" spans="1:4">
      <c r="A1507" s="184" t="s">
        <v>16145</v>
      </c>
      <c r="B1507" s="180" t="s">
        <v>16146</v>
      </c>
      <c r="C1507" s="181" t="s">
        <v>11916</v>
      </c>
      <c r="D1507" s="182">
        <v>1.23</v>
      </c>
    </row>
    <row r="1508" spans="1:4">
      <c r="A1508" s="181" t="s">
        <v>16147</v>
      </c>
      <c r="B1508" s="180" t="s">
        <v>16148</v>
      </c>
      <c r="C1508" s="181" t="s">
        <v>11916</v>
      </c>
      <c r="D1508" s="182">
        <v>0.82</v>
      </c>
    </row>
    <row r="1509" spans="1:4">
      <c r="A1509" s="179" t="s">
        <v>16149</v>
      </c>
      <c r="B1509" s="180"/>
      <c r="C1509" s="181"/>
      <c r="D1509" s="182"/>
    </row>
    <row r="1510" spans="1:4">
      <c r="A1510" s="183" t="s">
        <v>16150</v>
      </c>
      <c r="B1510" s="180"/>
      <c r="C1510" s="181"/>
      <c r="D1510" s="182"/>
    </row>
    <row r="1511" spans="1:4">
      <c r="A1511" s="184" t="s">
        <v>16151</v>
      </c>
      <c r="B1511" s="180" t="s">
        <v>16152</v>
      </c>
      <c r="C1511" s="181" t="s">
        <v>11916</v>
      </c>
      <c r="D1511" s="182">
        <v>155.81</v>
      </c>
    </row>
    <row r="1512" spans="1:4">
      <c r="A1512" s="184" t="s">
        <v>16153</v>
      </c>
      <c r="B1512" s="180" t="s">
        <v>16154</v>
      </c>
      <c r="C1512" s="181" t="s">
        <v>11916</v>
      </c>
      <c r="D1512" s="182">
        <v>82.32</v>
      </c>
    </row>
    <row r="1513" spans="1:4">
      <c r="A1513" s="184" t="s">
        <v>16155</v>
      </c>
      <c r="B1513" s="180" t="s">
        <v>16156</v>
      </c>
      <c r="C1513" s="181" t="s">
        <v>11916</v>
      </c>
      <c r="D1513" s="182">
        <v>51.8</v>
      </c>
    </row>
    <row r="1514" spans="1:4">
      <c r="A1514" s="184" t="s">
        <v>16157</v>
      </c>
      <c r="B1514" s="180" t="s">
        <v>16158</v>
      </c>
      <c r="C1514" s="181" t="s">
        <v>11916</v>
      </c>
      <c r="D1514" s="182">
        <v>112.21</v>
      </c>
    </row>
    <row r="1515" spans="1:4">
      <c r="A1515" s="184" t="s">
        <v>16159</v>
      </c>
      <c r="B1515" s="180" t="s">
        <v>16160</v>
      </c>
      <c r="C1515" s="181" t="s">
        <v>11916</v>
      </c>
      <c r="D1515" s="182">
        <v>546.67999999999995</v>
      </c>
    </row>
    <row r="1516" spans="1:4">
      <c r="A1516" s="184" t="s">
        <v>16161</v>
      </c>
      <c r="B1516" s="180" t="s">
        <v>16162</v>
      </c>
      <c r="C1516" s="181" t="s">
        <v>11916</v>
      </c>
      <c r="D1516" s="182">
        <v>151.59</v>
      </c>
    </row>
    <row r="1517" spans="1:4">
      <c r="A1517" s="184" t="s">
        <v>16163</v>
      </c>
      <c r="B1517" s="180" t="s">
        <v>16164</v>
      </c>
      <c r="C1517" s="181" t="s">
        <v>11916</v>
      </c>
      <c r="D1517" s="182">
        <v>116.96</v>
      </c>
    </row>
    <row r="1518" spans="1:4">
      <c r="A1518" s="184" t="s">
        <v>16165</v>
      </c>
      <c r="B1518" s="180" t="s">
        <v>16166</v>
      </c>
      <c r="C1518" s="181" t="s">
        <v>11916</v>
      </c>
      <c r="D1518" s="182">
        <v>4.13</v>
      </c>
    </row>
    <row r="1519" spans="1:4">
      <c r="A1519" s="184" t="s">
        <v>16167</v>
      </c>
      <c r="B1519" s="180" t="s">
        <v>16168</v>
      </c>
      <c r="C1519" s="181" t="s">
        <v>11916</v>
      </c>
      <c r="D1519" s="182">
        <v>2.17</v>
      </c>
    </row>
    <row r="1520" spans="1:4">
      <c r="A1520" s="184" t="s">
        <v>16169</v>
      </c>
      <c r="B1520" s="180" t="s">
        <v>16170</v>
      </c>
      <c r="C1520" s="181" t="s">
        <v>11916</v>
      </c>
      <c r="D1520" s="182">
        <v>83.27</v>
      </c>
    </row>
    <row r="1521" spans="1:4">
      <c r="A1521" s="184" t="s">
        <v>16171</v>
      </c>
      <c r="B1521" s="180" t="s">
        <v>16172</v>
      </c>
      <c r="C1521" s="181" t="s">
        <v>11916</v>
      </c>
      <c r="D1521" s="182">
        <v>35.299999999999997</v>
      </c>
    </row>
    <row r="1522" spans="1:4">
      <c r="A1522" s="184" t="s">
        <v>16173</v>
      </c>
      <c r="B1522" s="180" t="s">
        <v>16174</v>
      </c>
      <c r="C1522" s="181" t="s">
        <v>11916</v>
      </c>
      <c r="D1522" s="182">
        <v>196.23</v>
      </c>
    </row>
    <row r="1523" spans="1:4">
      <c r="A1523" s="184" t="s">
        <v>16175</v>
      </c>
      <c r="B1523" s="180" t="s">
        <v>16176</v>
      </c>
      <c r="C1523" s="181" t="s">
        <v>11916</v>
      </c>
      <c r="D1523" s="182">
        <v>102.53</v>
      </c>
    </row>
    <row r="1524" spans="1:4">
      <c r="A1524" s="184" t="s">
        <v>16177</v>
      </c>
      <c r="B1524" s="180" t="s">
        <v>16178</v>
      </c>
      <c r="C1524" s="181" t="s">
        <v>11916</v>
      </c>
      <c r="D1524" s="182">
        <v>72.010000000000005</v>
      </c>
    </row>
    <row r="1525" spans="1:4">
      <c r="A1525" s="184" t="s">
        <v>16179</v>
      </c>
      <c r="B1525" s="180" t="s">
        <v>16180</v>
      </c>
      <c r="C1525" s="181" t="s">
        <v>11916</v>
      </c>
      <c r="D1525" s="182">
        <v>148.66</v>
      </c>
    </row>
    <row r="1526" spans="1:4">
      <c r="A1526" s="184" t="s">
        <v>16181</v>
      </c>
      <c r="B1526" s="180" t="s">
        <v>16182</v>
      </c>
      <c r="C1526" s="181" t="s">
        <v>11916</v>
      </c>
      <c r="D1526" s="182">
        <v>69.33</v>
      </c>
    </row>
    <row r="1527" spans="1:4">
      <c r="A1527" s="184" t="s">
        <v>16183</v>
      </c>
      <c r="B1527" s="180" t="s">
        <v>16184</v>
      </c>
      <c r="C1527" s="181" t="s">
        <v>11916</v>
      </c>
      <c r="D1527" s="182">
        <v>50.04</v>
      </c>
    </row>
    <row r="1528" spans="1:4">
      <c r="A1528" s="184" t="s">
        <v>16185</v>
      </c>
      <c r="B1528" s="180" t="s">
        <v>16186</v>
      </c>
      <c r="C1528" s="181" t="s">
        <v>11916</v>
      </c>
      <c r="D1528" s="182">
        <v>258.88</v>
      </c>
    </row>
    <row r="1529" spans="1:4">
      <c r="A1529" s="184" t="s">
        <v>16187</v>
      </c>
      <c r="B1529" s="180" t="s">
        <v>16188</v>
      </c>
      <c r="C1529" s="181" t="s">
        <v>11916</v>
      </c>
      <c r="D1529" s="182">
        <v>130.27000000000001</v>
      </c>
    </row>
    <row r="1530" spans="1:4">
      <c r="A1530" s="184" t="s">
        <v>16189</v>
      </c>
      <c r="B1530" s="180" t="s">
        <v>16190</v>
      </c>
      <c r="C1530" s="181" t="s">
        <v>11916</v>
      </c>
      <c r="D1530" s="182">
        <v>85.43</v>
      </c>
    </row>
    <row r="1531" spans="1:4">
      <c r="A1531" s="184" t="s">
        <v>16191</v>
      </c>
      <c r="B1531" s="180" t="s">
        <v>16192</v>
      </c>
      <c r="C1531" s="181" t="s">
        <v>11916</v>
      </c>
      <c r="D1531" s="182">
        <v>102.3</v>
      </c>
    </row>
    <row r="1532" spans="1:4">
      <c r="A1532" s="184" t="s">
        <v>16193</v>
      </c>
      <c r="B1532" s="180" t="s">
        <v>16194</v>
      </c>
      <c r="C1532" s="181" t="s">
        <v>11916</v>
      </c>
      <c r="D1532" s="182">
        <v>58.37</v>
      </c>
    </row>
    <row r="1533" spans="1:4">
      <c r="A1533" s="184" t="s">
        <v>16195</v>
      </c>
      <c r="B1533" s="180" t="s">
        <v>16196</v>
      </c>
      <c r="C1533" s="181" t="s">
        <v>11916</v>
      </c>
      <c r="D1533" s="182">
        <v>39.08</v>
      </c>
    </row>
    <row r="1534" spans="1:4">
      <c r="A1534" s="184" t="s">
        <v>16197</v>
      </c>
      <c r="B1534" s="180" t="s">
        <v>16198</v>
      </c>
      <c r="C1534" s="181" t="s">
        <v>11916</v>
      </c>
      <c r="D1534" s="182">
        <v>16.260000000000002</v>
      </c>
    </row>
    <row r="1535" spans="1:4">
      <c r="A1535" s="184" t="s">
        <v>16199</v>
      </c>
      <c r="B1535" s="180" t="s">
        <v>16200</v>
      </c>
      <c r="C1535" s="181" t="s">
        <v>11916</v>
      </c>
      <c r="D1535" s="182">
        <v>33.299999999999997</v>
      </c>
    </row>
    <row r="1536" spans="1:4">
      <c r="A1536" s="184" t="s">
        <v>16201</v>
      </c>
      <c r="B1536" s="180" t="s">
        <v>16202</v>
      </c>
      <c r="C1536" s="181" t="s">
        <v>11916</v>
      </c>
      <c r="D1536" s="182">
        <v>32.76</v>
      </c>
    </row>
    <row r="1537" spans="1:4">
      <c r="A1537" s="184" t="s">
        <v>16203</v>
      </c>
      <c r="B1537" s="180" t="s">
        <v>16204</v>
      </c>
      <c r="C1537" s="181" t="s">
        <v>11916</v>
      </c>
      <c r="D1537" s="182">
        <v>141.19</v>
      </c>
    </row>
    <row r="1538" spans="1:4">
      <c r="A1538" s="184" t="s">
        <v>16205</v>
      </c>
      <c r="B1538" s="180" t="s">
        <v>16206</v>
      </c>
      <c r="C1538" s="181" t="s">
        <v>11916</v>
      </c>
      <c r="D1538" s="182">
        <v>77.040000000000006</v>
      </c>
    </row>
    <row r="1539" spans="1:4">
      <c r="A1539" s="184" t="s">
        <v>16207</v>
      </c>
      <c r="B1539" s="180" t="s">
        <v>16208</v>
      </c>
      <c r="C1539" s="181" t="s">
        <v>11916</v>
      </c>
      <c r="D1539" s="182">
        <v>54.62</v>
      </c>
    </row>
    <row r="1540" spans="1:4">
      <c r="A1540" s="184" t="s">
        <v>16209</v>
      </c>
      <c r="B1540" s="180" t="s">
        <v>16210</v>
      </c>
      <c r="C1540" s="181" t="s">
        <v>11916</v>
      </c>
      <c r="D1540" s="182">
        <v>230.29</v>
      </c>
    </row>
    <row r="1541" spans="1:4">
      <c r="A1541" s="184" t="s">
        <v>16211</v>
      </c>
      <c r="B1541" s="180" t="s">
        <v>16212</v>
      </c>
      <c r="C1541" s="181" t="s">
        <v>11916</v>
      </c>
      <c r="D1541" s="182">
        <v>117.53</v>
      </c>
    </row>
    <row r="1542" spans="1:4">
      <c r="A1542" s="184" t="s">
        <v>16213</v>
      </c>
      <c r="B1542" s="180" t="s">
        <v>16214</v>
      </c>
      <c r="C1542" s="181" t="s">
        <v>11916</v>
      </c>
      <c r="D1542" s="182">
        <v>78.92</v>
      </c>
    </row>
    <row r="1543" spans="1:4">
      <c r="A1543" s="184" t="s">
        <v>16215</v>
      </c>
      <c r="B1543" s="180" t="s">
        <v>16216</v>
      </c>
      <c r="C1543" s="181" t="s">
        <v>11916</v>
      </c>
      <c r="D1543" s="182">
        <v>77.19</v>
      </c>
    </row>
    <row r="1544" spans="1:4">
      <c r="A1544" s="184" t="s">
        <v>16217</v>
      </c>
      <c r="B1544" s="180" t="s">
        <v>16218</v>
      </c>
      <c r="C1544" s="181" t="s">
        <v>11916</v>
      </c>
      <c r="D1544" s="182">
        <v>46.67</v>
      </c>
    </row>
    <row r="1545" spans="1:4">
      <c r="A1545" s="181" t="s">
        <v>16219</v>
      </c>
      <c r="B1545" s="180" t="s">
        <v>16220</v>
      </c>
      <c r="C1545" s="181" t="s">
        <v>11916</v>
      </c>
      <c r="D1545" s="182">
        <v>30.8</v>
      </c>
    </row>
    <row r="1546" spans="1:4">
      <c r="A1546" s="179" t="s">
        <v>16221</v>
      </c>
      <c r="B1546" s="180"/>
      <c r="C1546" s="181"/>
      <c r="D1546" s="182"/>
    </row>
    <row r="1547" spans="1:4">
      <c r="A1547" s="183" t="s">
        <v>16222</v>
      </c>
      <c r="B1547" s="180"/>
      <c r="C1547" s="181"/>
      <c r="D1547" s="182"/>
    </row>
    <row r="1548" spans="1:4">
      <c r="A1548" s="184" t="s">
        <v>16223</v>
      </c>
      <c r="B1548" s="180" t="s">
        <v>16224</v>
      </c>
      <c r="C1548" s="181" t="s">
        <v>11916</v>
      </c>
      <c r="D1548" s="182">
        <v>507.96</v>
      </c>
    </row>
    <row r="1549" spans="1:4">
      <c r="A1549" s="184" t="s">
        <v>16225</v>
      </c>
      <c r="B1549" s="180" t="s">
        <v>16226</v>
      </c>
      <c r="C1549" s="181" t="s">
        <v>11916</v>
      </c>
      <c r="D1549" s="182">
        <v>121.69</v>
      </c>
    </row>
    <row r="1550" spans="1:4">
      <c r="A1550" s="184" t="s">
        <v>16227</v>
      </c>
      <c r="B1550" s="180" t="s">
        <v>16228</v>
      </c>
      <c r="C1550" s="181" t="s">
        <v>11916</v>
      </c>
      <c r="D1550" s="182">
        <v>65.97</v>
      </c>
    </row>
    <row r="1551" spans="1:4">
      <c r="A1551" s="184" t="s">
        <v>16229</v>
      </c>
      <c r="B1551" s="180" t="s">
        <v>16230</v>
      </c>
      <c r="C1551" s="181" t="s">
        <v>11916</v>
      </c>
      <c r="D1551" s="182">
        <v>38.32</v>
      </c>
    </row>
    <row r="1552" spans="1:4">
      <c r="A1552" s="184" t="s">
        <v>16231</v>
      </c>
      <c r="B1552" s="180" t="s">
        <v>16232</v>
      </c>
      <c r="C1552" s="181" t="s">
        <v>11917</v>
      </c>
      <c r="D1552" s="182">
        <v>22567.39</v>
      </c>
    </row>
    <row r="1553" spans="1:4">
      <c r="A1553" s="184" t="s">
        <v>16233</v>
      </c>
      <c r="B1553" s="180" t="s">
        <v>16234</v>
      </c>
      <c r="C1553" s="181" t="s">
        <v>11916</v>
      </c>
      <c r="D1553" s="182">
        <v>88.31</v>
      </c>
    </row>
    <row r="1554" spans="1:4">
      <c r="A1554" s="184" t="s">
        <v>16235</v>
      </c>
      <c r="B1554" s="180" t="s">
        <v>16236</v>
      </c>
      <c r="C1554" s="181" t="s">
        <v>11916</v>
      </c>
      <c r="D1554" s="182">
        <v>51.55</v>
      </c>
    </row>
    <row r="1555" spans="1:4">
      <c r="A1555" s="184" t="s">
        <v>16237</v>
      </c>
      <c r="B1555" s="180" t="s">
        <v>16238</v>
      </c>
      <c r="C1555" s="181" t="s">
        <v>11916</v>
      </c>
      <c r="D1555" s="182">
        <v>33</v>
      </c>
    </row>
    <row r="1556" spans="1:4">
      <c r="A1556" s="184" t="s">
        <v>16239</v>
      </c>
      <c r="B1556" s="180" t="s">
        <v>16240</v>
      </c>
      <c r="C1556" s="181" t="s">
        <v>11916</v>
      </c>
      <c r="D1556" s="182">
        <v>194.19</v>
      </c>
    </row>
    <row r="1557" spans="1:4">
      <c r="A1557" s="184" t="s">
        <v>16241</v>
      </c>
      <c r="B1557" s="180" t="s">
        <v>16242</v>
      </c>
      <c r="C1557" s="181" t="s">
        <v>11916</v>
      </c>
      <c r="D1557" s="182">
        <v>55.79</v>
      </c>
    </row>
    <row r="1558" spans="1:4">
      <c r="A1558" s="184" t="s">
        <v>16243</v>
      </c>
      <c r="B1558" s="180" t="s">
        <v>16244</v>
      </c>
      <c r="C1558" s="181" t="s">
        <v>11917</v>
      </c>
      <c r="D1558" s="182">
        <v>36067.660000000003</v>
      </c>
    </row>
    <row r="1559" spans="1:4">
      <c r="A1559" s="184" t="s">
        <v>16245</v>
      </c>
      <c r="B1559" s="180" t="s">
        <v>16246</v>
      </c>
      <c r="C1559" s="181" t="s">
        <v>11916</v>
      </c>
      <c r="D1559" s="182">
        <v>3.8</v>
      </c>
    </row>
    <row r="1560" spans="1:4">
      <c r="A1560" s="184" t="s">
        <v>16247</v>
      </c>
      <c r="B1560" s="180" t="s">
        <v>16248</v>
      </c>
      <c r="C1560" s="181" t="s">
        <v>11916</v>
      </c>
      <c r="D1560" s="182">
        <v>2.85</v>
      </c>
    </row>
    <row r="1561" spans="1:4">
      <c r="A1561" s="184" t="s">
        <v>16249</v>
      </c>
      <c r="B1561" s="180" t="s">
        <v>16250</v>
      </c>
      <c r="C1561" s="181" t="s">
        <v>11916</v>
      </c>
      <c r="D1561" s="182">
        <v>382.95</v>
      </c>
    </row>
    <row r="1562" spans="1:4">
      <c r="A1562" s="184" t="s">
        <v>16251</v>
      </c>
      <c r="B1562" s="180" t="s">
        <v>16252</v>
      </c>
      <c r="C1562" s="181" t="s">
        <v>11916</v>
      </c>
      <c r="D1562" s="182">
        <v>258.08</v>
      </c>
    </row>
    <row r="1563" spans="1:4">
      <c r="A1563" s="184" t="s">
        <v>16253</v>
      </c>
      <c r="B1563" s="180" t="s">
        <v>16254</v>
      </c>
      <c r="C1563" s="181" t="s">
        <v>11916</v>
      </c>
      <c r="D1563" s="182">
        <v>38.020000000000003</v>
      </c>
    </row>
    <row r="1564" spans="1:4">
      <c r="A1564" s="184" t="s">
        <v>16255</v>
      </c>
      <c r="B1564" s="180" t="s">
        <v>16256</v>
      </c>
      <c r="C1564" s="181" t="s">
        <v>11916</v>
      </c>
      <c r="D1564" s="182">
        <v>29.22</v>
      </c>
    </row>
    <row r="1565" spans="1:4">
      <c r="A1565" s="184" t="s">
        <v>16257</v>
      </c>
      <c r="B1565" s="180" t="s">
        <v>16258</v>
      </c>
      <c r="C1565" s="181" t="s">
        <v>11916</v>
      </c>
      <c r="D1565" s="182">
        <v>24.24</v>
      </c>
    </row>
    <row r="1566" spans="1:4">
      <c r="A1566" s="184" t="s">
        <v>16259</v>
      </c>
      <c r="B1566" s="180" t="s">
        <v>16260</v>
      </c>
      <c r="C1566" s="181" t="s">
        <v>11916</v>
      </c>
      <c r="D1566" s="182">
        <v>43.85</v>
      </c>
    </row>
    <row r="1567" spans="1:4">
      <c r="A1567" s="184" t="s">
        <v>16261</v>
      </c>
      <c r="B1567" s="180" t="s">
        <v>16262</v>
      </c>
      <c r="C1567" s="181" t="s">
        <v>11916</v>
      </c>
      <c r="D1567" s="182">
        <v>35.14</v>
      </c>
    </row>
    <row r="1568" spans="1:4">
      <c r="A1568" s="184" t="s">
        <v>16263</v>
      </c>
      <c r="B1568" s="180" t="s">
        <v>16264</v>
      </c>
      <c r="C1568" s="181" t="s">
        <v>11916</v>
      </c>
      <c r="D1568" s="182">
        <v>30.78</v>
      </c>
    </row>
    <row r="1569" spans="1:4">
      <c r="A1569" s="184" t="s">
        <v>16265</v>
      </c>
      <c r="B1569" s="180" t="s">
        <v>16266</v>
      </c>
      <c r="C1569" s="181" t="s">
        <v>11917</v>
      </c>
      <c r="D1569" s="182">
        <v>8167.67</v>
      </c>
    </row>
    <row r="1570" spans="1:4">
      <c r="A1570" s="184" t="s">
        <v>16267</v>
      </c>
      <c r="B1570" s="180" t="s">
        <v>16268</v>
      </c>
      <c r="C1570" s="181" t="s">
        <v>11916</v>
      </c>
      <c r="D1570" s="182">
        <v>74.77</v>
      </c>
    </row>
    <row r="1571" spans="1:4">
      <c r="A1571" s="184" t="s">
        <v>16269</v>
      </c>
      <c r="B1571" s="180" t="s">
        <v>16270</v>
      </c>
      <c r="C1571" s="181" t="s">
        <v>11916</v>
      </c>
      <c r="D1571" s="182">
        <v>45.85</v>
      </c>
    </row>
    <row r="1572" spans="1:4">
      <c r="A1572" s="184" t="s">
        <v>16271</v>
      </c>
      <c r="B1572" s="180" t="s">
        <v>16272</v>
      </c>
      <c r="C1572" s="181" t="s">
        <v>11916</v>
      </c>
      <c r="D1572" s="182">
        <v>31.57</v>
      </c>
    </row>
    <row r="1573" spans="1:4">
      <c r="A1573" s="184" t="s">
        <v>16273</v>
      </c>
      <c r="B1573" s="180" t="s">
        <v>16274</v>
      </c>
      <c r="C1573" s="181" t="s">
        <v>11916</v>
      </c>
      <c r="D1573" s="182">
        <v>102.64</v>
      </c>
    </row>
    <row r="1574" spans="1:4">
      <c r="A1574" s="184" t="s">
        <v>16275</v>
      </c>
      <c r="B1574" s="180" t="s">
        <v>16276</v>
      </c>
      <c r="C1574" s="181" t="s">
        <v>11916</v>
      </c>
      <c r="D1574" s="182">
        <v>60.89</v>
      </c>
    </row>
    <row r="1575" spans="1:4">
      <c r="A1575" s="184" t="s">
        <v>16277</v>
      </c>
      <c r="B1575" s="180" t="s">
        <v>16278</v>
      </c>
      <c r="C1575" s="181" t="s">
        <v>11916</v>
      </c>
      <c r="D1575" s="182">
        <v>50.99</v>
      </c>
    </row>
    <row r="1576" spans="1:4">
      <c r="A1576" s="184" t="s">
        <v>16279</v>
      </c>
      <c r="B1576" s="180" t="s">
        <v>16280</v>
      </c>
      <c r="C1576" s="181" t="s">
        <v>11917</v>
      </c>
      <c r="D1576" s="182">
        <v>19044.37</v>
      </c>
    </row>
    <row r="1577" spans="1:4">
      <c r="A1577" s="184" t="s">
        <v>16281</v>
      </c>
      <c r="B1577" s="180" t="s">
        <v>16282</v>
      </c>
      <c r="C1577" s="181" t="s">
        <v>11916</v>
      </c>
      <c r="D1577" s="182">
        <v>4.12</v>
      </c>
    </row>
    <row r="1578" spans="1:4">
      <c r="A1578" s="184" t="s">
        <v>16283</v>
      </c>
      <c r="B1578" s="180" t="s">
        <v>16284</v>
      </c>
      <c r="C1578" s="181" t="s">
        <v>11916</v>
      </c>
      <c r="D1578" s="182">
        <v>2.68</v>
      </c>
    </row>
    <row r="1579" spans="1:4">
      <c r="A1579" s="184" t="s">
        <v>16285</v>
      </c>
      <c r="B1579" s="180" t="s">
        <v>16286</v>
      </c>
      <c r="C1579" s="181" t="s">
        <v>11916</v>
      </c>
      <c r="D1579" s="182">
        <v>94.37</v>
      </c>
    </row>
    <row r="1580" spans="1:4">
      <c r="A1580" s="184" t="s">
        <v>16287</v>
      </c>
      <c r="B1580" s="180" t="s">
        <v>16288</v>
      </c>
      <c r="C1580" s="181" t="s">
        <v>11916</v>
      </c>
      <c r="D1580" s="182">
        <v>54.56</v>
      </c>
    </row>
    <row r="1581" spans="1:4">
      <c r="A1581" s="184" t="s">
        <v>16289</v>
      </c>
      <c r="B1581" s="180" t="s">
        <v>16290</v>
      </c>
      <c r="C1581" s="181" t="s">
        <v>11916</v>
      </c>
      <c r="D1581" s="182">
        <v>35.880000000000003</v>
      </c>
    </row>
    <row r="1582" spans="1:4">
      <c r="A1582" s="184" t="s">
        <v>16291</v>
      </c>
      <c r="B1582" s="180" t="s">
        <v>16292</v>
      </c>
      <c r="C1582" s="181" t="s">
        <v>11916</v>
      </c>
      <c r="D1582" s="182">
        <v>55.25</v>
      </c>
    </row>
    <row r="1583" spans="1:4">
      <c r="A1583" s="184" t="s">
        <v>16293</v>
      </c>
      <c r="B1583" s="180" t="s">
        <v>16294</v>
      </c>
      <c r="C1583" s="181" t="s">
        <v>11916</v>
      </c>
      <c r="D1583" s="182">
        <v>37.96</v>
      </c>
    </row>
    <row r="1584" spans="1:4">
      <c r="A1584" s="184" t="s">
        <v>16295</v>
      </c>
      <c r="B1584" s="180" t="s">
        <v>16296</v>
      </c>
      <c r="C1584" s="181" t="s">
        <v>11916</v>
      </c>
      <c r="D1584" s="182">
        <v>31.12</v>
      </c>
    </row>
    <row r="1585" spans="1:4">
      <c r="A1585" s="184" t="s">
        <v>16297</v>
      </c>
      <c r="B1585" s="180" t="s">
        <v>16298</v>
      </c>
      <c r="C1585" s="181" t="s">
        <v>11916</v>
      </c>
      <c r="D1585" s="182">
        <v>6.01</v>
      </c>
    </row>
    <row r="1586" spans="1:4">
      <c r="A1586" s="184" t="s">
        <v>16299</v>
      </c>
      <c r="B1586" s="180" t="s">
        <v>16300</v>
      </c>
      <c r="C1586" s="181" t="s">
        <v>11916</v>
      </c>
      <c r="D1586" s="182">
        <v>2.1800000000000002</v>
      </c>
    </row>
    <row r="1587" spans="1:4">
      <c r="A1587" s="184" t="s">
        <v>16301</v>
      </c>
      <c r="B1587" s="180" t="s">
        <v>16302</v>
      </c>
      <c r="C1587" s="181" t="s">
        <v>11916</v>
      </c>
      <c r="D1587" s="182">
        <v>223.35</v>
      </c>
    </row>
    <row r="1588" spans="1:4">
      <c r="A1588" s="184" t="s">
        <v>16303</v>
      </c>
      <c r="B1588" s="180" t="s">
        <v>16304</v>
      </c>
      <c r="C1588" s="181" t="s">
        <v>11916</v>
      </c>
      <c r="D1588" s="182">
        <v>173.9</v>
      </c>
    </row>
    <row r="1589" spans="1:4">
      <c r="A1589" s="184" t="s">
        <v>16305</v>
      </c>
      <c r="B1589" s="180" t="s">
        <v>16306</v>
      </c>
      <c r="C1589" s="181" t="s">
        <v>11916</v>
      </c>
      <c r="D1589" s="182">
        <v>3721.84</v>
      </c>
    </row>
    <row r="1590" spans="1:4">
      <c r="A1590" s="184" t="s">
        <v>16307</v>
      </c>
      <c r="B1590" s="180" t="s">
        <v>16306</v>
      </c>
      <c r="C1590" s="181" t="s">
        <v>11916</v>
      </c>
      <c r="D1590" s="182">
        <v>529.9</v>
      </c>
    </row>
    <row r="1591" spans="1:4">
      <c r="A1591" s="184" t="s">
        <v>16308</v>
      </c>
      <c r="B1591" s="180" t="s">
        <v>16309</v>
      </c>
      <c r="C1591" s="181" t="s">
        <v>11916</v>
      </c>
      <c r="D1591" s="182">
        <v>8.5500000000000007</v>
      </c>
    </row>
    <row r="1592" spans="1:4">
      <c r="A1592" s="184" t="s">
        <v>16310</v>
      </c>
      <c r="B1592" s="180" t="s">
        <v>16311</v>
      </c>
      <c r="C1592" s="181" t="s">
        <v>11916</v>
      </c>
      <c r="D1592" s="182">
        <v>3.42</v>
      </c>
    </row>
    <row r="1593" spans="1:4">
      <c r="A1593" s="184" t="s">
        <v>16312</v>
      </c>
      <c r="B1593" s="180" t="s">
        <v>16313</v>
      </c>
      <c r="C1593" s="181" t="s">
        <v>11916</v>
      </c>
      <c r="D1593" s="182">
        <v>220.42</v>
      </c>
    </row>
    <row r="1594" spans="1:4">
      <c r="A1594" s="184" t="s">
        <v>16314</v>
      </c>
      <c r="B1594" s="180" t="s">
        <v>16315</v>
      </c>
      <c r="C1594" s="181" t="s">
        <v>11916</v>
      </c>
      <c r="D1594" s="182">
        <v>111.93</v>
      </c>
    </row>
    <row r="1595" spans="1:4">
      <c r="A1595" s="184" t="s">
        <v>16316</v>
      </c>
      <c r="B1595" s="180" t="s">
        <v>16317</v>
      </c>
      <c r="C1595" s="181" t="s">
        <v>11916</v>
      </c>
      <c r="D1595" s="182">
        <v>88</v>
      </c>
    </row>
    <row r="1596" spans="1:4">
      <c r="A1596" s="184" t="s">
        <v>16318</v>
      </c>
      <c r="B1596" s="180" t="s">
        <v>16319</v>
      </c>
      <c r="C1596" s="181" t="s">
        <v>11916</v>
      </c>
      <c r="D1596" s="182">
        <v>205.65</v>
      </c>
    </row>
    <row r="1597" spans="1:4">
      <c r="A1597" s="184" t="s">
        <v>16320</v>
      </c>
      <c r="B1597" s="180" t="s">
        <v>16321</v>
      </c>
      <c r="C1597" s="181" t="s">
        <v>11916</v>
      </c>
      <c r="D1597" s="182">
        <v>106.01</v>
      </c>
    </row>
    <row r="1598" spans="1:4">
      <c r="A1598" s="184" t="s">
        <v>16322</v>
      </c>
      <c r="B1598" s="180" t="s">
        <v>16323</v>
      </c>
      <c r="C1598" s="181" t="s">
        <v>11916</v>
      </c>
      <c r="D1598" s="182">
        <v>81.849999999999994</v>
      </c>
    </row>
    <row r="1599" spans="1:4">
      <c r="A1599" s="184" t="s">
        <v>16324</v>
      </c>
      <c r="B1599" s="180" t="s">
        <v>16325</v>
      </c>
      <c r="C1599" s="181" t="s">
        <v>11917</v>
      </c>
      <c r="D1599" s="182">
        <v>36230.1</v>
      </c>
    </row>
    <row r="1600" spans="1:4">
      <c r="A1600" s="184" t="s">
        <v>16326</v>
      </c>
      <c r="B1600" s="180" t="s">
        <v>16327</v>
      </c>
      <c r="C1600" s="181" t="s">
        <v>11916</v>
      </c>
      <c r="D1600" s="182">
        <v>1.98</v>
      </c>
    </row>
    <row r="1601" spans="1:4">
      <c r="A1601" s="184" t="s">
        <v>16328</v>
      </c>
      <c r="B1601" s="180" t="s">
        <v>16329</v>
      </c>
      <c r="C1601" s="181" t="s">
        <v>11916</v>
      </c>
      <c r="D1601" s="182">
        <v>229.16</v>
      </c>
    </row>
    <row r="1602" spans="1:4">
      <c r="A1602" s="181" t="s">
        <v>16330</v>
      </c>
      <c r="B1602" s="180" t="s">
        <v>16331</v>
      </c>
      <c r="C1602" s="181" t="s">
        <v>11916</v>
      </c>
      <c r="D1602" s="182">
        <v>74.92</v>
      </c>
    </row>
    <row r="1603" spans="1:4">
      <c r="A1603" s="179" t="s">
        <v>16332</v>
      </c>
      <c r="B1603" s="180"/>
      <c r="C1603" s="181"/>
      <c r="D1603" s="182"/>
    </row>
    <row r="1604" spans="1:4">
      <c r="A1604" s="183" t="s">
        <v>16333</v>
      </c>
      <c r="B1604" s="180"/>
      <c r="C1604" s="181"/>
      <c r="D1604" s="182"/>
    </row>
    <row r="1605" spans="1:4">
      <c r="A1605" s="184" t="s">
        <v>16334</v>
      </c>
      <c r="B1605" s="180" t="s">
        <v>16335</v>
      </c>
      <c r="C1605" s="181" t="s">
        <v>11916</v>
      </c>
      <c r="D1605" s="182">
        <v>128.58000000000001</v>
      </c>
    </row>
    <row r="1606" spans="1:4">
      <c r="A1606" s="184" t="s">
        <v>16336</v>
      </c>
      <c r="B1606" s="180" t="s">
        <v>16337</v>
      </c>
      <c r="C1606" s="181" t="s">
        <v>11916</v>
      </c>
      <c r="D1606" s="182">
        <v>113.21</v>
      </c>
    </row>
    <row r="1607" spans="1:4">
      <c r="A1607" s="184" t="s">
        <v>16338</v>
      </c>
      <c r="B1607" s="180" t="s">
        <v>16339</v>
      </c>
      <c r="C1607" s="181" t="s">
        <v>11916</v>
      </c>
      <c r="D1607" s="182">
        <v>103</v>
      </c>
    </row>
    <row r="1608" spans="1:4">
      <c r="A1608" s="184" t="s">
        <v>16340</v>
      </c>
      <c r="B1608" s="180" t="s">
        <v>16341</v>
      </c>
      <c r="C1608" s="181" t="s">
        <v>11916</v>
      </c>
      <c r="D1608" s="182">
        <v>136.27000000000001</v>
      </c>
    </row>
    <row r="1609" spans="1:4">
      <c r="A1609" s="184" t="s">
        <v>16342</v>
      </c>
      <c r="B1609" s="180" t="s">
        <v>16343</v>
      </c>
      <c r="C1609" s="181" t="s">
        <v>11916</v>
      </c>
      <c r="D1609" s="182">
        <v>117.16</v>
      </c>
    </row>
    <row r="1610" spans="1:4">
      <c r="A1610" s="184" t="s">
        <v>16344</v>
      </c>
      <c r="B1610" s="180" t="s">
        <v>16345</v>
      </c>
      <c r="C1610" s="181" t="s">
        <v>11916</v>
      </c>
      <c r="D1610" s="182">
        <v>104.45</v>
      </c>
    </row>
    <row r="1611" spans="1:4">
      <c r="A1611" s="184" t="s">
        <v>16346</v>
      </c>
      <c r="B1611" s="180" t="s">
        <v>16347</v>
      </c>
      <c r="C1611" s="181" t="s">
        <v>11916</v>
      </c>
      <c r="D1611" s="182">
        <v>144.01</v>
      </c>
    </row>
    <row r="1612" spans="1:4">
      <c r="A1612" s="184" t="s">
        <v>16348</v>
      </c>
      <c r="B1612" s="180" t="s">
        <v>16349</v>
      </c>
      <c r="C1612" s="181" t="s">
        <v>11916</v>
      </c>
      <c r="D1612" s="182">
        <v>121.15</v>
      </c>
    </row>
    <row r="1613" spans="1:4">
      <c r="A1613" s="184" t="s">
        <v>16350</v>
      </c>
      <c r="B1613" s="180" t="s">
        <v>16351</v>
      </c>
      <c r="C1613" s="181" t="s">
        <v>11916</v>
      </c>
      <c r="D1613" s="182">
        <v>105.95</v>
      </c>
    </row>
    <row r="1614" spans="1:4">
      <c r="A1614" s="184" t="s">
        <v>16352</v>
      </c>
      <c r="B1614" s="180" t="s">
        <v>16353</v>
      </c>
      <c r="C1614" s="181" t="s">
        <v>11916</v>
      </c>
      <c r="D1614" s="182">
        <v>173.25</v>
      </c>
    </row>
    <row r="1615" spans="1:4">
      <c r="A1615" s="184" t="s">
        <v>16354</v>
      </c>
      <c r="B1615" s="180" t="s">
        <v>16355</v>
      </c>
      <c r="C1615" s="181" t="s">
        <v>11916</v>
      </c>
      <c r="D1615" s="182">
        <v>146.44999999999999</v>
      </c>
    </row>
    <row r="1616" spans="1:4">
      <c r="A1616" s="184" t="s">
        <v>16356</v>
      </c>
      <c r="B1616" s="180" t="s">
        <v>16357</v>
      </c>
      <c r="C1616" s="181" t="s">
        <v>11916</v>
      </c>
      <c r="D1616" s="182">
        <v>128.76</v>
      </c>
    </row>
    <row r="1617" spans="1:4">
      <c r="A1617" s="184" t="s">
        <v>16358</v>
      </c>
      <c r="B1617" s="180" t="s">
        <v>16359</v>
      </c>
      <c r="C1617" s="181" t="s">
        <v>11916</v>
      </c>
      <c r="D1617" s="182">
        <v>196.74</v>
      </c>
    </row>
    <row r="1618" spans="1:4">
      <c r="A1618" s="184" t="s">
        <v>16360</v>
      </c>
      <c r="B1618" s="180" t="s">
        <v>16361</v>
      </c>
      <c r="C1618" s="181" t="s">
        <v>11916</v>
      </c>
      <c r="D1618" s="182">
        <v>166.06</v>
      </c>
    </row>
    <row r="1619" spans="1:4">
      <c r="A1619" s="184" t="s">
        <v>16362</v>
      </c>
      <c r="B1619" s="180" t="s">
        <v>16363</v>
      </c>
      <c r="C1619" s="181" t="s">
        <v>11916</v>
      </c>
      <c r="D1619" s="182">
        <v>145.88</v>
      </c>
    </row>
    <row r="1620" spans="1:4">
      <c r="A1620" s="184" t="s">
        <v>16364</v>
      </c>
      <c r="B1620" s="180" t="s">
        <v>16365</v>
      </c>
      <c r="C1620" s="181" t="s">
        <v>11916</v>
      </c>
      <c r="D1620" s="182">
        <v>19.440000000000001</v>
      </c>
    </row>
    <row r="1621" spans="1:4">
      <c r="A1621" s="181" t="s">
        <v>16366</v>
      </c>
      <c r="B1621" s="180" t="s">
        <v>16367</v>
      </c>
      <c r="C1621" s="181" t="s">
        <v>11916</v>
      </c>
      <c r="D1621" s="182">
        <v>14.48</v>
      </c>
    </row>
    <row r="1622" spans="1:4">
      <c r="A1622" s="179" t="s">
        <v>16368</v>
      </c>
      <c r="B1622" s="180"/>
      <c r="C1622" s="181"/>
      <c r="D1622" s="182"/>
    </row>
    <row r="1623" spans="1:4">
      <c r="A1623" s="183" t="s">
        <v>16369</v>
      </c>
      <c r="B1623" s="180"/>
      <c r="C1623" s="181"/>
      <c r="D1623" s="182"/>
    </row>
    <row r="1624" spans="1:4">
      <c r="A1624" s="184" t="s">
        <v>16370</v>
      </c>
      <c r="B1624" s="180" t="s">
        <v>16371</v>
      </c>
      <c r="C1624" s="181" t="s">
        <v>11916</v>
      </c>
      <c r="D1624" s="182">
        <v>2.96</v>
      </c>
    </row>
    <row r="1625" spans="1:4">
      <c r="A1625" s="184" t="s">
        <v>16372</v>
      </c>
      <c r="B1625" s="180" t="s">
        <v>16373</v>
      </c>
      <c r="C1625" s="181" t="s">
        <v>11916</v>
      </c>
      <c r="D1625" s="182">
        <v>0.3</v>
      </c>
    </row>
    <row r="1626" spans="1:4">
      <c r="A1626" s="184" t="s">
        <v>16374</v>
      </c>
      <c r="B1626" s="180" t="s">
        <v>16375</v>
      </c>
      <c r="C1626" s="181" t="s">
        <v>11916</v>
      </c>
      <c r="D1626" s="182">
        <v>6.73</v>
      </c>
    </row>
    <row r="1627" spans="1:4">
      <c r="A1627" s="184" t="s">
        <v>16376</v>
      </c>
      <c r="B1627" s="180" t="s">
        <v>16377</v>
      </c>
      <c r="C1627" s="181" t="s">
        <v>11916</v>
      </c>
      <c r="D1627" s="182">
        <v>0.62</v>
      </c>
    </row>
    <row r="1628" spans="1:4">
      <c r="A1628" s="184" t="s">
        <v>16378</v>
      </c>
      <c r="B1628" s="180" t="s">
        <v>16379</v>
      </c>
      <c r="C1628" s="181" t="s">
        <v>11916</v>
      </c>
      <c r="D1628" s="182">
        <v>10.81</v>
      </c>
    </row>
    <row r="1629" spans="1:4">
      <c r="A1629" s="184" t="s">
        <v>16380</v>
      </c>
      <c r="B1629" s="180" t="s">
        <v>16381</v>
      </c>
      <c r="C1629" s="181" t="s">
        <v>11916</v>
      </c>
      <c r="D1629" s="182">
        <v>3.32</v>
      </c>
    </row>
    <row r="1630" spans="1:4">
      <c r="A1630" s="184" t="s">
        <v>16382</v>
      </c>
      <c r="B1630" s="180" t="s">
        <v>16383</v>
      </c>
      <c r="C1630" s="181" t="s">
        <v>11916</v>
      </c>
      <c r="D1630" s="182">
        <v>24.51</v>
      </c>
    </row>
    <row r="1631" spans="1:4">
      <c r="A1631" s="184" t="s">
        <v>16384</v>
      </c>
      <c r="B1631" s="180" t="s">
        <v>16385</v>
      </c>
      <c r="C1631" s="181" t="s">
        <v>11916</v>
      </c>
      <c r="D1631" s="182">
        <v>7.41</v>
      </c>
    </row>
    <row r="1632" spans="1:4">
      <c r="A1632" s="184" t="s">
        <v>16386</v>
      </c>
      <c r="B1632" s="180" t="s">
        <v>16387</v>
      </c>
      <c r="C1632" s="181" t="s">
        <v>11916</v>
      </c>
      <c r="D1632" s="182">
        <v>1.57</v>
      </c>
    </row>
    <row r="1633" spans="1:4">
      <c r="A1633" s="181" t="s">
        <v>16388</v>
      </c>
      <c r="B1633" s="180" t="s">
        <v>16389</v>
      </c>
      <c r="C1633" s="181" t="s">
        <v>11916</v>
      </c>
      <c r="D1633" s="182">
        <v>0.36</v>
      </c>
    </row>
    <row r="1634" spans="1:4">
      <c r="A1634" s="179" t="s">
        <v>16390</v>
      </c>
      <c r="B1634" s="180"/>
      <c r="C1634" s="181"/>
      <c r="D1634" s="182"/>
    </row>
    <row r="1635" spans="1:4">
      <c r="A1635" s="183" t="s">
        <v>16391</v>
      </c>
      <c r="B1635" s="180"/>
      <c r="C1635" s="181"/>
      <c r="D1635" s="182"/>
    </row>
    <row r="1636" spans="1:4">
      <c r="A1636" s="184" t="s">
        <v>16392</v>
      </c>
      <c r="B1636" s="180" t="s">
        <v>16393</v>
      </c>
      <c r="C1636" s="181" t="s">
        <v>11916</v>
      </c>
      <c r="D1636" s="182">
        <v>431.54</v>
      </c>
    </row>
    <row r="1637" spans="1:4">
      <c r="A1637" s="184" t="s">
        <v>16394</v>
      </c>
      <c r="B1637" s="180" t="s">
        <v>16395</v>
      </c>
      <c r="C1637" s="181" t="s">
        <v>11916</v>
      </c>
      <c r="D1637" s="182">
        <v>277.51</v>
      </c>
    </row>
    <row r="1638" spans="1:4">
      <c r="A1638" s="181" t="s">
        <v>16396</v>
      </c>
      <c r="B1638" s="180" t="s">
        <v>16397</v>
      </c>
      <c r="C1638" s="181" t="s">
        <v>11916</v>
      </c>
      <c r="D1638" s="182">
        <v>251.41</v>
      </c>
    </row>
    <row r="1639" spans="1:4">
      <c r="A1639" s="183" t="s">
        <v>16398</v>
      </c>
      <c r="B1639" s="180"/>
      <c r="C1639" s="181"/>
      <c r="D1639" s="182"/>
    </row>
    <row r="1640" spans="1:4">
      <c r="A1640" s="184" t="s">
        <v>16399</v>
      </c>
      <c r="B1640" s="180" t="s">
        <v>16400</v>
      </c>
      <c r="C1640" s="181" t="s">
        <v>11911</v>
      </c>
      <c r="D1640" s="182">
        <v>3635.32</v>
      </c>
    </row>
    <row r="1641" spans="1:4">
      <c r="A1641" s="184" t="s">
        <v>16401</v>
      </c>
      <c r="B1641" s="180" t="s">
        <v>16402</v>
      </c>
      <c r="C1641" s="181" t="s">
        <v>11911</v>
      </c>
      <c r="D1641" s="182">
        <v>5679.25</v>
      </c>
    </row>
    <row r="1642" spans="1:4">
      <c r="A1642" s="184" t="s">
        <v>16403</v>
      </c>
      <c r="B1642" s="180" t="s">
        <v>16404</v>
      </c>
      <c r="C1642" s="181" t="s">
        <v>11911</v>
      </c>
      <c r="D1642" s="182">
        <v>5844.08</v>
      </c>
    </row>
    <row r="1643" spans="1:4">
      <c r="A1643" s="184" t="s">
        <v>16405</v>
      </c>
      <c r="B1643" s="180" t="s">
        <v>16406</v>
      </c>
      <c r="C1643" s="181" t="s">
        <v>11916</v>
      </c>
      <c r="D1643" s="182">
        <v>8.09</v>
      </c>
    </row>
    <row r="1644" spans="1:4">
      <c r="A1644" s="184" t="s">
        <v>16407</v>
      </c>
      <c r="B1644" s="180" t="s">
        <v>16408</v>
      </c>
      <c r="C1644" s="181" t="s">
        <v>11916</v>
      </c>
      <c r="D1644" s="182">
        <v>2.98</v>
      </c>
    </row>
    <row r="1645" spans="1:4">
      <c r="A1645" s="184" t="s">
        <v>16409</v>
      </c>
      <c r="B1645" s="180" t="s">
        <v>16410</v>
      </c>
      <c r="C1645" s="181" t="s">
        <v>11911</v>
      </c>
      <c r="D1645" s="182">
        <v>16975.5</v>
      </c>
    </row>
    <row r="1646" spans="1:4">
      <c r="A1646" s="184" t="s">
        <v>16411</v>
      </c>
      <c r="B1646" s="180" t="s">
        <v>16412</v>
      </c>
      <c r="C1646" s="181" t="s">
        <v>11911</v>
      </c>
      <c r="D1646" s="182">
        <v>17000</v>
      </c>
    </row>
    <row r="1647" spans="1:4">
      <c r="A1647" s="184" t="s">
        <v>16413</v>
      </c>
      <c r="B1647" s="180" t="s">
        <v>16414</v>
      </c>
      <c r="C1647" s="181" t="s">
        <v>11911</v>
      </c>
      <c r="D1647" s="182">
        <v>6984.29</v>
      </c>
    </row>
    <row r="1648" spans="1:4">
      <c r="A1648" s="184" t="s">
        <v>16415</v>
      </c>
      <c r="B1648" s="180" t="s">
        <v>16416</v>
      </c>
      <c r="C1648" s="181" t="s">
        <v>11911</v>
      </c>
      <c r="D1648" s="182">
        <v>13125</v>
      </c>
    </row>
    <row r="1649" spans="1:4">
      <c r="A1649" s="184" t="s">
        <v>16417</v>
      </c>
      <c r="B1649" s="180" t="s">
        <v>16418</v>
      </c>
      <c r="C1649" s="181" t="s">
        <v>11911</v>
      </c>
      <c r="D1649" s="182">
        <v>18799.22</v>
      </c>
    </row>
    <row r="1650" spans="1:4">
      <c r="A1650" s="184" t="s">
        <v>16419</v>
      </c>
      <c r="B1650" s="180" t="s">
        <v>16420</v>
      </c>
      <c r="C1650" s="181" t="s">
        <v>11911</v>
      </c>
      <c r="D1650" s="182">
        <v>17615.03</v>
      </c>
    </row>
    <row r="1651" spans="1:4">
      <c r="A1651" s="184" t="s">
        <v>16421</v>
      </c>
      <c r="B1651" s="180" t="s">
        <v>16422</v>
      </c>
      <c r="C1651" s="181" t="s">
        <v>11911</v>
      </c>
      <c r="D1651" s="182">
        <v>22000</v>
      </c>
    </row>
    <row r="1652" spans="1:4">
      <c r="A1652" s="184" t="s">
        <v>16423</v>
      </c>
      <c r="B1652" s="180" t="s">
        <v>16424</v>
      </c>
      <c r="C1652" s="181" t="s">
        <v>11911</v>
      </c>
      <c r="D1652" s="182">
        <v>7955</v>
      </c>
    </row>
    <row r="1653" spans="1:4">
      <c r="A1653" s="184" t="s">
        <v>16425</v>
      </c>
      <c r="B1653" s="180" t="s">
        <v>16426</v>
      </c>
      <c r="C1653" s="181" t="s">
        <v>11911</v>
      </c>
      <c r="D1653" s="182">
        <v>7955</v>
      </c>
    </row>
    <row r="1654" spans="1:4">
      <c r="A1654" s="184" t="s">
        <v>16427</v>
      </c>
      <c r="B1654" s="180" t="s">
        <v>16428</v>
      </c>
      <c r="C1654" s="181" t="s">
        <v>11911</v>
      </c>
      <c r="D1654" s="182">
        <v>5208.5600000000004</v>
      </c>
    </row>
    <row r="1655" spans="1:4">
      <c r="A1655" s="184" t="s">
        <v>16429</v>
      </c>
      <c r="B1655" s="180" t="s">
        <v>16430</v>
      </c>
      <c r="C1655" s="181" t="s">
        <v>11911</v>
      </c>
      <c r="D1655" s="182">
        <v>10974.63</v>
      </c>
    </row>
    <row r="1656" spans="1:4">
      <c r="A1656" s="184" t="s">
        <v>16431</v>
      </c>
      <c r="B1656" s="180" t="s">
        <v>16432</v>
      </c>
      <c r="C1656" s="181" t="s">
        <v>11911</v>
      </c>
      <c r="D1656" s="182">
        <v>35214.35</v>
      </c>
    </row>
    <row r="1657" spans="1:4">
      <c r="A1657" s="184" t="s">
        <v>16433</v>
      </c>
      <c r="B1657" s="180" t="s">
        <v>16434</v>
      </c>
      <c r="C1657" s="181" t="s">
        <v>11911</v>
      </c>
      <c r="D1657" s="182">
        <v>65462</v>
      </c>
    </row>
    <row r="1658" spans="1:4">
      <c r="A1658" s="184" t="s">
        <v>16435</v>
      </c>
      <c r="B1658" s="180" t="s">
        <v>16436</v>
      </c>
      <c r="C1658" s="181" t="s">
        <v>11916</v>
      </c>
      <c r="D1658" s="182">
        <v>3.37</v>
      </c>
    </row>
    <row r="1659" spans="1:4">
      <c r="A1659" s="184" t="s">
        <v>16437</v>
      </c>
      <c r="B1659" s="180" t="s">
        <v>16438</v>
      </c>
      <c r="C1659" s="181" t="s">
        <v>11916</v>
      </c>
      <c r="D1659" s="182">
        <v>0.4</v>
      </c>
    </row>
    <row r="1660" spans="1:4">
      <c r="A1660" s="184" t="s">
        <v>16439</v>
      </c>
      <c r="B1660" s="180" t="s">
        <v>16440</v>
      </c>
      <c r="C1660" s="181" t="s">
        <v>11916</v>
      </c>
      <c r="D1660" s="182">
        <v>18.36</v>
      </c>
    </row>
    <row r="1661" spans="1:4">
      <c r="A1661" s="184" t="s">
        <v>16441</v>
      </c>
      <c r="B1661" s="180" t="s">
        <v>16442</v>
      </c>
      <c r="C1661" s="181" t="s">
        <v>11916</v>
      </c>
      <c r="D1661" s="182">
        <v>10.23</v>
      </c>
    </row>
    <row r="1662" spans="1:4">
      <c r="A1662" s="184" t="s">
        <v>16443</v>
      </c>
      <c r="B1662" s="180" t="s">
        <v>16444</v>
      </c>
      <c r="C1662" s="181" t="s">
        <v>11911</v>
      </c>
      <c r="D1662" s="182">
        <v>2850</v>
      </c>
    </row>
    <row r="1663" spans="1:4">
      <c r="A1663" s="184" t="s">
        <v>16445</v>
      </c>
      <c r="B1663" s="180" t="s">
        <v>16446</v>
      </c>
      <c r="C1663" s="181" t="s">
        <v>11911</v>
      </c>
      <c r="D1663" s="182">
        <v>357.5</v>
      </c>
    </row>
    <row r="1664" spans="1:4">
      <c r="A1664" s="184" t="s">
        <v>16447</v>
      </c>
      <c r="B1664" s="180" t="s">
        <v>16448</v>
      </c>
      <c r="C1664" s="181" t="s">
        <v>11911</v>
      </c>
      <c r="D1664" s="182">
        <v>1761.59</v>
      </c>
    </row>
    <row r="1665" spans="1:4">
      <c r="A1665" s="184" t="s">
        <v>16449</v>
      </c>
      <c r="B1665" s="180" t="s">
        <v>16450</v>
      </c>
      <c r="C1665" s="181" t="s">
        <v>11911</v>
      </c>
      <c r="D1665" s="182">
        <v>736.04</v>
      </c>
    </row>
    <row r="1666" spans="1:4">
      <c r="A1666" s="184" t="s">
        <v>16451</v>
      </c>
      <c r="B1666" s="180" t="s">
        <v>16452</v>
      </c>
      <c r="C1666" s="181" t="s">
        <v>11911</v>
      </c>
      <c r="D1666" s="182">
        <v>460.58</v>
      </c>
    </row>
    <row r="1667" spans="1:4">
      <c r="A1667" s="184" t="s">
        <v>16453</v>
      </c>
      <c r="B1667" s="180" t="s">
        <v>16454</v>
      </c>
      <c r="C1667" s="181" t="s">
        <v>11911</v>
      </c>
      <c r="D1667" s="182">
        <v>2783.55</v>
      </c>
    </row>
    <row r="1668" spans="1:4">
      <c r="A1668" s="184" t="s">
        <v>16455</v>
      </c>
      <c r="B1668" s="180" t="s">
        <v>16456</v>
      </c>
      <c r="C1668" s="181" t="s">
        <v>11911</v>
      </c>
      <c r="D1668" s="182">
        <v>1667.56</v>
      </c>
    </row>
    <row r="1669" spans="1:4">
      <c r="A1669" s="184" t="s">
        <v>16457</v>
      </c>
      <c r="B1669" s="180" t="s">
        <v>16458</v>
      </c>
      <c r="C1669" s="181" t="s">
        <v>11911</v>
      </c>
      <c r="D1669" s="182">
        <v>1092.5</v>
      </c>
    </row>
    <row r="1670" spans="1:4">
      <c r="A1670" s="184" t="s">
        <v>16459</v>
      </c>
      <c r="B1670" s="180" t="s">
        <v>16460</v>
      </c>
      <c r="C1670" s="181" t="s">
        <v>11911</v>
      </c>
      <c r="D1670" s="182">
        <v>2865.97</v>
      </c>
    </row>
    <row r="1671" spans="1:4">
      <c r="A1671" s="184" t="s">
        <v>16461</v>
      </c>
      <c r="B1671" s="180" t="s">
        <v>16462</v>
      </c>
      <c r="C1671" s="181" t="s">
        <v>11911</v>
      </c>
      <c r="D1671" s="182">
        <v>8500</v>
      </c>
    </row>
    <row r="1672" spans="1:4">
      <c r="A1672" s="184" t="s">
        <v>16463</v>
      </c>
      <c r="B1672" s="180" t="s">
        <v>16464</v>
      </c>
      <c r="C1672" s="181" t="s">
        <v>11911</v>
      </c>
      <c r="D1672" s="182">
        <v>1059.02</v>
      </c>
    </row>
    <row r="1673" spans="1:4">
      <c r="A1673" s="184" t="s">
        <v>16465</v>
      </c>
      <c r="B1673" s="180" t="s">
        <v>16466</v>
      </c>
      <c r="C1673" s="181" t="s">
        <v>11911</v>
      </c>
      <c r="D1673" s="182">
        <v>8431.68</v>
      </c>
    </row>
    <row r="1674" spans="1:4">
      <c r="A1674" s="184" t="s">
        <v>16467</v>
      </c>
      <c r="B1674" s="180" t="s">
        <v>16468</v>
      </c>
      <c r="C1674" s="181" t="s">
        <v>11911</v>
      </c>
      <c r="D1674" s="182">
        <v>11000</v>
      </c>
    </row>
    <row r="1675" spans="1:4">
      <c r="A1675" s="184" t="s">
        <v>16469</v>
      </c>
      <c r="B1675" s="180" t="s">
        <v>16470</v>
      </c>
      <c r="C1675" s="181" t="s">
        <v>11911</v>
      </c>
      <c r="D1675" s="182">
        <v>3945.41</v>
      </c>
    </row>
    <row r="1676" spans="1:4">
      <c r="A1676" s="184" t="s">
        <v>16471</v>
      </c>
      <c r="B1676" s="180" t="s">
        <v>16472</v>
      </c>
      <c r="C1676" s="181" t="s">
        <v>11911</v>
      </c>
      <c r="D1676" s="182">
        <v>5854.33</v>
      </c>
    </row>
    <row r="1677" spans="1:4">
      <c r="A1677" s="181" t="s">
        <v>16473</v>
      </c>
      <c r="B1677" s="180" t="s">
        <v>16474</v>
      </c>
      <c r="C1677" s="181" t="s">
        <v>11911</v>
      </c>
      <c r="D1677" s="182">
        <v>32731</v>
      </c>
    </row>
    <row r="1678" spans="1:4">
      <c r="A1678" s="183" t="s">
        <v>16475</v>
      </c>
      <c r="B1678" s="180"/>
      <c r="C1678" s="181"/>
      <c r="D1678" s="182"/>
    </row>
    <row r="1679" spans="1:4">
      <c r="A1679" s="184" t="s">
        <v>16476</v>
      </c>
      <c r="B1679" s="180" t="s">
        <v>16477</v>
      </c>
      <c r="C1679" s="181" t="s">
        <v>11911</v>
      </c>
      <c r="D1679" s="182">
        <v>827.15</v>
      </c>
    </row>
    <row r="1680" spans="1:4">
      <c r="A1680" s="184" t="s">
        <v>16478</v>
      </c>
      <c r="B1680" s="180" t="s">
        <v>16479</v>
      </c>
      <c r="C1680" s="181" t="s">
        <v>11911</v>
      </c>
      <c r="D1680" s="182">
        <v>1685.29</v>
      </c>
    </row>
    <row r="1681" spans="1:4">
      <c r="A1681" s="184" t="s">
        <v>16480</v>
      </c>
      <c r="B1681" s="180" t="s">
        <v>16481</v>
      </c>
      <c r="C1681" s="181" t="s">
        <v>11911</v>
      </c>
      <c r="D1681" s="182">
        <v>2118.0300000000002</v>
      </c>
    </row>
    <row r="1682" spans="1:4">
      <c r="A1682" s="184" t="s">
        <v>16482</v>
      </c>
      <c r="B1682" s="180" t="s">
        <v>16483</v>
      </c>
      <c r="C1682" s="181" t="s">
        <v>11911</v>
      </c>
      <c r="D1682" s="182">
        <v>1164.47</v>
      </c>
    </row>
    <row r="1683" spans="1:4">
      <c r="A1683" s="184" t="s">
        <v>16484</v>
      </c>
      <c r="B1683" s="180" t="s">
        <v>16485</v>
      </c>
      <c r="C1683" s="181" t="s">
        <v>11911</v>
      </c>
      <c r="D1683" s="182">
        <v>1486.65</v>
      </c>
    </row>
    <row r="1684" spans="1:4">
      <c r="A1684" s="184" t="s">
        <v>16486</v>
      </c>
      <c r="B1684" s="180" t="s">
        <v>16487</v>
      </c>
      <c r="C1684" s="181" t="s">
        <v>11911</v>
      </c>
      <c r="D1684" s="182">
        <v>3612.15</v>
      </c>
    </row>
    <row r="1685" spans="1:4">
      <c r="A1685" s="184" t="s">
        <v>16488</v>
      </c>
      <c r="B1685" s="180" t="s">
        <v>16489</v>
      </c>
      <c r="C1685" s="181" t="s">
        <v>11911</v>
      </c>
      <c r="D1685" s="182">
        <v>5245.53</v>
      </c>
    </row>
    <row r="1686" spans="1:4">
      <c r="A1686" s="184" t="s">
        <v>16490</v>
      </c>
      <c r="B1686" s="180" t="s">
        <v>16491</v>
      </c>
      <c r="C1686" s="181" t="s">
        <v>11911</v>
      </c>
      <c r="D1686" s="182">
        <v>5108</v>
      </c>
    </row>
    <row r="1687" spans="1:4">
      <c r="A1687" s="184" t="s">
        <v>16492</v>
      </c>
      <c r="B1687" s="180" t="s">
        <v>16493</v>
      </c>
      <c r="C1687" s="181" t="s">
        <v>11911</v>
      </c>
      <c r="D1687" s="182">
        <v>10240.209999999999</v>
      </c>
    </row>
    <row r="1688" spans="1:4">
      <c r="A1688" s="184" t="s">
        <v>16494</v>
      </c>
      <c r="B1688" s="180" t="s">
        <v>16495</v>
      </c>
      <c r="C1688" s="181" t="s">
        <v>11911</v>
      </c>
      <c r="D1688" s="182">
        <v>2094.23</v>
      </c>
    </row>
    <row r="1689" spans="1:4">
      <c r="A1689" s="184" t="s">
        <v>16496</v>
      </c>
      <c r="B1689" s="180" t="s">
        <v>16497</v>
      </c>
      <c r="C1689" s="181" t="s">
        <v>11911</v>
      </c>
      <c r="D1689" s="182">
        <v>261.14</v>
      </c>
    </row>
    <row r="1690" spans="1:4">
      <c r="A1690" s="184" t="s">
        <v>16498</v>
      </c>
      <c r="B1690" s="180" t="s">
        <v>16499</v>
      </c>
      <c r="C1690" s="181" t="s">
        <v>11911</v>
      </c>
      <c r="D1690" s="182">
        <v>687.25</v>
      </c>
    </row>
    <row r="1691" spans="1:4">
      <c r="A1691" s="184" t="s">
        <v>16500</v>
      </c>
      <c r="B1691" s="180" t="s">
        <v>16501</v>
      </c>
      <c r="C1691" s="181" t="s">
        <v>11911</v>
      </c>
      <c r="D1691" s="182">
        <v>1750</v>
      </c>
    </row>
    <row r="1692" spans="1:4">
      <c r="A1692" s="184" t="s">
        <v>16502</v>
      </c>
      <c r="B1692" s="180" t="s">
        <v>16503</v>
      </c>
      <c r="C1692" s="181" t="s">
        <v>11911</v>
      </c>
      <c r="D1692" s="182">
        <v>2548.21</v>
      </c>
    </row>
    <row r="1693" spans="1:4">
      <c r="A1693" s="184" t="s">
        <v>16504</v>
      </c>
      <c r="B1693" s="180" t="s">
        <v>16505</v>
      </c>
      <c r="C1693" s="181" t="s">
        <v>11911</v>
      </c>
      <c r="D1693" s="182">
        <v>2492.33</v>
      </c>
    </row>
    <row r="1694" spans="1:4">
      <c r="A1694" s="181" t="s">
        <v>16506</v>
      </c>
      <c r="B1694" s="180" t="s">
        <v>16507</v>
      </c>
      <c r="C1694" s="181" t="s">
        <v>11911</v>
      </c>
      <c r="D1694" s="182">
        <v>5050.01</v>
      </c>
    </row>
    <row r="1695" spans="1:4">
      <c r="A1695" s="179" t="s">
        <v>16508</v>
      </c>
      <c r="B1695" s="180"/>
      <c r="C1695" s="181"/>
      <c r="D1695" s="182"/>
    </row>
    <row r="1696" spans="1:4">
      <c r="A1696" s="183" t="s">
        <v>16509</v>
      </c>
      <c r="B1696" s="180"/>
      <c r="C1696" s="181"/>
      <c r="D1696" s="182"/>
    </row>
    <row r="1697" spans="1:4">
      <c r="A1697" s="184" t="s">
        <v>16510</v>
      </c>
      <c r="B1697" s="180" t="s">
        <v>16511</v>
      </c>
      <c r="C1697" s="181" t="s">
        <v>11916</v>
      </c>
      <c r="D1697" s="182">
        <v>220.99</v>
      </c>
    </row>
    <row r="1698" spans="1:4">
      <c r="A1698" s="184" t="s">
        <v>16512</v>
      </c>
      <c r="B1698" s="180" t="s">
        <v>16513</v>
      </c>
      <c r="C1698" s="181" t="s">
        <v>11916</v>
      </c>
      <c r="D1698" s="182">
        <v>281.75</v>
      </c>
    </row>
    <row r="1699" spans="1:4">
      <c r="A1699" s="184" t="s">
        <v>16514</v>
      </c>
      <c r="B1699" s="180" t="s">
        <v>16515</v>
      </c>
      <c r="C1699" s="181" t="s">
        <v>11916</v>
      </c>
      <c r="D1699" s="182">
        <v>183.55</v>
      </c>
    </row>
    <row r="1700" spans="1:4">
      <c r="A1700" s="184" t="s">
        <v>16516</v>
      </c>
      <c r="B1700" s="180" t="s">
        <v>16517</v>
      </c>
      <c r="C1700" s="181" t="s">
        <v>11916</v>
      </c>
      <c r="D1700" s="182">
        <v>20.079999999999998</v>
      </c>
    </row>
    <row r="1701" spans="1:4">
      <c r="A1701" s="184" t="s">
        <v>16518</v>
      </c>
      <c r="B1701" s="180" t="s">
        <v>16519</v>
      </c>
      <c r="C1701" s="181" t="s">
        <v>11916</v>
      </c>
      <c r="D1701" s="182">
        <v>9.89</v>
      </c>
    </row>
    <row r="1702" spans="1:4">
      <c r="A1702" s="184" t="s">
        <v>16520</v>
      </c>
      <c r="B1702" s="180" t="s">
        <v>16521</v>
      </c>
      <c r="C1702" s="181" t="s">
        <v>11916</v>
      </c>
      <c r="D1702" s="182">
        <v>6.96</v>
      </c>
    </row>
    <row r="1703" spans="1:4">
      <c r="A1703" s="184" t="s">
        <v>16522</v>
      </c>
      <c r="B1703" s="180" t="s">
        <v>16523</v>
      </c>
      <c r="C1703" s="181" t="s">
        <v>11916</v>
      </c>
      <c r="D1703" s="182">
        <v>250</v>
      </c>
    </row>
    <row r="1704" spans="1:4">
      <c r="A1704" s="181" t="s">
        <v>16524</v>
      </c>
      <c r="B1704" s="180" t="s">
        <v>16525</v>
      </c>
      <c r="C1704" s="181" t="s">
        <v>11916</v>
      </c>
      <c r="D1704" s="182">
        <v>250</v>
      </c>
    </row>
    <row r="1705" spans="1:4">
      <c r="A1705" s="179" t="s">
        <v>16526</v>
      </c>
      <c r="B1705" s="180"/>
      <c r="C1705" s="181"/>
      <c r="D1705" s="182"/>
    </row>
    <row r="1706" spans="1:4">
      <c r="A1706" s="183" t="s">
        <v>16527</v>
      </c>
      <c r="B1706" s="180"/>
      <c r="C1706" s="181"/>
      <c r="D1706" s="182"/>
    </row>
    <row r="1707" spans="1:4">
      <c r="A1707" s="184" t="s">
        <v>16528</v>
      </c>
      <c r="B1707" s="180" t="s">
        <v>16529</v>
      </c>
      <c r="C1707" s="181" t="s">
        <v>11916</v>
      </c>
      <c r="D1707" s="182">
        <v>12.27</v>
      </c>
    </row>
    <row r="1708" spans="1:4">
      <c r="A1708" s="184" t="s">
        <v>16530</v>
      </c>
      <c r="B1708" s="180" t="s">
        <v>16531</v>
      </c>
      <c r="C1708" s="181" t="s">
        <v>11916</v>
      </c>
      <c r="D1708" s="182">
        <v>16.02</v>
      </c>
    </row>
    <row r="1709" spans="1:4">
      <c r="A1709" s="184" t="s">
        <v>16532</v>
      </c>
      <c r="B1709" s="180" t="s">
        <v>16533</v>
      </c>
      <c r="C1709" s="181" t="s">
        <v>11916</v>
      </c>
      <c r="D1709" s="182">
        <v>19.059999999999999</v>
      </c>
    </row>
    <row r="1710" spans="1:4">
      <c r="A1710" s="184" t="s">
        <v>16534</v>
      </c>
      <c r="B1710" s="180" t="s">
        <v>16535</v>
      </c>
      <c r="C1710" s="181" t="s">
        <v>11938</v>
      </c>
      <c r="D1710" s="182">
        <v>0.1</v>
      </c>
    </row>
    <row r="1711" spans="1:4">
      <c r="A1711" s="184" t="s">
        <v>16536</v>
      </c>
      <c r="B1711" s="180" t="s">
        <v>16537</v>
      </c>
      <c r="C1711" s="181" t="s">
        <v>11916</v>
      </c>
      <c r="D1711" s="182">
        <v>59.08</v>
      </c>
    </row>
    <row r="1712" spans="1:4">
      <c r="A1712" s="184" t="s">
        <v>16538</v>
      </c>
      <c r="B1712" s="180" t="s">
        <v>16539</v>
      </c>
      <c r="C1712" s="181" t="s">
        <v>11916</v>
      </c>
      <c r="D1712" s="182">
        <v>24.84</v>
      </c>
    </row>
    <row r="1713" spans="1:4">
      <c r="A1713" s="184" t="s">
        <v>16540</v>
      </c>
      <c r="B1713" s="180" t="s">
        <v>16541</v>
      </c>
      <c r="C1713" s="181" t="s">
        <v>11916</v>
      </c>
      <c r="D1713" s="182">
        <v>6.04</v>
      </c>
    </row>
    <row r="1714" spans="1:4">
      <c r="A1714" s="184" t="s">
        <v>16542</v>
      </c>
      <c r="B1714" s="180" t="s">
        <v>16543</v>
      </c>
      <c r="C1714" s="181" t="s">
        <v>11916</v>
      </c>
      <c r="D1714" s="182">
        <v>61.92</v>
      </c>
    </row>
    <row r="1715" spans="1:4">
      <c r="A1715" s="184" t="s">
        <v>16544</v>
      </c>
      <c r="B1715" s="180" t="s">
        <v>16545</v>
      </c>
      <c r="C1715" s="181" t="s">
        <v>11916</v>
      </c>
      <c r="D1715" s="182">
        <v>26.26</v>
      </c>
    </row>
    <row r="1716" spans="1:4">
      <c r="A1716" s="184" t="s">
        <v>16546</v>
      </c>
      <c r="B1716" s="180" t="s">
        <v>16547</v>
      </c>
      <c r="C1716" s="181" t="s">
        <v>11916</v>
      </c>
      <c r="D1716" s="182">
        <v>7.46</v>
      </c>
    </row>
    <row r="1717" spans="1:4">
      <c r="A1717" s="184" t="s">
        <v>16548</v>
      </c>
      <c r="B1717" s="180" t="s">
        <v>16549</v>
      </c>
      <c r="C1717" s="181" t="s">
        <v>11916</v>
      </c>
      <c r="D1717" s="182">
        <v>106.28</v>
      </c>
    </row>
    <row r="1718" spans="1:4">
      <c r="A1718" s="184" t="s">
        <v>16550</v>
      </c>
      <c r="B1718" s="180" t="s">
        <v>11939</v>
      </c>
      <c r="C1718" s="181" t="s">
        <v>11916</v>
      </c>
      <c r="D1718" s="182">
        <v>28.76</v>
      </c>
    </row>
    <row r="1719" spans="1:4">
      <c r="A1719" s="184" t="s">
        <v>16551</v>
      </c>
      <c r="B1719" s="180" t="s">
        <v>11940</v>
      </c>
      <c r="C1719" s="181" t="s">
        <v>11916</v>
      </c>
      <c r="D1719" s="182">
        <v>21.02</v>
      </c>
    </row>
    <row r="1720" spans="1:4">
      <c r="A1720" s="184" t="s">
        <v>16552</v>
      </c>
      <c r="B1720" s="180" t="s">
        <v>16553</v>
      </c>
      <c r="C1720" s="181" t="s">
        <v>11916</v>
      </c>
      <c r="D1720" s="182">
        <v>140.38999999999999</v>
      </c>
    </row>
    <row r="1721" spans="1:4">
      <c r="A1721" s="184" t="s">
        <v>16554</v>
      </c>
      <c r="B1721" s="180" t="s">
        <v>16555</v>
      </c>
      <c r="C1721" s="181" t="s">
        <v>11916</v>
      </c>
      <c r="D1721" s="182">
        <v>29.58</v>
      </c>
    </row>
    <row r="1722" spans="1:4">
      <c r="A1722" s="184" t="s">
        <v>16556</v>
      </c>
      <c r="B1722" s="180" t="s">
        <v>11941</v>
      </c>
      <c r="C1722" s="181" t="s">
        <v>11916</v>
      </c>
      <c r="D1722" s="182">
        <v>18.02</v>
      </c>
    </row>
    <row r="1723" spans="1:4">
      <c r="A1723" s="184" t="s">
        <v>16557</v>
      </c>
      <c r="B1723" s="180" t="s">
        <v>16558</v>
      </c>
      <c r="C1723" s="181" t="s">
        <v>11916</v>
      </c>
      <c r="D1723" s="182">
        <v>1.69</v>
      </c>
    </row>
    <row r="1724" spans="1:4">
      <c r="A1724" s="181" t="s">
        <v>16559</v>
      </c>
      <c r="B1724" s="180" t="s">
        <v>16560</v>
      </c>
      <c r="C1724" s="181" t="s">
        <v>11916</v>
      </c>
      <c r="D1724" s="182">
        <v>1.1299999999999999</v>
      </c>
    </row>
    <row r="1725" spans="1:4">
      <c r="A1725" s="183" t="s">
        <v>16561</v>
      </c>
      <c r="B1725" s="180"/>
      <c r="C1725" s="181"/>
      <c r="D1725" s="182"/>
    </row>
    <row r="1726" spans="1:4">
      <c r="A1726" s="184" t="s">
        <v>16562</v>
      </c>
      <c r="B1726" s="180" t="s">
        <v>16563</v>
      </c>
      <c r="C1726" s="181" t="s">
        <v>11916</v>
      </c>
      <c r="D1726" s="182">
        <v>6.59</v>
      </c>
    </row>
    <row r="1727" spans="1:4">
      <c r="A1727" s="184" t="s">
        <v>16564</v>
      </c>
      <c r="B1727" s="180" t="s">
        <v>16565</v>
      </c>
      <c r="C1727" s="181" t="s">
        <v>11916</v>
      </c>
      <c r="D1727" s="182">
        <v>0.31</v>
      </c>
    </row>
    <row r="1728" spans="1:4">
      <c r="A1728" s="184" t="s">
        <v>16566</v>
      </c>
      <c r="B1728" s="180" t="s">
        <v>16567</v>
      </c>
      <c r="C1728" s="181" t="s">
        <v>11916</v>
      </c>
      <c r="D1728" s="182">
        <v>58.29</v>
      </c>
    </row>
    <row r="1729" spans="1:4">
      <c r="A1729" s="184" t="s">
        <v>16568</v>
      </c>
      <c r="B1729" s="180" t="s">
        <v>16569</v>
      </c>
      <c r="C1729" s="181" t="s">
        <v>11916</v>
      </c>
      <c r="D1729" s="182">
        <v>24.25</v>
      </c>
    </row>
    <row r="1730" spans="1:4">
      <c r="A1730" s="184" t="s">
        <v>16570</v>
      </c>
      <c r="B1730" s="180" t="s">
        <v>16571</v>
      </c>
      <c r="C1730" s="181" t="s">
        <v>11916</v>
      </c>
      <c r="D1730" s="182">
        <v>3.5</v>
      </c>
    </row>
    <row r="1731" spans="1:4">
      <c r="A1731" s="184" t="s">
        <v>16572</v>
      </c>
      <c r="B1731" s="180" t="s">
        <v>16573</v>
      </c>
      <c r="C1731" s="181" t="s">
        <v>11916</v>
      </c>
      <c r="D1731" s="182">
        <v>118.56</v>
      </c>
    </row>
    <row r="1732" spans="1:4">
      <c r="A1732" s="181" t="s">
        <v>16574</v>
      </c>
      <c r="B1732" s="180" t="s">
        <v>16575</v>
      </c>
      <c r="C1732" s="181" t="s">
        <v>11916</v>
      </c>
      <c r="D1732" s="182">
        <v>4.75</v>
      </c>
    </row>
    <row r="1733" spans="1:4">
      <c r="A1733" s="183" t="s">
        <v>16576</v>
      </c>
      <c r="B1733" s="180"/>
      <c r="C1733" s="181"/>
      <c r="D1733" s="182"/>
    </row>
    <row r="1734" spans="1:4">
      <c r="A1734" s="181" t="s">
        <v>16577</v>
      </c>
      <c r="B1734" s="180" t="s">
        <v>16578</v>
      </c>
      <c r="C1734" s="181" t="s">
        <v>11916</v>
      </c>
      <c r="D1734" s="182">
        <v>17.02</v>
      </c>
    </row>
    <row r="1735" spans="1:4">
      <c r="A1735" s="179" t="s">
        <v>16579</v>
      </c>
      <c r="B1735" s="180"/>
      <c r="C1735" s="181"/>
      <c r="D1735" s="182"/>
    </row>
    <row r="1736" spans="1:4">
      <c r="A1736" s="183" t="s">
        <v>16580</v>
      </c>
      <c r="B1736" s="180"/>
      <c r="C1736" s="181"/>
      <c r="D1736" s="182"/>
    </row>
    <row r="1737" spans="1:4">
      <c r="A1737" s="184" t="s">
        <v>16581</v>
      </c>
      <c r="B1737" s="180" t="s">
        <v>16582</v>
      </c>
      <c r="C1737" s="181" t="s">
        <v>11916</v>
      </c>
      <c r="D1737" s="182">
        <v>146.12</v>
      </c>
    </row>
    <row r="1738" spans="1:4">
      <c r="A1738" s="184" t="s">
        <v>16583</v>
      </c>
      <c r="B1738" s="180" t="s">
        <v>16584</v>
      </c>
      <c r="C1738" s="181" t="s">
        <v>11916</v>
      </c>
      <c r="D1738" s="182">
        <v>272.66000000000003</v>
      </c>
    </row>
    <row r="1739" spans="1:4">
      <c r="A1739" s="181" t="s">
        <v>16585</v>
      </c>
      <c r="B1739" s="180" t="s">
        <v>16586</v>
      </c>
      <c r="C1739" s="181" t="s">
        <v>11916</v>
      </c>
      <c r="D1739" s="182">
        <v>164.72</v>
      </c>
    </row>
    <row r="1740" spans="1:4">
      <c r="A1740" s="179" t="s">
        <v>16587</v>
      </c>
      <c r="B1740" s="180"/>
      <c r="C1740" s="181"/>
      <c r="D1740" s="182"/>
    </row>
    <row r="1741" spans="1:4">
      <c r="A1741" s="183" t="s">
        <v>16588</v>
      </c>
      <c r="B1741" s="180"/>
      <c r="C1741" s="181"/>
      <c r="D1741" s="182"/>
    </row>
    <row r="1742" spans="1:4">
      <c r="A1742" s="181" t="s">
        <v>16589</v>
      </c>
      <c r="B1742" s="180" t="s">
        <v>16590</v>
      </c>
      <c r="C1742" s="181" t="s">
        <v>11916</v>
      </c>
      <c r="D1742" s="182">
        <v>0.1</v>
      </c>
    </row>
    <row r="1743" spans="1:4">
      <c r="A1743" s="183" t="s">
        <v>16591</v>
      </c>
      <c r="B1743" s="180"/>
      <c r="C1743" s="181"/>
      <c r="D1743" s="182"/>
    </row>
    <row r="1744" spans="1:4">
      <c r="A1744" s="184" t="s">
        <v>16592</v>
      </c>
      <c r="B1744" s="180" t="s">
        <v>16593</v>
      </c>
      <c r="C1744" s="181" t="s">
        <v>11916</v>
      </c>
      <c r="D1744" s="182">
        <v>3.28</v>
      </c>
    </row>
    <row r="1745" spans="1:4">
      <c r="A1745" s="184" t="s">
        <v>16594</v>
      </c>
      <c r="B1745" s="180" t="s">
        <v>16595</v>
      </c>
      <c r="C1745" s="181" t="s">
        <v>11916</v>
      </c>
      <c r="D1745" s="182">
        <v>1.21</v>
      </c>
    </row>
    <row r="1746" spans="1:4">
      <c r="A1746" s="184" t="s">
        <v>16596</v>
      </c>
      <c r="B1746" s="180" t="s">
        <v>16597</v>
      </c>
      <c r="C1746" s="181" t="s">
        <v>11916</v>
      </c>
      <c r="D1746" s="182">
        <v>0.2</v>
      </c>
    </row>
    <row r="1747" spans="1:4">
      <c r="A1747" s="184" t="s">
        <v>16598</v>
      </c>
      <c r="B1747" s="180" t="s">
        <v>16599</v>
      </c>
      <c r="C1747" s="181" t="s">
        <v>11916</v>
      </c>
      <c r="D1747" s="182">
        <v>3.1</v>
      </c>
    </row>
    <row r="1748" spans="1:4">
      <c r="A1748" s="181" t="s">
        <v>16600</v>
      </c>
      <c r="B1748" s="180" t="s">
        <v>16601</v>
      </c>
      <c r="C1748" s="181" t="s">
        <v>11916</v>
      </c>
      <c r="D1748" s="182">
        <v>0.95</v>
      </c>
    </row>
    <row r="1749" spans="1:4">
      <c r="A1749" s="183" t="s">
        <v>16602</v>
      </c>
      <c r="B1749" s="180"/>
      <c r="C1749" s="181"/>
      <c r="D1749" s="182"/>
    </row>
    <row r="1750" spans="1:4">
      <c r="A1750" s="184" t="s">
        <v>16603</v>
      </c>
      <c r="B1750" s="180" t="s">
        <v>16604</v>
      </c>
      <c r="C1750" s="181" t="s">
        <v>48</v>
      </c>
      <c r="D1750" s="182">
        <v>12.1</v>
      </c>
    </row>
    <row r="1751" spans="1:4">
      <c r="A1751" s="184" t="s">
        <v>16605</v>
      </c>
      <c r="B1751" s="180" t="s">
        <v>16606</v>
      </c>
      <c r="C1751" s="181" t="s">
        <v>11916</v>
      </c>
      <c r="D1751" s="182">
        <v>134.9</v>
      </c>
    </row>
    <row r="1752" spans="1:4">
      <c r="A1752" s="184" t="s">
        <v>16607</v>
      </c>
      <c r="B1752" s="180" t="s">
        <v>16608</v>
      </c>
      <c r="C1752" s="181" t="s">
        <v>11916</v>
      </c>
      <c r="D1752" s="182">
        <v>1.78</v>
      </c>
    </row>
    <row r="1753" spans="1:4">
      <c r="A1753" s="184" t="s">
        <v>16609</v>
      </c>
      <c r="B1753" s="180" t="s">
        <v>16610</v>
      </c>
      <c r="C1753" s="181" t="s">
        <v>11916</v>
      </c>
      <c r="D1753" s="182">
        <v>0.63</v>
      </c>
    </row>
    <row r="1754" spans="1:4">
      <c r="A1754" s="184" t="s">
        <v>16611</v>
      </c>
      <c r="B1754" s="180" t="s">
        <v>16612</v>
      </c>
      <c r="C1754" s="181" t="s">
        <v>11916</v>
      </c>
      <c r="D1754" s="182">
        <v>9.66</v>
      </c>
    </row>
    <row r="1755" spans="1:4">
      <c r="A1755" s="184" t="s">
        <v>16613</v>
      </c>
      <c r="B1755" s="180" t="s">
        <v>16614</v>
      </c>
      <c r="C1755" s="181" t="s">
        <v>11916</v>
      </c>
      <c r="D1755" s="182">
        <v>20</v>
      </c>
    </row>
    <row r="1756" spans="1:4">
      <c r="A1756" s="181" t="s">
        <v>16615</v>
      </c>
      <c r="B1756" s="180" t="s">
        <v>16616</v>
      </c>
      <c r="C1756" s="181" t="s">
        <v>11916</v>
      </c>
      <c r="D1756" s="182">
        <v>0.45</v>
      </c>
    </row>
    <row r="1757" spans="1:4">
      <c r="A1757" s="179" t="s">
        <v>11942</v>
      </c>
      <c r="B1757" s="180"/>
      <c r="C1757" s="181"/>
      <c r="D1757" s="182"/>
    </row>
    <row r="1758" spans="1:4">
      <c r="A1758" s="179" t="s">
        <v>11921</v>
      </c>
      <c r="B1758" s="180"/>
      <c r="C1758" s="181"/>
      <c r="D1758" s="182"/>
    </row>
    <row r="1759" spans="1:4">
      <c r="A1759" s="179" t="s">
        <v>16617</v>
      </c>
      <c r="B1759" s="180"/>
      <c r="C1759" s="181"/>
      <c r="D1759" s="182"/>
    </row>
    <row r="1760" spans="1:4">
      <c r="A1760" s="183" t="s">
        <v>16618</v>
      </c>
      <c r="B1760" s="180"/>
      <c r="C1760" s="181"/>
      <c r="D1760" s="182"/>
    </row>
    <row r="1761" spans="1:4">
      <c r="A1761" s="184" t="s">
        <v>16619</v>
      </c>
      <c r="B1761" s="180" t="s">
        <v>16620</v>
      </c>
      <c r="C1761" s="181" t="s">
        <v>32</v>
      </c>
      <c r="D1761" s="182">
        <v>330</v>
      </c>
    </row>
    <row r="1762" spans="1:4">
      <c r="A1762" s="184" t="s">
        <v>16621</v>
      </c>
      <c r="B1762" s="180" t="s">
        <v>16622</v>
      </c>
      <c r="C1762" s="181" t="s">
        <v>11911</v>
      </c>
      <c r="D1762" s="182">
        <v>100.34</v>
      </c>
    </row>
    <row r="1763" spans="1:4">
      <c r="A1763" s="184" t="s">
        <v>16623</v>
      </c>
      <c r="B1763" s="180" t="s">
        <v>16624</v>
      </c>
      <c r="C1763" s="181" t="s">
        <v>32</v>
      </c>
      <c r="D1763" s="182">
        <v>500</v>
      </c>
    </row>
    <row r="1764" spans="1:4">
      <c r="A1764" s="184" t="s">
        <v>16625</v>
      </c>
      <c r="B1764" s="180" t="s">
        <v>16626</v>
      </c>
      <c r="C1764" s="181" t="s">
        <v>32</v>
      </c>
      <c r="D1764" s="182">
        <v>1025.01</v>
      </c>
    </row>
    <row r="1765" spans="1:4">
      <c r="A1765" s="184" t="s">
        <v>16627</v>
      </c>
      <c r="B1765" s="180" t="s">
        <v>16628</v>
      </c>
      <c r="C1765" s="181" t="s">
        <v>11911</v>
      </c>
      <c r="D1765" s="182">
        <v>19876.580000000002</v>
      </c>
    </row>
    <row r="1766" spans="1:4">
      <c r="A1766" s="184" t="s">
        <v>16629</v>
      </c>
      <c r="B1766" s="180" t="s">
        <v>16630</v>
      </c>
      <c r="C1766" s="181" t="s">
        <v>11911</v>
      </c>
      <c r="D1766" s="182">
        <v>7890.28</v>
      </c>
    </row>
    <row r="1767" spans="1:4">
      <c r="A1767" s="181" t="s">
        <v>16631</v>
      </c>
      <c r="B1767" s="180" t="s">
        <v>16632</v>
      </c>
      <c r="C1767" s="181" t="s">
        <v>32</v>
      </c>
      <c r="D1767" s="182">
        <v>681.5</v>
      </c>
    </row>
    <row r="1768" spans="1:4">
      <c r="A1768" s="183" t="s">
        <v>16633</v>
      </c>
      <c r="B1768" s="180"/>
      <c r="C1768" s="181"/>
      <c r="D1768" s="182"/>
    </row>
    <row r="1769" spans="1:4">
      <c r="A1769" s="181" t="s">
        <v>16634</v>
      </c>
      <c r="B1769" s="180" t="s">
        <v>16635</v>
      </c>
      <c r="C1769" s="181" t="s">
        <v>11911</v>
      </c>
      <c r="D1769" s="182">
        <v>648.14</v>
      </c>
    </row>
    <row r="1770" spans="1:4">
      <c r="A1770" s="183" t="s">
        <v>16636</v>
      </c>
      <c r="B1770" s="180"/>
      <c r="C1770" s="181"/>
      <c r="D1770" s="182"/>
    </row>
    <row r="1771" spans="1:4">
      <c r="A1771" s="184" t="s">
        <v>16637</v>
      </c>
      <c r="B1771" s="180" t="s">
        <v>16638</v>
      </c>
      <c r="C1771" s="181" t="s">
        <v>32</v>
      </c>
      <c r="D1771" s="182">
        <v>881.08</v>
      </c>
    </row>
    <row r="1772" spans="1:4">
      <c r="A1772" s="184" t="s">
        <v>16639</v>
      </c>
      <c r="B1772" s="180" t="s">
        <v>16640</v>
      </c>
      <c r="C1772" s="181" t="s">
        <v>32</v>
      </c>
      <c r="D1772" s="182">
        <v>648.28</v>
      </c>
    </row>
    <row r="1773" spans="1:4">
      <c r="A1773" s="184" t="s">
        <v>16641</v>
      </c>
      <c r="B1773" s="180" t="s">
        <v>16642</v>
      </c>
      <c r="C1773" s="181" t="s">
        <v>32</v>
      </c>
      <c r="D1773" s="182">
        <v>493.44</v>
      </c>
    </row>
    <row r="1774" spans="1:4">
      <c r="A1774" s="184" t="s">
        <v>16643</v>
      </c>
      <c r="B1774" s="180" t="s">
        <v>16644</v>
      </c>
      <c r="C1774" s="181" t="s">
        <v>32</v>
      </c>
      <c r="D1774" s="182">
        <v>648.28</v>
      </c>
    </row>
    <row r="1775" spans="1:4">
      <c r="A1775" s="184" t="s">
        <v>16645</v>
      </c>
      <c r="B1775" s="180" t="s">
        <v>16646</v>
      </c>
      <c r="C1775" s="181" t="s">
        <v>11911</v>
      </c>
      <c r="D1775" s="182">
        <v>4597.3599999999997</v>
      </c>
    </row>
    <row r="1776" spans="1:4">
      <c r="A1776" s="184" t="s">
        <v>16647</v>
      </c>
      <c r="B1776" s="180" t="s">
        <v>16648</v>
      </c>
      <c r="C1776" s="181" t="s">
        <v>11911</v>
      </c>
      <c r="D1776" s="182">
        <v>1964.2</v>
      </c>
    </row>
    <row r="1777" spans="1:4">
      <c r="A1777" s="184" t="s">
        <v>16649</v>
      </c>
      <c r="B1777" s="180" t="s">
        <v>16650</v>
      </c>
      <c r="C1777" s="181" t="s">
        <v>11911</v>
      </c>
      <c r="D1777" s="182">
        <v>1642.75</v>
      </c>
    </row>
    <row r="1778" spans="1:4">
      <c r="A1778" s="184" t="s">
        <v>16651</v>
      </c>
      <c r="B1778" s="180" t="s">
        <v>16652</v>
      </c>
      <c r="C1778" s="181" t="s">
        <v>11911</v>
      </c>
      <c r="D1778" s="182">
        <v>2564.1799999999998</v>
      </c>
    </row>
    <row r="1779" spans="1:4">
      <c r="A1779" s="184" t="s">
        <v>16653</v>
      </c>
      <c r="B1779" s="180" t="s">
        <v>16654</v>
      </c>
      <c r="C1779" s="181" t="s">
        <v>11911</v>
      </c>
      <c r="D1779" s="182">
        <v>1922.93</v>
      </c>
    </row>
    <row r="1780" spans="1:4">
      <c r="A1780" s="184" t="s">
        <v>16655</v>
      </c>
      <c r="B1780" s="180" t="s">
        <v>16656</v>
      </c>
      <c r="C1780" s="181" t="s">
        <v>11911</v>
      </c>
      <c r="D1780" s="182">
        <v>3194.41</v>
      </c>
    </row>
    <row r="1781" spans="1:4">
      <c r="A1781" s="184" t="s">
        <v>16657</v>
      </c>
      <c r="B1781" s="180" t="s">
        <v>16658</v>
      </c>
      <c r="C1781" s="181" t="s">
        <v>32</v>
      </c>
      <c r="D1781" s="182">
        <v>556.6</v>
      </c>
    </row>
    <row r="1782" spans="1:4">
      <c r="A1782" s="184" t="s">
        <v>16659</v>
      </c>
      <c r="B1782" s="180" t="s">
        <v>16660</v>
      </c>
      <c r="C1782" s="181" t="s">
        <v>11911</v>
      </c>
      <c r="D1782" s="182">
        <v>6474.86</v>
      </c>
    </row>
    <row r="1783" spans="1:4">
      <c r="A1783" s="184" t="s">
        <v>16661</v>
      </c>
      <c r="B1783" s="180" t="s">
        <v>16662</v>
      </c>
      <c r="C1783" s="181" t="s">
        <v>11911</v>
      </c>
      <c r="D1783" s="182">
        <v>4688.82</v>
      </c>
    </row>
    <row r="1784" spans="1:4">
      <c r="A1784" s="181" t="s">
        <v>16663</v>
      </c>
      <c r="B1784" s="180" t="s">
        <v>16664</v>
      </c>
      <c r="C1784" s="181" t="s">
        <v>32</v>
      </c>
      <c r="D1784" s="182">
        <v>715</v>
      </c>
    </row>
    <row r="1785" spans="1:4">
      <c r="A1785" s="183" t="s">
        <v>16665</v>
      </c>
      <c r="B1785" s="180"/>
      <c r="C1785" s="181"/>
      <c r="D1785" s="182"/>
    </row>
    <row r="1786" spans="1:4">
      <c r="A1786" s="184" t="s">
        <v>16666</v>
      </c>
      <c r="B1786" s="180" t="s">
        <v>16667</v>
      </c>
      <c r="C1786" s="181" t="s">
        <v>32</v>
      </c>
      <c r="D1786" s="182">
        <v>290</v>
      </c>
    </row>
    <row r="1787" spans="1:4">
      <c r="A1787" s="184" t="s">
        <v>16668</v>
      </c>
      <c r="B1787" s="180" t="s">
        <v>16669</v>
      </c>
      <c r="C1787" s="181" t="s">
        <v>11911</v>
      </c>
      <c r="D1787" s="182">
        <v>413.47</v>
      </c>
    </row>
    <row r="1788" spans="1:4">
      <c r="A1788" s="184" t="s">
        <v>16670</v>
      </c>
      <c r="B1788" s="180" t="s">
        <v>16671</v>
      </c>
      <c r="C1788" s="181" t="s">
        <v>11911</v>
      </c>
      <c r="D1788" s="182">
        <v>914.09</v>
      </c>
    </row>
    <row r="1789" spans="1:4">
      <c r="A1789" s="184" t="s">
        <v>16672</v>
      </c>
      <c r="B1789" s="180" t="s">
        <v>16673</v>
      </c>
      <c r="C1789" s="181" t="s">
        <v>11911</v>
      </c>
      <c r="D1789" s="182">
        <v>1218.55</v>
      </c>
    </row>
    <row r="1790" spans="1:4">
      <c r="A1790" s="181" t="s">
        <v>16674</v>
      </c>
      <c r="B1790" s="180" t="s">
        <v>16675</v>
      </c>
      <c r="C1790" s="181" t="s">
        <v>32</v>
      </c>
      <c r="D1790" s="182">
        <v>529.16999999999996</v>
      </c>
    </row>
    <row r="1791" spans="1:4">
      <c r="A1791" s="183" t="s">
        <v>16676</v>
      </c>
      <c r="B1791" s="180"/>
      <c r="C1791" s="181"/>
      <c r="D1791" s="182"/>
    </row>
    <row r="1792" spans="1:4">
      <c r="A1792" s="184" t="s">
        <v>16677</v>
      </c>
      <c r="B1792" s="180" t="s">
        <v>16678</v>
      </c>
      <c r="C1792" s="181" t="s">
        <v>11943</v>
      </c>
      <c r="D1792" s="182">
        <v>977.4</v>
      </c>
    </row>
    <row r="1793" spans="1:4">
      <c r="A1793" s="184" t="s">
        <v>16679</v>
      </c>
      <c r="B1793" s="180" t="s">
        <v>16680</v>
      </c>
      <c r="C1793" s="181" t="s">
        <v>32</v>
      </c>
      <c r="D1793" s="182">
        <v>579.08000000000004</v>
      </c>
    </row>
    <row r="1794" spans="1:4">
      <c r="A1794" s="184" t="s">
        <v>16681</v>
      </c>
      <c r="B1794" s="180" t="s">
        <v>16682</v>
      </c>
      <c r="C1794" s="181" t="s">
        <v>32</v>
      </c>
      <c r="D1794" s="182">
        <v>180</v>
      </c>
    </row>
    <row r="1795" spans="1:4">
      <c r="A1795" s="184" t="s">
        <v>16683</v>
      </c>
      <c r="B1795" s="180" t="s">
        <v>16684</v>
      </c>
      <c r="C1795" s="181" t="s">
        <v>32</v>
      </c>
      <c r="D1795" s="182">
        <v>626.29</v>
      </c>
    </row>
    <row r="1796" spans="1:4">
      <c r="A1796" s="184" t="s">
        <v>16685</v>
      </c>
      <c r="B1796" s="180" t="s">
        <v>16686</v>
      </c>
      <c r="C1796" s="181" t="s">
        <v>11943</v>
      </c>
      <c r="D1796" s="182">
        <v>1152.57</v>
      </c>
    </row>
    <row r="1797" spans="1:4">
      <c r="A1797" s="184" t="s">
        <v>16687</v>
      </c>
      <c r="B1797" s="180" t="s">
        <v>16688</v>
      </c>
      <c r="C1797" s="181" t="s">
        <v>11943</v>
      </c>
      <c r="D1797" s="182">
        <v>1540.05</v>
      </c>
    </row>
    <row r="1798" spans="1:4">
      <c r="A1798" s="184" t="s">
        <v>16689</v>
      </c>
      <c r="B1798" s="180" t="s">
        <v>16690</v>
      </c>
      <c r="C1798" s="181" t="s">
        <v>11943</v>
      </c>
      <c r="D1798" s="182">
        <v>1230.04</v>
      </c>
    </row>
    <row r="1799" spans="1:4">
      <c r="A1799" s="184" t="s">
        <v>16691</v>
      </c>
      <c r="B1799" s="180" t="s">
        <v>16692</v>
      </c>
      <c r="C1799" s="181" t="s">
        <v>11911</v>
      </c>
      <c r="D1799" s="182">
        <v>114.46</v>
      </c>
    </row>
    <row r="1800" spans="1:4">
      <c r="A1800" s="184" t="s">
        <v>16693</v>
      </c>
      <c r="B1800" s="180" t="s">
        <v>16694</v>
      </c>
      <c r="C1800" s="181" t="s">
        <v>48</v>
      </c>
      <c r="D1800" s="182">
        <v>415.01</v>
      </c>
    </row>
    <row r="1801" spans="1:4">
      <c r="A1801" s="184" t="s">
        <v>16695</v>
      </c>
      <c r="B1801" s="180" t="s">
        <v>16696</v>
      </c>
      <c r="C1801" s="181" t="s">
        <v>48</v>
      </c>
      <c r="D1801" s="182">
        <v>682.5</v>
      </c>
    </row>
    <row r="1802" spans="1:4">
      <c r="A1802" s="184" t="s">
        <v>16697</v>
      </c>
      <c r="B1802" s="180" t="s">
        <v>16698</v>
      </c>
      <c r="C1802" s="181" t="s">
        <v>48</v>
      </c>
      <c r="D1802" s="182">
        <v>466.92</v>
      </c>
    </row>
    <row r="1803" spans="1:4">
      <c r="A1803" s="184" t="s">
        <v>16699</v>
      </c>
      <c r="B1803" s="180" t="s">
        <v>16700</v>
      </c>
      <c r="C1803" s="181" t="s">
        <v>48</v>
      </c>
      <c r="D1803" s="182">
        <v>1015.57</v>
      </c>
    </row>
    <row r="1804" spans="1:4">
      <c r="A1804" s="184" t="s">
        <v>16701</v>
      </c>
      <c r="B1804" s="180" t="s">
        <v>16702</v>
      </c>
      <c r="C1804" s="181" t="s">
        <v>32</v>
      </c>
      <c r="D1804" s="182">
        <v>481.89</v>
      </c>
    </row>
    <row r="1805" spans="1:4">
      <c r="A1805" s="184" t="s">
        <v>16703</v>
      </c>
      <c r="B1805" s="180" t="s">
        <v>16704</v>
      </c>
      <c r="C1805" s="181" t="s">
        <v>32</v>
      </c>
      <c r="D1805" s="182">
        <v>230</v>
      </c>
    </row>
    <row r="1806" spans="1:4">
      <c r="A1806" s="184" t="s">
        <v>16705</v>
      </c>
      <c r="B1806" s="180" t="s">
        <v>16706</v>
      </c>
      <c r="C1806" s="181" t="s">
        <v>11943</v>
      </c>
      <c r="D1806" s="182">
        <v>391.39</v>
      </c>
    </row>
    <row r="1807" spans="1:4">
      <c r="A1807" s="184" t="s">
        <v>16707</v>
      </c>
      <c r="B1807" s="180" t="s">
        <v>16708</v>
      </c>
      <c r="C1807" s="181" t="s">
        <v>11943</v>
      </c>
      <c r="D1807" s="182">
        <v>895.89</v>
      </c>
    </row>
    <row r="1808" spans="1:4">
      <c r="A1808" s="184" t="s">
        <v>16709</v>
      </c>
      <c r="B1808" s="180" t="s">
        <v>16710</v>
      </c>
      <c r="C1808" s="181" t="s">
        <v>11943</v>
      </c>
      <c r="D1808" s="182">
        <v>2885</v>
      </c>
    </row>
    <row r="1809" spans="1:4">
      <c r="A1809" s="184" t="s">
        <v>16711</v>
      </c>
      <c r="B1809" s="180" t="s">
        <v>16712</v>
      </c>
      <c r="C1809" s="181" t="s">
        <v>11943</v>
      </c>
      <c r="D1809" s="182">
        <v>1680.81</v>
      </c>
    </row>
    <row r="1810" spans="1:4">
      <c r="A1810" s="184" t="s">
        <v>16713</v>
      </c>
      <c r="B1810" s="180" t="s">
        <v>16714</v>
      </c>
      <c r="C1810" s="181" t="s">
        <v>11911</v>
      </c>
      <c r="D1810" s="182">
        <v>1194.93</v>
      </c>
    </row>
    <row r="1811" spans="1:4">
      <c r="A1811" s="184" t="s">
        <v>16715</v>
      </c>
      <c r="B1811" s="180" t="s">
        <v>16716</v>
      </c>
      <c r="C1811" s="181" t="s">
        <v>11943</v>
      </c>
      <c r="D1811" s="182">
        <v>1851.23</v>
      </c>
    </row>
    <row r="1812" spans="1:4">
      <c r="A1812" s="184" t="s">
        <v>16717</v>
      </c>
      <c r="B1812" s="180" t="s">
        <v>16718</v>
      </c>
      <c r="C1812" s="181" t="s">
        <v>11943</v>
      </c>
      <c r="D1812" s="182">
        <v>759.01</v>
      </c>
    </row>
    <row r="1813" spans="1:4">
      <c r="A1813" s="184" t="s">
        <v>16719</v>
      </c>
      <c r="B1813" s="180" t="s">
        <v>16720</v>
      </c>
      <c r="C1813" s="181" t="s">
        <v>48</v>
      </c>
      <c r="D1813" s="182">
        <v>500.09</v>
      </c>
    </row>
    <row r="1814" spans="1:4">
      <c r="A1814" s="184" t="s">
        <v>16721</v>
      </c>
      <c r="B1814" s="180" t="s">
        <v>16722</v>
      </c>
      <c r="C1814" s="181" t="s">
        <v>32</v>
      </c>
      <c r="D1814" s="182">
        <v>356.01</v>
      </c>
    </row>
    <row r="1815" spans="1:4">
      <c r="A1815" s="184" t="s">
        <v>16723</v>
      </c>
      <c r="B1815" s="180" t="s">
        <v>16724</v>
      </c>
      <c r="C1815" s="181" t="s">
        <v>32</v>
      </c>
      <c r="D1815" s="182">
        <v>1393.43</v>
      </c>
    </row>
    <row r="1816" spans="1:4">
      <c r="A1816" s="184" t="s">
        <v>16725</v>
      </c>
      <c r="B1816" s="180" t="s">
        <v>16726</v>
      </c>
      <c r="C1816" s="181" t="s">
        <v>32</v>
      </c>
      <c r="D1816" s="182">
        <v>142.66999999999999</v>
      </c>
    </row>
    <row r="1817" spans="1:4">
      <c r="A1817" s="184" t="s">
        <v>16727</v>
      </c>
      <c r="B1817" s="180" t="s">
        <v>16728</v>
      </c>
      <c r="C1817" s="181" t="s">
        <v>32</v>
      </c>
      <c r="D1817" s="182">
        <v>1413.03</v>
      </c>
    </row>
    <row r="1818" spans="1:4">
      <c r="A1818" s="184" t="s">
        <v>16729</v>
      </c>
      <c r="B1818" s="180" t="s">
        <v>16730</v>
      </c>
      <c r="C1818" s="181" t="s">
        <v>32</v>
      </c>
      <c r="D1818" s="182">
        <v>682.89</v>
      </c>
    </row>
    <row r="1819" spans="1:4">
      <c r="A1819" s="184" t="s">
        <v>16731</v>
      </c>
      <c r="B1819" s="180" t="s">
        <v>16732</v>
      </c>
      <c r="C1819" s="181" t="s">
        <v>32</v>
      </c>
      <c r="D1819" s="182">
        <v>259.04000000000002</v>
      </c>
    </row>
    <row r="1820" spans="1:4">
      <c r="A1820" s="184" t="s">
        <v>16733</v>
      </c>
      <c r="B1820" s="180" t="s">
        <v>16734</v>
      </c>
      <c r="C1820" s="181" t="s">
        <v>11911</v>
      </c>
      <c r="D1820" s="182">
        <v>779.67</v>
      </c>
    </row>
    <row r="1821" spans="1:4">
      <c r="A1821" s="184" t="s">
        <v>16735</v>
      </c>
      <c r="B1821" s="180" t="s">
        <v>16736</v>
      </c>
      <c r="C1821" s="181" t="s">
        <v>11911</v>
      </c>
      <c r="D1821" s="182">
        <v>1216.8599999999999</v>
      </c>
    </row>
    <row r="1822" spans="1:4">
      <c r="A1822" s="181" t="s">
        <v>16737</v>
      </c>
      <c r="B1822" s="180" t="s">
        <v>16738</v>
      </c>
      <c r="C1822" s="181" t="s">
        <v>11911</v>
      </c>
      <c r="D1822" s="182">
        <v>1612.71</v>
      </c>
    </row>
    <row r="1823" spans="1:4">
      <c r="A1823" s="183" t="s">
        <v>16739</v>
      </c>
      <c r="B1823" s="180"/>
      <c r="C1823" s="181"/>
      <c r="D1823" s="182"/>
    </row>
    <row r="1824" spans="1:4">
      <c r="A1824" s="184" t="s">
        <v>16740</v>
      </c>
      <c r="B1824" s="180" t="s">
        <v>16741</v>
      </c>
      <c r="C1824" s="181" t="s">
        <v>11944</v>
      </c>
      <c r="D1824" s="182">
        <v>354.8</v>
      </c>
    </row>
    <row r="1825" spans="1:4">
      <c r="A1825" s="181" t="s">
        <v>16742</v>
      </c>
      <c r="B1825" s="180" t="s">
        <v>16743</v>
      </c>
      <c r="C1825" s="181" t="s">
        <v>11944</v>
      </c>
      <c r="D1825" s="182">
        <v>340.42</v>
      </c>
    </row>
    <row r="1826" spans="1:4">
      <c r="A1826" s="183" t="s">
        <v>16744</v>
      </c>
      <c r="B1826" s="180"/>
      <c r="C1826" s="181"/>
      <c r="D1826" s="182"/>
    </row>
    <row r="1827" spans="1:4">
      <c r="A1827" s="184" t="s">
        <v>16745</v>
      </c>
      <c r="B1827" s="180" t="s">
        <v>16746</v>
      </c>
      <c r="C1827" s="181" t="s">
        <v>48</v>
      </c>
      <c r="D1827" s="182">
        <v>110.65</v>
      </c>
    </row>
    <row r="1828" spans="1:4">
      <c r="A1828" s="184" t="s">
        <v>16747</v>
      </c>
      <c r="B1828" s="180" t="s">
        <v>16748</v>
      </c>
      <c r="C1828" s="181" t="s">
        <v>48</v>
      </c>
      <c r="D1828" s="182">
        <v>453.63</v>
      </c>
    </row>
    <row r="1829" spans="1:4">
      <c r="A1829" s="184" t="s">
        <v>16749</v>
      </c>
      <c r="B1829" s="180" t="s">
        <v>16750</v>
      </c>
      <c r="C1829" s="181" t="s">
        <v>48</v>
      </c>
      <c r="D1829" s="182">
        <v>675.65</v>
      </c>
    </row>
    <row r="1830" spans="1:4">
      <c r="A1830" s="184" t="s">
        <v>16751</v>
      </c>
      <c r="B1830" s="180" t="s">
        <v>16752</v>
      </c>
      <c r="C1830" s="181" t="s">
        <v>48</v>
      </c>
      <c r="D1830" s="182">
        <v>239.21</v>
      </c>
    </row>
    <row r="1831" spans="1:4">
      <c r="A1831" s="184" t="s">
        <v>16753</v>
      </c>
      <c r="B1831" s="180" t="s">
        <v>16754</v>
      </c>
      <c r="C1831" s="181" t="s">
        <v>48</v>
      </c>
      <c r="D1831" s="182">
        <v>214.29</v>
      </c>
    </row>
    <row r="1832" spans="1:4">
      <c r="A1832" s="184" t="s">
        <v>16755</v>
      </c>
      <c r="B1832" s="180" t="s">
        <v>16756</v>
      </c>
      <c r="C1832" s="181" t="s">
        <v>11911</v>
      </c>
      <c r="D1832" s="182">
        <v>245.72</v>
      </c>
    </row>
    <row r="1833" spans="1:4">
      <c r="A1833" s="184" t="s">
        <v>16757</v>
      </c>
      <c r="B1833" s="180" t="s">
        <v>16758</v>
      </c>
      <c r="C1833" s="181" t="s">
        <v>32</v>
      </c>
      <c r="D1833" s="182">
        <v>225.91</v>
      </c>
    </row>
    <row r="1834" spans="1:4">
      <c r="A1834" s="184" t="s">
        <v>16759</v>
      </c>
      <c r="B1834" s="180" t="s">
        <v>16760</v>
      </c>
      <c r="C1834" s="181" t="s">
        <v>48</v>
      </c>
      <c r="D1834" s="182">
        <v>253.99</v>
      </c>
    </row>
    <row r="1835" spans="1:4">
      <c r="A1835" s="184" t="s">
        <v>16761</v>
      </c>
      <c r="B1835" s="180" t="s">
        <v>16762</v>
      </c>
      <c r="C1835" s="181" t="s">
        <v>11943</v>
      </c>
      <c r="D1835" s="182">
        <v>987.22</v>
      </c>
    </row>
    <row r="1836" spans="1:4">
      <c r="A1836" s="181" t="s">
        <v>16763</v>
      </c>
      <c r="B1836" s="180" t="s">
        <v>16764</v>
      </c>
      <c r="C1836" s="181" t="s">
        <v>11943</v>
      </c>
      <c r="D1836" s="182">
        <v>1699.1</v>
      </c>
    </row>
    <row r="1837" spans="1:4">
      <c r="A1837" s="183" t="s">
        <v>16765</v>
      </c>
      <c r="B1837" s="180"/>
      <c r="C1837" s="181"/>
      <c r="D1837" s="182"/>
    </row>
    <row r="1838" spans="1:4">
      <c r="A1838" s="184" t="s">
        <v>16766</v>
      </c>
      <c r="B1838" s="180" t="s">
        <v>16767</v>
      </c>
      <c r="C1838" s="181" t="s">
        <v>11911</v>
      </c>
      <c r="D1838" s="182">
        <v>653.4</v>
      </c>
    </row>
    <row r="1839" spans="1:4">
      <c r="A1839" s="181" t="s">
        <v>16768</v>
      </c>
      <c r="B1839" s="180" t="s">
        <v>16769</v>
      </c>
      <c r="C1839" s="181" t="s">
        <v>48</v>
      </c>
      <c r="D1839" s="182">
        <v>330.95</v>
      </c>
    </row>
    <row r="1840" spans="1:4">
      <c r="A1840" s="183" t="s">
        <v>16770</v>
      </c>
      <c r="B1840" s="180"/>
      <c r="C1840" s="181"/>
      <c r="D1840" s="182"/>
    </row>
    <row r="1841" spans="1:4">
      <c r="A1841" s="184" t="s">
        <v>16771</v>
      </c>
      <c r="B1841" s="180" t="s">
        <v>16772</v>
      </c>
      <c r="C1841" s="181" t="s">
        <v>11911</v>
      </c>
      <c r="D1841" s="182">
        <v>178.96</v>
      </c>
    </row>
    <row r="1842" spans="1:4">
      <c r="A1842" s="184" t="s">
        <v>16773</v>
      </c>
      <c r="B1842" s="180" t="s">
        <v>16774</v>
      </c>
      <c r="C1842" s="181" t="s">
        <v>48</v>
      </c>
      <c r="D1842" s="182">
        <v>24.7</v>
      </c>
    </row>
    <row r="1843" spans="1:4">
      <c r="A1843" s="184" t="s">
        <v>16775</v>
      </c>
      <c r="B1843" s="180" t="s">
        <v>16776</v>
      </c>
      <c r="C1843" s="181" t="s">
        <v>11943</v>
      </c>
      <c r="D1843" s="182">
        <v>315.45</v>
      </c>
    </row>
    <row r="1844" spans="1:4">
      <c r="A1844" s="184" t="s">
        <v>16777</v>
      </c>
      <c r="B1844" s="180" t="s">
        <v>16778</v>
      </c>
      <c r="C1844" s="181" t="s">
        <v>11943</v>
      </c>
      <c r="D1844" s="182">
        <v>909.77</v>
      </c>
    </row>
    <row r="1845" spans="1:4">
      <c r="A1845" s="184" t="s">
        <v>16779</v>
      </c>
      <c r="B1845" s="180" t="s">
        <v>16780</v>
      </c>
      <c r="C1845" s="181" t="s">
        <v>11911</v>
      </c>
      <c r="D1845" s="182">
        <v>431.36</v>
      </c>
    </row>
    <row r="1846" spans="1:4">
      <c r="A1846" s="184" t="s">
        <v>16781</v>
      </c>
      <c r="B1846" s="180" t="s">
        <v>16782</v>
      </c>
      <c r="C1846" s="181" t="s">
        <v>11911</v>
      </c>
      <c r="D1846" s="182">
        <v>284.18</v>
      </c>
    </row>
    <row r="1847" spans="1:4">
      <c r="A1847" s="184" t="s">
        <v>16783</v>
      </c>
      <c r="B1847" s="180" t="s">
        <v>16784</v>
      </c>
      <c r="C1847" s="181" t="s">
        <v>11911</v>
      </c>
      <c r="D1847" s="182">
        <v>775</v>
      </c>
    </row>
    <row r="1848" spans="1:4">
      <c r="A1848" s="184" t="s">
        <v>16785</v>
      </c>
      <c r="B1848" s="180" t="s">
        <v>16786</v>
      </c>
      <c r="C1848" s="181" t="s">
        <v>11911</v>
      </c>
      <c r="D1848" s="182">
        <v>53.2</v>
      </c>
    </row>
    <row r="1849" spans="1:4">
      <c r="A1849" s="184" t="s">
        <v>16787</v>
      </c>
      <c r="B1849" s="180" t="s">
        <v>16788</v>
      </c>
      <c r="C1849" s="181" t="s">
        <v>11911</v>
      </c>
      <c r="D1849" s="182">
        <v>11.86</v>
      </c>
    </row>
    <row r="1850" spans="1:4">
      <c r="A1850" s="184" t="s">
        <v>16789</v>
      </c>
      <c r="B1850" s="180" t="s">
        <v>16790</v>
      </c>
      <c r="C1850" s="181" t="s">
        <v>11911</v>
      </c>
      <c r="D1850" s="182">
        <v>1067.69</v>
      </c>
    </row>
    <row r="1851" spans="1:4">
      <c r="A1851" s="184" t="s">
        <v>16791</v>
      </c>
      <c r="B1851" s="180" t="s">
        <v>16792</v>
      </c>
      <c r="C1851" s="181" t="s">
        <v>11911</v>
      </c>
      <c r="D1851" s="182">
        <v>1066.8499999999999</v>
      </c>
    </row>
    <row r="1852" spans="1:4">
      <c r="A1852" s="184" t="s">
        <v>16793</v>
      </c>
      <c r="B1852" s="180" t="s">
        <v>16794</v>
      </c>
      <c r="C1852" s="181" t="s">
        <v>11911</v>
      </c>
      <c r="D1852" s="182">
        <v>991.88</v>
      </c>
    </row>
    <row r="1853" spans="1:4">
      <c r="A1853" s="184" t="s">
        <v>16795</v>
      </c>
      <c r="B1853" s="180" t="s">
        <v>16796</v>
      </c>
      <c r="C1853" s="181" t="s">
        <v>11911</v>
      </c>
      <c r="D1853" s="182">
        <v>404.51</v>
      </c>
    </row>
    <row r="1854" spans="1:4">
      <c r="A1854" s="184" t="s">
        <v>16797</v>
      </c>
      <c r="B1854" s="180" t="s">
        <v>16798</v>
      </c>
      <c r="C1854" s="181" t="s">
        <v>32</v>
      </c>
      <c r="D1854" s="182">
        <v>224.32</v>
      </c>
    </row>
    <row r="1855" spans="1:4">
      <c r="A1855" s="181" t="s">
        <v>16799</v>
      </c>
      <c r="B1855" s="180" t="s">
        <v>16800</v>
      </c>
      <c r="C1855" s="181" t="s">
        <v>32</v>
      </c>
      <c r="D1855" s="182">
        <v>40.89</v>
      </c>
    </row>
    <row r="1856" spans="1:4">
      <c r="A1856" s="179" t="s">
        <v>16801</v>
      </c>
      <c r="B1856" s="180"/>
      <c r="C1856" s="181"/>
      <c r="D1856" s="182"/>
    </row>
    <row r="1857" spans="1:4">
      <c r="A1857" s="183" t="s">
        <v>16802</v>
      </c>
      <c r="B1857" s="180"/>
      <c r="C1857" s="181"/>
      <c r="D1857" s="182"/>
    </row>
    <row r="1858" spans="1:4">
      <c r="A1858" s="184" t="s">
        <v>16803</v>
      </c>
      <c r="B1858" s="180" t="s">
        <v>16804</v>
      </c>
      <c r="C1858" s="181" t="s">
        <v>48</v>
      </c>
      <c r="D1858" s="182">
        <v>34.020000000000003</v>
      </c>
    </row>
    <row r="1859" spans="1:4">
      <c r="A1859" s="184" t="s">
        <v>16805</v>
      </c>
      <c r="B1859" s="180" t="s">
        <v>16806</v>
      </c>
      <c r="C1859" s="181" t="s">
        <v>48</v>
      </c>
      <c r="D1859" s="182">
        <v>31.92</v>
      </c>
    </row>
    <row r="1860" spans="1:4">
      <c r="A1860" s="184" t="s">
        <v>16807</v>
      </c>
      <c r="B1860" s="180" t="s">
        <v>16808</v>
      </c>
      <c r="C1860" s="181" t="s">
        <v>48</v>
      </c>
      <c r="D1860" s="182">
        <v>7.61</v>
      </c>
    </row>
    <row r="1861" spans="1:4">
      <c r="A1861" s="181" t="s">
        <v>16809</v>
      </c>
      <c r="B1861" s="180" t="s">
        <v>16810</v>
      </c>
      <c r="C1861" s="181" t="s">
        <v>48</v>
      </c>
      <c r="D1861" s="182">
        <v>31.63</v>
      </c>
    </row>
    <row r="1862" spans="1:4">
      <c r="A1862" s="183" t="s">
        <v>16811</v>
      </c>
      <c r="B1862" s="180"/>
      <c r="C1862" s="181"/>
      <c r="D1862" s="182"/>
    </row>
    <row r="1863" spans="1:4">
      <c r="A1863" s="184" t="s">
        <v>16812</v>
      </c>
      <c r="B1863" s="180" t="s">
        <v>16813</v>
      </c>
      <c r="C1863" s="181" t="s">
        <v>32</v>
      </c>
      <c r="D1863" s="182">
        <v>267.47000000000003</v>
      </c>
    </row>
    <row r="1864" spans="1:4">
      <c r="A1864" s="184" t="s">
        <v>16814</v>
      </c>
      <c r="B1864" s="180" t="s">
        <v>16815</v>
      </c>
      <c r="C1864" s="181" t="s">
        <v>11911</v>
      </c>
      <c r="D1864" s="182">
        <v>260.39999999999998</v>
      </c>
    </row>
    <row r="1865" spans="1:4">
      <c r="A1865" s="184" t="s">
        <v>16816</v>
      </c>
      <c r="B1865" s="180" t="s">
        <v>16817</v>
      </c>
      <c r="C1865" s="181" t="s">
        <v>11911</v>
      </c>
      <c r="D1865" s="182">
        <v>260.39999999999998</v>
      </c>
    </row>
    <row r="1866" spans="1:4">
      <c r="A1866" s="184" t="s">
        <v>16818</v>
      </c>
      <c r="B1866" s="180" t="s">
        <v>16819</v>
      </c>
      <c r="C1866" s="181" t="s">
        <v>11911</v>
      </c>
      <c r="D1866" s="182">
        <v>352.88</v>
      </c>
    </row>
    <row r="1867" spans="1:4">
      <c r="A1867" s="184" t="s">
        <v>16820</v>
      </c>
      <c r="B1867" s="180" t="s">
        <v>16821</v>
      </c>
      <c r="C1867" s="181" t="s">
        <v>11911</v>
      </c>
      <c r="D1867" s="182">
        <v>489.76</v>
      </c>
    </row>
    <row r="1868" spans="1:4">
      <c r="A1868" s="184" t="s">
        <v>16822</v>
      </c>
      <c r="B1868" s="180" t="s">
        <v>16823</v>
      </c>
      <c r="C1868" s="181" t="s">
        <v>11911</v>
      </c>
      <c r="D1868" s="182">
        <v>469.56</v>
      </c>
    </row>
    <row r="1869" spans="1:4">
      <c r="A1869" s="184" t="s">
        <v>16824</v>
      </c>
      <c r="B1869" s="180" t="s">
        <v>16825</v>
      </c>
      <c r="C1869" s="181" t="s">
        <v>11911</v>
      </c>
      <c r="D1869" s="182">
        <v>480.93</v>
      </c>
    </row>
    <row r="1870" spans="1:4">
      <c r="A1870" s="184" t="s">
        <v>16826</v>
      </c>
      <c r="B1870" s="180" t="s">
        <v>16827</v>
      </c>
      <c r="C1870" s="181" t="s">
        <v>11911</v>
      </c>
      <c r="D1870" s="182">
        <v>638.19000000000005</v>
      </c>
    </row>
    <row r="1871" spans="1:4">
      <c r="A1871" s="184" t="s">
        <v>16828</v>
      </c>
      <c r="B1871" s="180" t="s">
        <v>16829</v>
      </c>
      <c r="C1871" s="181" t="s">
        <v>11911</v>
      </c>
      <c r="D1871" s="182">
        <v>958.32</v>
      </c>
    </row>
    <row r="1872" spans="1:4">
      <c r="A1872" s="184" t="s">
        <v>16830</v>
      </c>
      <c r="B1872" s="180" t="s">
        <v>16831</v>
      </c>
      <c r="C1872" s="181" t="s">
        <v>11911</v>
      </c>
      <c r="D1872" s="182">
        <v>231.73</v>
      </c>
    </row>
    <row r="1873" spans="1:4">
      <c r="A1873" s="184" t="s">
        <v>16832</v>
      </c>
      <c r="B1873" s="180" t="s">
        <v>16833</v>
      </c>
      <c r="C1873" s="181" t="s">
        <v>11911</v>
      </c>
      <c r="D1873" s="182">
        <v>231.73</v>
      </c>
    </row>
    <row r="1874" spans="1:4">
      <c r="A1874" s="184" t="s">
        <v>16834</v>
      </c>
      <c r="B1874" s="180" t="s">
        <v>16835</v>
      </c>
      <c r="C1874" s="181" t="s">
        <v>11911</v>
      </c>
      <c r="D1874" s="182">
        <v>799.88</v>
      </c>
    </row>
    <row r="1875" spans="1:4">
      <c r="A1875" s="184" t="s">
        <v>16836</v>
      </c>
      <c r="B1875" s="180" t="s">
        <v>16837</v>
      </c>
      <c r="C1875" s="181" t="s">
        <v>11911</v>
      </c>
      <c r="D1875" s="182">
        <v>815.91</v>
      </c>
    </row>
    <row r="1876" spans="1:4">
      <c r="A1876" s="184" t="s">
        <v>16838</v>
      </c>
      <c r="B1876" s="180" t="s">
        <v>16839</v>
      </c>
      <c r="C1876" s="181" t="s">
        <v>11911</v>
      </c>
      <c r="D1876" s="182">
        <v>558.84</v>
      </c>
    </row>
    <row r="1877" spans="1:4">
      <c r="A1877" s="184" t="s">
        <v>16840</v>
      </c>
      <c r="B1877" s="180" t="s">
        <v>16841</v>
      </c>
      <c r="C1877" s="181" t="s">
        <v>11911</v>
      </c>
      <c r="D1877" s="182">
        <v>434.39</v>
      </c>
    </row>
    <row r="1878" spans="1:4">
      <c r="A1878" s="184" t="s">
        <v>16842</v>
      </c>
      <c r="B1878" s="180" t="s">
        <v>16843</v>
      </c>
      <c r="C1878" s="181" t="s">
        <v>11911</v>
      </c>
      <c r="D1878" s="182">
        <v>282.01</v>
      </c>
    </row>
    <row r="1879" spans="1:4">
      <c r="A1879" s="184" t="s">
        <v>16844</v>
      </c>
      <c r="B1879" s="180" t="s">
        <v>16845</v>
      </c>
      <c r="C1879" s="181" t="s">
        <v>11911</v>
      </c>
      <c r="D1879" s="182">
        <v>288.68</v>
      </c>
    </row>
    <row r="1880" spans="1:4">
      <c r="A1880" s="181" t="s">
        <v>16846</v>
      </c>
      <c r="B1880" s="180" t="s">
        <v>16847</v>
      </c>
      <c r="C1880" s="181" t="s">
        <v>32</v>
      </c>
      <c r="D1880" s="182">
        <v>277.26</v>
      </c>
    </row>
    <row r="1881" spans="1:4">
      <c r="A1881" s="183" t="s">
        <v>16848</v>
      </c>
      <c r="B1881" s="180"/>
      <c r="C1881" s="181"/>
      <c r="D1881" s="182"/>
    </row>
    <row r="1882" spans="1:4">
      <c r="A1882" s="184" t="s">
        <v>16849</v>
      </c>
      <c r="B1882" s="180" t="s">
        <v>16850</v>
      </c>
      <c r="C1882" s="181" t="s">
        <v>11911</v>
      </c>
      <c r="D1882" s="182">
        <v>593.44000000000005</v>
      </c>
    </row>
    <row r="1883" spans="1:4">
      <c r="A1883" s="184" t="s">
        <v>16851</v>
      </c>
      <c r="B1883" s="180" t="s">
        <v>16852</v>
      </c>
      <c r="C1883" s="181" t="s">
        <v>11911</v>
      </c>
      <c r="D1883" s="182">
        <v>595.83000000000004</v>
      </c>
    </row>
    <row r="1884" spans="1:4">
      <c r="A1884" s="184" t="s">
        <v>16853</v>
      </c>
      <c r="B1884" s="180" t="s">
        <v>16854</v>
      </c>
      <c r="C1884" s="181" t="s">
        <v>11911</v>
      </c>
      <c r="D1884" s="182">
        <v>438.96</v>
      </c>
    </row>
    <row r="1885" spans="1:4">
      <c r="A1885" s="184" t="s">
        <v>16855</v>
      </c>
      <c r="B1885" s="180" t="s">
        <v>16856</v>
      </c>
      <c r="C1885" s="181" t="s">
        <v>11911</v>
      </c>
      <c r="D1885" s="182">
        <v>658.05</v>
      </c>
    </row>
    <row r="1886" spans="1:4">
      <c r="A1886" s="184" t="s">
        <v>16857</v>
      </c>
      <c r="B1886" s="180" t="s">
        <v>16858</v>
      </c>
      <c r="C1886" s="181" t="s">
        <v>11911</v>
      </c>
      <c r="D1886" s="182">
        <v>648.12</v>
      </c>
    </row>
    <row r="1887" spans="1:4">
      <c r="A1887" s="181" t="s">
        <v>16859</v>
      </c>
      <c r="B1887" s="180" t="s">
        <v>16860</v>
      </c>
      <c r="C1887" s="181" t="s">
        <v>11911</v>
      </c>
      <c r="D1887" s="182">
        <v>2112.04</v>
      </c>
    </row>
    <row r="1888" spans="1:4">
      <c r="A1888" s="183" t="s">
        <v>16861</v>
      </c>
      <c r="B1888" s="180"/>
      <c r="C1888" s="181"/>
      <c r="D1888" s="182"/>
    </row>
    <row r="1889" spans="1:4">
      <c r="A1889" s="184" t="s">
        <v>16862</v>
      </c>
      <c r="B1889" s="180" t="s">
        <v>16863</v>
      </c>
      <c r="C1889" s="181" t="s">
        <v>11911</v>
      </c>
      <c r="D1889" s="182">
        <v>1712.82</v>
      </c>
    </row>
    <row r="1890" spans="1:4">
      <c r="A1890" s="184" t="s">
        <v>16864</v>
      </c>
      <c r="B1890" s="180" t="s">
        <v>16865</v>
      </c>
      <c r="C1890" s="181" t="s">
        <v>11911</v>
      </c>
      <c r="D1890" s="182">
        <v>791.21</v>
      </c>
    </row>
    <row r="1891" spans="1:4">
      <c r="A1891" s="184" t="s">
        <v>16866</v>
      </c>
      <c r="B1891" s="180" t="s">
        <v>16867</v>
      </c>
      <c r="C1891" s="181" t="s">
        <v>11911</v>
      </c>
      <c r="D1891" s="182">
        <v>3612.79</v>
      </c>
    </row>
    <row r="1892" spans="1:4">
      <c r="A1892" s="184" t="s">
        <v>16868</v>
      </c>
      <c r="B1892" s="180" t="s">
        <v>16869</v>
      </c>
      <c r="C1892" s="181" t="s">
        <v>11911</v>
      </c>
      <c r="D1892" s="182">
        <v>3612.03</v>
      </c>
    </row>
    <row r="1893" spans="1:4">
      <c r="A1893" s="184" t="s">
        <v>16870</v>
      </c>
      <c r="B1893" s="180" t="s">
        <v>16871</v>
      </c>
      <c r="C1893" s="181" t="s">
        <v>11911</v>
      </c>
      <c r="D1893" s="182">
        <v>8148.07</v>
      </c>
    </row>
    <row r="1894" spans="1:4">
      <c r="A1894" s="184" t="s">
        <v>16872</v>
      </c>
      <c r="B1894" s="180" t="s">
        <v>16873</v>
      </c>
      <c r="C1894" s="181" t="s">
        <v>11911</v>
      </c>
      <c r="D1894" s="182">
        <v>4176.83</v>
      </c>
    </row>
    <row r="1895" spans="1:4">
      <c r="A1895" s="184" t="s">
        <v>16874</v>
      </c>
      <c r="B1895" s="180" t="s">
        <v>16875</v>
      </c>
      <c r="C1895" s="181" t="s">
        <v>11911</v>
      </c>
      <c r="D1895" s="182">
        <v>3670.69</v>
      </c>
    </row>
    <row r="1896" spans="1:4">
      <c r="A1896" s="184" t="s">
        <v>16876</v>
      </c>
      <c r="B1896" s="180" t="s">
        <v>16877</v>
      </c>
      <c r="C1896" s="181" t="s">
        <v>11911</v>
      </c>
      <c r="D1896" s="182">
        <v>3802.73</v>
      </c>
    </row>
    <row r="1897" spans="1:4">
      <c r="A1897" s="184" t="s">
        <v>16878</v>
      </c>
      <c r="B1897" s="180" t="s">
        <v>16879</v>
      </c>
      <c r="C1897" s="181" t="s">
        <v>11911</v>
      </c>
      <c r="D1897" s="182">
        <v>1598.13</v>
      </c>
    </row>
    <row r="1898" spans="1:4">
      <c r="A1898" s="184" t="s">
        <v>16880</v>
      </c>
      <c r="B1898" s="180" t="s">
        <v>16881</v>
      </c>
      <c r="C1898" s="181" t="s">
        <v>11911</v>
      </c>
      <c r="D1898" s="182">
        <v>1034.28</v>
      </c>
    </row>
    <row r="1899" spans="1:4">
      <c r="A1899" s="181" t="s">
        <v>16882</v>
      </c>
      <c r="B1899" s="180" t="s">
        <v>16883</v>
      </c>
      <c r="C1899" s="181" t="s">
        <v>11911</v>
      </c>
      <c r="D1899" s="182">
        <v>1209.1600000000001</v>
      </c>
    </row>
    <row r="1900" spans="1:4">
      <c r="A1900" s="183" t="s">
        <v>16884</v>
      </c>
      <c r="B1900" s="180"/>
      <c r="C1900" s="181"/>
      <c r="D1900" s="182"/>
    </row>
    <row r="1901" spans="1:4">
      <c r="A1901" s="184" t="s">
        <v>16885</v>
      </c>
      <c r="B1901" s="180" t="s">
        <v>16886</v>
      </c>
      <c r="C1901" s="181" t="s">
        <v>32</v>
      </c>
      <c r="D1901" s="182">
        <v>12.85</v>
      </c>
    </row>
    <row r="1902" spans="1:4">
      <c r="A1902" s="184" t="s">
        <v>16887</v>
      </c>
      <c r="B1902" s="180" t="s">
        <v>16888</v>
      </c>
      <c r="C1902" s="181" t="s">
        <v>32</v>
      </c>
      <c r="D1902" s="182">
        <v>16.18</v>
      </c>
    </row>
    <row r="1903" spans="1:4">
      <c r="A1903" s="184" t="s">
        <v>16889</v>
      </c>
      <c r="B1903" s="180" t="s">
        <v>16890</v>
      </c>
      <c r="C1903" s="181" t="s">
        <v>32</v>
      </c>
      <c r="D1903" s="182">
        <v>27.58</v>
      </c>
    </row>
    <row r="1904" spans="1:4">
      <c r="A1904" s="184" t="s">
        <v>16891</v>
      </c>
      <c r="B1904" s="180" t="s">
        <v>16892</v>
      </c>
      <c r="C1904" s="181" t="s">
        <v>32</v>
      </c>
      <c r="D1904" s="182">
        <v>41.16</v>
      </c>
    </row>
    <row r="1905" spans="1:4">
      <c r="A1905" s="184" t="s">
        <v>16893</v>
      </c>
      <c r="B1905" s="180" t="s">
        <v>16894</v>
      </c>
      <c r="C1905" s="181" t="s">
        <v>32</v>
      </c>
      <c r="D1905" s="182">
        <v>65.7</v>
      </c>
    </row>
    <row r="1906" spans="1:4">
      <c r="A1906" s="184" t="s">
        <v>16895</v>
      </c>
      <c r="B1906" s="180" t="s">
        <v>16896</v>
      </c>
      <c r="C1906" s="181" t="s">
        <v>32</v>
      </c>
      <c r="D1906" s="182">
        <v>24.91</v>
      </c>
    </row>
    <row r="1907" spans="1:4">
      <c r="A1907" s="184" t="s">
        <v>16897</v>
      </c>
      <c r="B1907" s="180" t="s">
        <v>16898</v>
      </c>
      <c r="C1907" s="181" t="s">
        <v>32</v>
      </c>
      <c r="D1907" s="182">
        <v>33.29</v>
      </c>
    </row>
    <row r="1908" spans="1:4">
      <c r="A1908" s="184" t="s">
        <v>16899</v>
      </c>
      <c r="B1908" s="180" t="s">
        <v>16900</v>
      </c>
      <c r="C1908" s="181" t="s">
        <v>48</v>
      </c>
      <c r="D1908" s="182">
        <v>6</v>
      </c>
    </row>
    <row r="1909" spans="1:4">
      <c r="A1909" s="184" t="s">
        <v>16901</v>
      </c>
      <c r="B1909" s="180" t="s">
        <v>16902</v>
      </c>
      <c r="C1909" s="181" t="s">
        <v>48</v>
      </c>
      <c r="D1909" s="182">
        <v>12.1</v>
      </c>
    </row>
    <row r="1910" spans="1:4">
      <c r="A1910" s="184" t="s">
        <v>16903</v>
      </c>
      <c r="B1910" s="180" t="s">
        <v>16904</v>
      </c>
      <c r="C1910" s="181" t="s">
        <v>48</v>
      </c>
      <c r="D1910" s="182">
        <v>28.56</v>
      </c>
    </row>
    <row r="1911" spans="1:4">
      <c r="A1911" s="184" t="s">
        <v>16905</v>
      </c>
      <c r="B1911" s="180" t="s">
        <v>16906</v>
      </c>
      <c r="C1911" s="181" t="s">
        <v>48</v>
      </c>
      <c r="D1911" s="182">
        <v>33</v>
      </c>
    </row>
    <row r="1912" spans="1:4">
      <c r="A1912" s="184" t="s">
        <v>16907</v>
      </c>
      <c r="B1912" s="180" t="s">
        <v>16908</v>
      </c>
      <c r="C1912" s="181" t="s">
        <v>48</v>
      </c>
      <c r="D1912" s="182">
        <v>5.41</v>
      </c>
    </row>
    <row r="1913" spans="1:4">
      <c r="A1913" s="184" t="s">
        <v>16909</v>
      </c>
      <c r="B1913" s="180" t="s">
        <v>16910</v>
      </c>
      <c r="C1913" s="181" t="s">
        <v>48</v>
      </c>
      <c r="D1913" s="182">
        <v>24.36</v>
      </c>
    </row>
    <row r="1914" spans="1:4">
      <c r="A1914" s="184" t="s">
        <v>16911</v>
      </c>
      <c r="B1914" s="180" t="s">
        <v>16912</v>
      </c>
      <c r="C1914" s="181" t="s">
        <v>48</v>
      </c>
      <c r="D1914" s="182">
        <v>1.9</v>
      </c>
    </row>
    <row r="1915" spans="1:4">
      <c r="A1915" s="184" t="s">
        <v>16913</v>
      </c>
      <c r="B1915" s="180" t="s">
        <v>16914</v>
      </c>
      <c r="C1915" s="181" t="s">
        <v>48</v>
      </c>
      <c r="D1915" s="182">
        <v>2.35</v>
      </c>
    </row>
    <row r="1916" spans="1:4">
      <c r="A1916" s="184" t="s">
        <v>16915</v>
      </c>
      <c r="B1916" s="180" t="s">
        <v>16916</v>
      </c>
      <c r="C1916" s="181" t="s">
        <v>48</v>
      </c>
      <c r="D1916" s="182">
        <v>23.7</v>
      </c>
    </row>
    <row r="1917" spans="1:4">
      <c r="A1917" s="184" t="s">
        <v>16917</v>
      </c>
      <c r="B1917" s="180" t="s">
        <v>16918</v>
      </c>
      <c r="C1917" s="181" t="s">
        <v>48</v>
      </c>
      <c r="D1917" s="182">
        <v>16.29</v>
      </c>
    </row>
    <row r="1918" spans="1:4">
      <c r="A1918" s="181" t="s">
        <v>16919</v>
      </c>
      <c r="B1918" s="180" t="s">
        <v>16920</v>
      </c>
      <c r="C1918" s="181" t="s">
        <v>48</v>
      </c>
      <c r="D1918" s="182">
        <v>29.66</v>
      </c>
    </row>
    <row r="1919" spans="1:4">
      <c r="A1919" s="183" t="s">
        <v>16921</v>
      </c>
      <c r="B1919" s="180"/>
      <c r="C1919" s="181"/>
      <c r="D1919" s="182"/>
    </row>
    <row r="1920" spans="1:4">
      <c r="A1920" s="184" t="s">
        <v>16922</v>
      </c>
      <c r="B1920" s="180" t="s">
        <v>16923</v>
      </c>
      <c r="C1920" s="181" t="s">
        <v>48</v>
      </c>
      <c r="D1920" s="182">
        <v>71.8</v>
      </c>
    </row>
    <row r="1921" spans="1:4">
      <c r="A1921" s="184" t="s">
        <v>16924</v>
      </c>
      <c r="B1921" s="180" t="s">
        <v>16925</v>
      </c>
      <c r="C1921" s="181" t="s">
        <v>48</v>
      </c>
      <c r="D1921" s="182">
        <v>172.28</v>
      </c>
    </row>
    <row r="1922" spans="1:4">
      <c r="A1922" s="184" t="s">
        <v>16926</v>
      </c>
      <c r="B1922" s="180" t="s">
        <v>16927</v>
      </c>
      <c r="C1922" s="181" t="s">
        <v>48</v>
      </c>
      <c r="D1922" s="182">
        <v>77.069999999999993</v>
      </c>
    </row>
    <row r="1923" spans="1:4">
      <c r="A1923" s="184" t="s">
        <v>16928</v>
      </c>
      <c r="B1923" s="180" t="s">
        <v>16929</v>
      </c>
      <c r="C1923" s="181" t="s">
        <v>48</v>
      </c>
      <c r="D1923" s="182">
        <v>150.02000000000001</v>
      </c>
    </row>
    <row r="1924" spans="1:4">
      <c r="A1924" s="184" t="s">
        <v>16930</v>
      </c>
      <c r="B1924" s="180" t="s">
        <v>16931</v>
      </c>
      <c r="C1924" s="181" t="s">
        <v>48</v>
      </c>
      <c r="D1924" s="182">
        <v>84.24</v>
      </c>
    </row>
    <row r="1925" spans="1:4">
      <c r="A1925" s="184" t="s">
        <v>16932</v>
      </c>
      <c r="B1925" s="180" t="s">
        <v>16933</v>
      </c>
      <c r="C1925" s="181" t="s">
        <v>48</v>
      </c>
      <c r="D1925" s="182">
        <v>172.26</v>
      </c>
    </row>
    <row r="1926" spans="1:4">
      <c r="A1926" s="181" t="s">
        <v>16934</v>
      </c>
      <c r="B1926" s="180" t="s">
        <v>16935</v>
      </c>
      <c r="C1926" s="181" t="s">
        <v>48</v>
      </c>
      <c r="D1926" s="182">
        <v>169.32</v>
      </c>
    </row>
    <row r="1927" spans="1:4">
      <c r="A1927" s="183" t="s">
        <v>16936</v>
      </c>
      <c r="B1927" s="180"/>
      <c r="C1927" s="181"/>
      <c r="D1927" s="182"/>
    </row>
    <row r="1928" spans="1:4">
      <c r="A1928" s="184" t="s">
        <v>16937</v>
      </c>
      <c r="B1928" s="180" t="s">
        <v>16938</v>
      </c>
      <c r="C1928" s="181" t="s">
        <v>11911</v>
      </c>
      <c r="D1928" s="182">
        <v>2321.11</v>
      </c>
    </row>
    <row r="1929" spans="1:4">
      <c r="A1929" s="184" t="s">
        <v>16939</v>
      </c>
      <c r="B1929" s="180" t="s">
        <v>16940</v>
      </c>
      <c r="C1929" s="181" t="s">
        <v>32</v>
      </c>
      <c r="D1929" s="182">
        <v>222.16</v>
      </c>
    </row>
    <row r="1930" spans="1:4">
      <c r="A1930" s="181" t="s">
        <v>16941</v>
      </c>
      <c r="B1930" s="180" t="s">
        <v>16942</v>
      </c>
      <c r="C1930" s="181" t="s">
        <v>11911</v>
      </c>
      <c r="D1930" s="182">
        <v>1265.1400000000001</v>
      </c>
    </row>
    <row r="1931" spans="1:4">
      <c r="A1931" s="183" t="s">
        <v>16943</v>
      </c>
      <c r="B1931" s="180"/>
      <c r="C1931" s="181"/>
      <c r="D1931" s="182"/>
    </row>
    <row r="1932" spans="1:4">
      <c r="A1932" s="184" t="s">
        <v>16944</v>
      </c>
      <c r="B1932" s="180" t="s">
        <v>16945</v>
      </c>
      <c r="C1932" s="181" t="s">
        <v>11911</v>
      </c>
      <c r="D1932" s="182">
        <v>987.57</v>
      </c>
    </row>
    <row r="1933" spans="1:4">
      <c r="A1933" s="184" t="s">
        <v>16946</v>
      </c>
      <c r="B1933" s="180" t="s">
        <v>16947</v>
      </c>
      <c r="C1933" s="181" t="s">
        <v>48</v>
      </c>
      <c r="D1933" s="182">
        <v>44.76</v>
      </c>
    </row>
    <row r="1934" spans="1:4">
      <c r="A1934" s="184" t="s">
        <v>16948</v>
      </c>
      <c r="B1934" s="180" t="s">
        <v>16949</v>
      </c>
      <c r="C1934" s="181" t="s">
        <v>32</v>
      </c>
      <c r="D1934" s="182">
        <v>216.08</v>
      </c>
    </row>
    <row r="1935" spans="1:4">
      <c r="A1935" s="184" t="s">
        <v>16950</v>
      </c>
      <c r="B1935" s="180" t="s">
        <v>16951</v>
      </c>
      <c r="C1935" s="181" t="s">
        <v>32</v>
      </c>
      <c r="D1935" s="182">
        <v>344.84</v>
      </c>
    </row>
    <row r="1936" spans="1:4">
      <c r="A1936" s="184" t="s">
        <v>16952</v>
      </c>
      <c r="B1936" s="180" t="s">
        <v>16953</v>
      </c>
      <c r="C1936" s="181" t="s">
        <v>32</v>
      </c>
      <c r="D1936" s="182">
        <v>171.77</v>
      </c>
    </row>
    <row r="1937" spans="1:4">
      <c r="A1937" s="184" t="s">
        <v>16954</v>
      </c>
      <c r="B1937" s="180" t="s">
        <v>16955</v>
      </c>
      <c r="C1937" s="181" t="s">
        <v>11943</v>
      </c>
      <c r="D1937" s="182">
        <v>1609.91</v>
      </c>
    </row>
    <row r="1938" spans="1:4">
      <c r="A1938" s="184" t="s">
        <v>16956</v>
      </c>
      <c r="B1938" s="180" t="s">
        <v>16957</v>
      </c>
      <c r="C1938" s="181" t="s">
        <v>48</v>
      </c>
      <c r="D1938" s="182">
        <v>66.67</v>
      </c>
    </row>
    <row r="1939" spans="1:4">
      <c r="A1939" s="184" t="s">
        <v>16958</v>
      </c>
      <c r="B1939" s="180" t="s">
        <v>16959</v>
      </c>
      <c r="C1939" s="181" t="s">
        <v>32</v>
      </c>
      <c r="D1939" s="182">
        <v>1575.08</v>
      </c>
    </row>
    <row r="1940" spans="1:4">
      <c r="A1940" s="184" t="s">
        <v>16960</v>
      </c>
      <c r="B1940" s="180" t="s">
        <v>16961</v>
      </c>
      <c r="C1940" s="181" t="s">
        <v>32</v>
      </c>
      <c r="D1940" s="182">
        <v>444.69</v>
      </c>
    </row>
    <row r="1941" spans="1:4">
      <c r="A1941" s="184" t="s">
        <v>16962</v>
      </c>
      <c r="B1941" s="180" t="s">
        <v>16963</v>
      </c>
      <c r="C1941" s="181" t="s">
        <v>32</v>
      </c>
      <c r="D1941" s="182">
        <v>1654.56</v>
      </c>
    </row>
    <row r="1942" spans="1:4">
      <c r="A1942" s="184" t="s">
        <v>16964</v>
      </c>
      <c r="B1942" s="180" t="s">
        <v>16965</v>
      </c>
      <c r="C1942" s="181" t="s">
        <v>32</v>
      </c>
      <c r="D1942" s="182">
        <v>141.76</v>
      </c>
    </row>
    <row r="1943" spans="1:4">
      <c r="A1943" s="184" t="s">
        <v>16966</v>
      </c>
      <c r="B1943" s="180" t="s">
        <v>16967</v>
      </c>
      <c r="C1943" s="181" t="s">
        <v>48</v>
      </c>
      <c r="D1943" s="182">
        <v>266.24</v>
      </c>
    </row>
    <row r="1944" spans="1:4">
      <c r="A1944" s="184" t="s">
        <v>16968</v>
      </c>
      <c r="B1944" s="180" t="s">
        <v>16969</v>
      </c>
      <c r="C1944" s="181" t="s">
        <v>48</v>
      </c>
      <c r="D1944" s="182">
        <v>36.869999999999997</v>
      </c>
    </row>
    <row r="1945" spans="1:4">
      <c r="A1945" s="184" t="s">
        <v>16970</v>
      </c>
      <c r="B1945" s="180" t="s">
        <v>16971</v>
      </c>
      <c r="C1945" s="181" t="s">
        <v>48</v>
      </c>
      <c r="D1945" s="182">
        <v>148.28</v>
      </c>
    </row>
    <row r="1946" spans="1:4">
      <c r="A1946" s="184" t="s">
        <v>16972</v>
      </c>
      <c r="B1946" s="180" t="s">
        <v>16973</v>
      </c>
      <c r="C1946" s="181" t="s">
        <v>11911</v>
      </c>
      <c r="D1946" s="182">
        <v>221.72</v>
      </c>
    </row>
    <row r="1947" spans="1:4">
      <c r="A1947" s="184" t="s">
        <v>16974</v>
      </c>
      <c r="B1947" s="180" t="s">
        <v>16975</v>
      </c>
      <c r="C1947" s="181" t="s">
        <v>11911</v>
      </c>
      <c r="D1947" s="182">
        <v>9965.65</v>
      </c>
    </row>
    <row r="1948" spans="1:4">
      <c r="A1948" s="184" t="s">
        <v>16976</v>
      </c>
      <c r="B1948" s="180" t="s">
        <v>16977</v>
      </c>
      <c r="C1948" s="181" t="s">
        <v>11911</v>
      </c>
      <c r="D1948" s="182">
        <v>60112</v>
      </c>
    </row>
    <row r="1949" spans="1:4">
      <c r="A1949" s="181" t="s">
        <v>16978</v>
      </c>
      <c r="B1949" s="180" t="s">
        <v>16979</v>
      </c>
      <c r="C1949" s="181" t="s">
        <v>11911</v>
      </c>
      <c r="D1949" s="182">
        <v>66718</v>
      </c>
    </row>
    <row r="1950" spans="1:4">
      <c r="A1950" s="179" t="s">
        <v>16980</v>
      </c>
      <c r="B1950" s="180"/>
      <c r="C1950" s="181"/>
      <c r="D1950" s="182"/>
    </row>
    <row r="1951" spans="1:4">
      <c r="A1951" s="183" t="s">
        <v>16981</v>
      </c>
      <c r="B1951" s="180"/>
      <c r="C1951" s="181"/>
      <c r="D1951" s="182"/>
    </row>
    <row r="1952" spans="1:4">
      <c r="A1952" s="184" t="s">
        <v>16982</v>
      </c>
      <c r="B1952" s="180" t="s">
        <v>16983</v>
      </c>
      <c r="C1952" s="181" t="s">
        <v>32</v>
      </c>
      <c r="D1952" s="182">
        <v>862.34</v>
      </c>
    </row>
    <row r="1953" spans="1:4">
      <c r="A1953" s="184" t="s">
        <v>16984</v>
      </c>
      <c r="B1953" s="180" t="s">
        <v>16985</v>
      </c>
      <c r="C1953" s="181" t="s">
        <v>32</v>
      </c>
      <c r="D1953" s="182">
        <v>702.66</v>
      </c>
    </row>
    <row r="1954" spans="1:4">
      <c r="A1954" s="184" t="s">
        <v>16986</v>
      </c>
      <c r="B1954" s="180" t="s">
        <v>16987</v>
      </c>
      <c r="C1954" s="181" t="s">
        <v>32</v>
      </c>
      <c r="D1954" s="182">
        <v>1386</v>
      </c>
    </row>
    <row r="1955" spans="1:4">
      <c r="A1955" s="181" t="s">
        <v>16988</v>
      </c>
      <c r="B1955" s="180" t="s">
        <v>16989</v>
      </c>
      <c r="C1955" s="181" t="s">
        <v>32</v>
      </c>
      <c r="D1955" s="182">
        <v>775.13</v>
      </c>
    </row>
    <row r="1956" spans="1:4">
      <c r="A1956" s="183" t="s">
        <v>16990</v>
      </c>
      <c r="B1956" s="180"/>
      <c r="C1956" s="181"/>
      <c r="D1956" s="182"/>
    </row>
    <row r="1957" spans="1:4">
      <c r="A1957" s="184" t="s">
        <v>16991</v>
      </c>
      <c r="B1957" s="180" t="s">
        <v>16992</v>
      </c>
      <c r="C1957" s="181" t="s">
        <v>32</v>
      </c>
      <c r="D1957" s="182">
        <v>692.28</v>
      </c>
    </row>
    <row r="1958" spans="1:4">
      <c r="A1958" s="184" t="s">
        <v>16993</v>
      </c>
      <c r="B1958" s="180" t="s">
        <v>16994</v>
      </c>
      <c r="C1958" s="181" t="s">
        <v>32</v>
      </c>
      <c r="D1958" s="182">
        <v>651.45000000000005</v>
      </c>
    </row>
    <row r="1959" spans="1:4">
      <c r="A1959" s="184" t="s">
        <v>16995</v>
      </c>
      <c r="B1959" s="180" t="s">
        <v>16996</v>
      </c>
      <c r="C1959" s="181" t="s">
        <v>32</v>
      </c>
      <c r="D1959" s="182">
        <v>656.2</v>
      </c>
    </row>
    <row r="1960" spans="1:4">
      <c r="A1960" s="184" t="s">
        <v>16997</v>
      </c>
      <c r="B1960" s="180" t="s">
        <v>16998</v>
      </c>
      <c r="C1960" s="181" t="s">
        <v>32</v>
      </c>
      <c r="D1960" s="182">
        <v>603.99</v>
      </c>
    </row>
    <row r="1961" spans="1:4">
      <c r="A1961" s="184" t="s">
        <v>16999</v>
      </c>
      <c r="B1961" s="180" t="s">
        <v>17000</v>
      </c>
      <c r="C1961" s="181" t="s">
        <v>32</v>
      </c>
      <c r="D1961" s="182">
        <v>338.15</v>
      </c>
    </row>
    <row r="1962" spans="1:4">
      <c r="A1962" s="184" t="s">
        <v>17001</v>
      </c>
      <c r="B1962" s="180" t="s">
        <v>17002</v>
      </c>
      <c r="C1962" s="181" t="s">
        <v>32</v>
      </c>
      <c r="D1962" s="182">
        <v>264.64999999999998</v>
      </c>
    </row>
    <row r="1963" spans="1:4">
      <c r="A1963" s="184" t="s">
        <v>17003</v>
      </c>
      <c r="B1963" s="180" t="s">
        <v>17004</v>
      </c>
      <c r="C1963" s="181" t="s">
        <v>32</v>
      </c>
      <c r="D1963" s="182">
        <v>247.1</v>
      </c>
    </row>
    <row r="1964" spans="1:4">
      <c r="A1964" s="184" t="s">
        <v>17005</v>
      </c>
      <c r="B1964" s="180" t="s">
        <v>17006</v>
      </c>
      <c r="C1964" s="181" t="s">
        <v>32</v>
      </c>
      <c r="D1964" s="182">
        <v>219.78</v>
      </c>
    </row>
    <row r="1965" spans="1:4">
      <c r="A1965" s="184" t="s">
        <v>17007</v>
      </c>
      <c r="B1965" s="180" t="s">
        <v>17008</v>
      </c>
      <c r="C1965" s="181" t="s">
        <v>32</v>
      </c>
      <c r="D1965" s="182">
        <v>282.75</v>
      </c>
    </row>
    <row r="1966" spans="1:4">
      <c r="A1966" s="184" t="s">
        <v>17009</v>
      </c>
      <c r="B1966" s="180" t="s">
        <v>17010</v>
      </c>
      <c r="C1966" s="181" t="s">
        <v>32</v>
      </c>
      <c r="D1966" s="182">
        <v>396.03</v>
      </c>
    </row>
    <row r="1967" spans="1:4">
      <c r="A1967" s="184" t="s">
        <v>17011</v>
      </c>
      <c r="B1967" s="180" t="s">
        <v>17012</v>
      </c>
      <c r="C1967" s="181" t="s">
        <v>32</v>
      </c>
      <c r="D1967" s="182">
        <v>247.1</v>
      </c>
    </row>
    <row r="1968" spans="1:4">
      <c r="A1968" s="184" t="s">
        <v>17013</v>
      </c>
      <c r="B1968" s="180" t="s">
        <v>17014</v>
      </c>
      <c r="C1968" s="181" t="s">
        <v>11911</v>
      </c>
      <c r="D1968" s="182">
        <v>1021.09</v>
      </c>
    </row>
    <row r="1969" spans="1:4">
      <c r="A1969" s="184" t="s">
        <v>17015</v>
      </c>
      <c r="B1969" s="180" t="s">
        <v>17016</v>
      </c>
      <c r="C1969" s="181" t="s">
        <v>11911</v>
      </c>
      <c r="D1969" s="182">
        <v>802.13</v>
      </c>
    </row>
    <row r="1970" spans="1:4">
      <c r="A1970" s="184" t="s">
        <v>17017</v>
      </c>
      <c r="B1970" s="180" t="s">
        <v>17018</v>
      </c>
      <c r="C1970" s="181" t="s">
        <v>11911</v>
      </c>
      <c r="D1970" s="182">
        <v>2032.86</v>
      </c>
    </row>
    <row r="1971" spans="1:4">
      <c r="A1971" s="181" t="s">
        <v>17019</v>
      </c>
      <c r="B1971" s="180" t="s">
        <v>17020</v>
      </c>
      <c r="C1971" s="181" t="s">
        <v>11911</v>
      </c>
      <c r="D1971" s="182">
        <v>2971.92</v>
      </c>
    </row>
    <row r="1972" spans="1:4">
      <c r="A1972" s="183" t="s">
        <v>17021</v>
      </c>
      <c r="B1972" s="180"/>
      <c r="C1972" s="181"/>
      <c r="D1972" s="182"/>
    </row>
    <row r="1973" spans="1:4">
      <c r="A1973" s="184" t="s">
        <v>17022</v>
      </c>
      <c r="B1973" s="180" t="s">
        <v>17023</v>
      </c>
      <c r="C1973" s="181" t="s">
        <v>32</v>
      </c>
      <c r="D1973" s="182">
        <v>56.48</v>
      </c>
    </row>
    <row r="1974" spans="1:4">
      <c r="A1974" s="184" t="s">
        <v>17024</v>
      </c>
      <c r="B1974" s="180" t="s">
        <v>17025</v>
      </c>
      <c r="C1974" s="181" t="s">
        <v>32</v>
      </c>
      <c r="D1974" s="182">
        <v>1573.89</v>
      </c>
    </row>
    <row r="1975" spans="1:4">
      <c r="A1975" s="184" t="s">
        <v>17026</v>
      </c>
      <c r="B1975" s="180" t="s">
        <v>17027</v>
      </c>
      <c r="C1975" s="181" t="s">
        <v>11911</v>
      </c>
      <c r="D1975" s="182">
        <v>640.72</v>
      </c>
    </row>
    <row r="1976" spans="1:4">
      <c r="A1976" s="181" t="s">
        <v>17028</v>
      </c>
      <c r="B1976" s="180" t="s">
        <v>17029</v>
      </c>
      <c r="C1976" s="181" t="s">
        <v>48</v>
      </c>
      <c r="D1976" s="182">
        <v>44.07</v>
      </c>
    </row>
    <row r="1977" spans="1:4">
      <c r="A1977" s="179" t="s">
        <v>17030</v>
      </c>
      <c r="B1977" s="180"/>
      <c r="C1977" s="181"/>
      <c r="D1977" s="182"/>
    </row>
    <row r="1978" spans="1:4">
      <c r="A1978" s="183" t="s">
        <v>17031</v>
      </c>
      <c r="B1978" s="180"/>
      <c r="C1978" s="181"/>
      <c r="D1978" s="182"/>
    </row>
    <row r="1979" spans="1:4">
      <c r="A1979" s="184" t="s">
        <v>17032</v>
      </c>
      <c r="B1979" s="180" t="s">
        <v>17033</v>
      </c>
      <c r="C1979" s="181" t="s">
        <v>11911</v>
      </c>
      <c r="D1979" s="182">
        <v>1969.82</v>
      </c>
    </row>
    <row r="1980" spans="1:4">
      <c r="A1980" s="184" t="s">
        <v>17034</v>
      </c>
      <c r="B1980" s="180" t="s">
        <v>17035</v>
      </c>
      <c r="C1980" s="181" t="s">
        <v>11911</v>
      </c>
      <c r="D1980" s="182">
        <v>368</v>
      </c>
    </row>
    <row r="1981" spans="1:4">
      <c r="A1981" s="184" t="s">
        <v>17036</v>
      </c>
      <c r="B1981" s="180" t="s">
        <v>17037</v>
      </c>
      <c r="C1981" s="181" t="s">
        <v>11911</v>
      </c>
      <c r="D1981" s="182">
        <v>425.34</v>
      </c>
    </row>
    <row r="1982" spans="1:4">
      <c r="A1982" s="184" t="s">
        <v>17038</v>
      </c>
      <c r="B1982" s="180" t="s">
        <v>17039</v>
      </c>
      <c r="C1982" s="181" t="s">
        <v>11911</v>
      </c>
      <c r="D1982" s="182">
        <v>394.94</v>
      </c>
    </row>
    <row r="1983" spans="1:4">
      <c r="A1983" s="184" t="s">
        <v>17040</v>
      </c>
      <c r="B1983" s="180" t="s">
        <v>17041</v>
      </c>
      <c r="C1983" s="181" t="s">
        <v>11911</v>
      </c>
      <c r="D1983" s="182">
        <v>509.34</v>
      </c>
    </row>
    <row r="1984" spans="1:4">
      <c r="A1984" s="184" t="s">
        <v>17042</v>
      </c>
      <c r="B1984" s="180" t="s">
        <v>17043</v>
      </c>
      <c r="C1984" s="181" t="s">
        <v>11911</v>
      </c>
      <c r="D1984" s="182">
        <v>948.18</v>
      </c>
    </row>
    <row r="1985" spans="1:4">
      <c r="A1985" s="184" t="s">
        <v>17044</v>
      </c>
      <c r="B1985" s="180" t="s">
        <v>17045</v>
      </c>
      <c r="C1985" s="181" t="s">
        <v>11911</v>
      </c>
      <c r="D1985" s="182">
        <v>1066.67</v>
      </c>
    </row>
    <row r="1986" spans="1:4">
      <c r="A1986" s="184" t="s">
        <v>17046</v>
      </c>
      <c r="B1986" s="180" t="s">
        <v>17047</v>
      </c>
      <c r="C1986" s="181" t="s">
        <v>11911</v>
      </c>
      <c r="D1986" s="182">
        <v>409.85</v>
      </c>
    </row>
    <row r="1987" spans="1:4">
      <c r="A1987" s="181" t="s">
        <v>17048</v>
      </c>
      <c r="B1987" s="180" t="s">
        <v>17049</v>
      </c>
      <c r="C1987" s="181" t="s">
        <v>11911</v>
      </c>
      <c r="D1987" s="182">
        <v>393.3</v>
      </c>
    </row>
    <row r="1988" spans="1:4">
      <c r="A1988" s="183" t="s">
        <v>17050</v>
      </c>
      <c r="B1988" s="180"/>
      <c r="C1988" s="181"/>
      <c r="D1988" s="182"/>
    </row>
    <row r="1989" spans="1:4">
      <c r="A1989" s="184" t="s">
        <v>17051</v>
      </c>
      <c r="B1989" s="180" t="s">
        <v>17052</v>
      </c>
      <c r="C1989" s="181" t="s">
        <v>11911</v>
      </c>
      <c r="D1989" s="182">
        <v>108.9</v>
      </c>
    </row>
    <row r="1990" spans="1:4">
      <c r="A1990" s="184" t="s">
        <v>17053</v>
      </c>
      <c r="B1990" s="180" t="s">
        <v>17054</v>
      </c>
      <c r="C1990" s="181" t="s">
        <v>11911</v>
      </c>
      <c r="D1990" s="182">
        <v>121.29</v>
      </c>
    </row>
    <row r="1991" spans="1:4">
      <c r="A1991" s="184" t="s">
        <v>17055</v>
      </c>
      <c r="B1991" s="180" t="s">
        <v>17056</v>
      </c>
      <c r="C1991" s="181" t="s">
        <v>11911</v>
      </c>
      <c r="D1991" s="182">
        <v>150.18</v>
      </c>
    </row>
    <row r="1992" spans="1:4">
      <c r="A1992" s="184" t="s">
        <v>17057</v>
      </c>
      <c r="B1992" s="180" t="s">
        <v>17058</v>
      </c>
      <c r="C1992" s="181" t="s">
        <v>11911</v>
      </c>
      <c r="D1992" s="182">
        <v>168.02</v>
      </c>
    </row>
    <row r="1993" spans="1:4">
      <c r="A1993" s="184" t="s">
        <v>17059</v>
      </c>
      <c r="B1993" s="180" t="s">
        <v>17060</v>
      </c>
      <c r="C1993" s="181" t="s">
        <v>11911</v>
      </c>
      <c r="D1993" s="182">
        <v>171.55</v>
      </c>
    </row>
    <row r="1994" spans="1:4">
      <c r="A1994" s="184" t="s">
        <v>17061</v>
      </c>
      <c r="B1994" s="180" t="s">
        <v>17062</v>
      </c>
      <c r="C1994" s="181" t="s">
        <v>11911</v>
      </c>
      <c r="D1994" s="182">
        <v>251.51</v>
      </c>
    </row>
    <row r="1995" spans="1:4">
      <c r="A1995" s="184" t="s">
        <v>17063</v>
      </c>
      <c r="B1995" s="180" t="s">
        <v>17064</v>
      </c>
      <c r="C1995" s="181" t="s">
        <v>11911</v>
      </c>
      <c r="D1995" s="182">
        <v>167.87</v>
      </c>
    </row>
    <row r="1996" spans="1:4">
      <c r="A1996" s="184" t="s">
        <v>17065</v>
      </c>
      <c r="B1996" s="180" t="s">
        <v>17066</v>
      </c>
      <c r="C1996" s="181" t="s">
        <v>11911</v>
      </c>
      <c r="D1996" s="182">
        <v>203.68</v>
      </c>
    </row>
    <row r="1997" spans="1:4">
      <c r="A1997" s="184" t="s">
        <v>17067</v>
      </c>
      <c r="B1997" s="180" t="s">
        <v>17068</v>
      </c>
      <c r="C1997" s="181" t="s">
        <v>11911</v>
      </c>
      <c r="D1997" s="182">
        <v>232.78</v>
      </c>
    </row>
    <row r="1998" spans="1:4">
      <c r="A1998" s="184" t="s">
        <v>17069</v>
      </c>
      <c r="B1998" s="180" t="s">
        <v>17070</v>
      </c>
      <c r="C1998" s="181" t="s">
        <v>11911</v>
      </c>
      <c r="D1998" s="182">
        <v>210.11</v>
      </c>
    </row>
    <row r="1999" spans="1:4">
      <c r="A1999" s="184" t="s">
        <v>17071</v>
      </c>
      <c r="B1999" s="180" t="s">
        <v>17072</v>
      </c>
      <c r="C1999" s="181" t="s">
        <v>11911</v>
      </c>
      <c r="D1999" s="182">
        <v>305.52999999999997</v>
      </c>
    </row>
    <row r="2000" spans="1:4">
      <c r="A2000" s="184" t="s">
        <v>17073</v>
      </c>
      <c r="B2000" s="180" t="s">
        <v>17074</v>
      </c>
      <c r="C2000" s="181" t="s">
        <v>11911</v>
      </c>
      <c r="D2000" s="182">
        <v>349.27</v>
      </c>
    </row>
    <row r="2001" spans="1:4">
      <c r="A2001" s="184" t="s">
        <v>17075</v>
      </c>
      <c r="B2001" s="180" t="s">
        <v>17076</v>
      </c>
      <c r="C2001" s="181" t="s">
        <v>11911</v>
      </c>
      <c r="D2001" s="182">
        <v>361.44</v>
      </c>
    </row>
    <row r="2002" spans="1:4">
      <c r="A2002" s="184" t="s">
        <v>17077</v>
      </c>
      <c r="B2002" s="180" t="s">
        <v>17078</v>
      </c>
      <c r="C2002" s="181" t="s">
        <v>11911</v>
      </c>
      <c r="D2002" s="182">
        <v>363.14</v>
      </c>
    </row>
    <row r="2003" spans="1:4">
      <c r="A2003" s="184" t="s">
        <v>17079</v>
      </c>
      <c r="B2003" s="180" t="s">
        <v>17080</v>
      </c>
      <c r="C2003" s="181" t="s">
        <v>11911</v>
      </c>
      <c r="D2003" s="182">
        <v>524.79</v>
      </c>
    </row>
    <row r="2004" spans="1:4">
      <c r="A2004" s="184" t="s">
        <v>17081</v>
      </c>
      <c r="B2004" s="180" t="s">
        <v>17082</v>
      </c>
      <c r="C2004" s="181" t="s">
        <v>11911</v>
      </c>
      <c r="D2004" s="182">
        <v>480.62</v>
      </c>
    </row>
    <row r="2005" spans="1:4">
      <c r="A2005" s="184" t="s">
        <v>17083</v>
      </c>
      <c r="B2005" s="180" t="s">
        <v>17084</v>
      </c>
      <c r="C2005" s="181" t="s">
        <v>11911</v>
      </c>
      <c r="D2005" s="182">
        <v>156.59</v>
      </c>
    </row>
    <row r="2006" spans="1:4">
      <c r="A2006" s="184" t="s">
        <v>17085</v>
      </c>
      <c r="B2006" s="180" t="s">
        <v>17086</v>
      </c>
      <c r="C2006" s="181" t="s">
        <v>11911</v>
      </c>
      <c r="D2006" s="182">
        <v>212.99</v>
      </c>
    </row>
    <row r="2007" spans="1:4">
      <c r="A2007" s="184" t="s">
        <v>17087</v>
      </c>
      <c r="B2007" s="180" t="s">
        <v>17088</v>
      </c>
      <c r="C2007" s="181" t="s">
        <v>11911</v>
      </c>
      <c r="D2007" s="182">
        <v>255.66</v>
      </c>
    </row>
    <row r="2008" spans="1:4">
      <c r="A2008" s="184" t="s">
        <v>17089</v>
      </c>
      <c r="B2008" s="180" t="s">
        <v>17090</v>
      </c>
      <c r="C2008" s="181" t="s">
        <v>11911</v>
      </c>
      <c r="D2008" s="182">
        <v>234.55</v>
      </c>
    </row>
    <row r="2009" spans="1:4">
      <c r="A2009" s="184" t="s">
        <v>17091</v>
      </c>
      <c r="B2009" s="180" t="s">
        <v>17092</v>
      </c>
      <c r="C2009" s="181" t="s">
        <v>11911</v>
      </c>
      <c r="D2009" s="182">
        <v>336.19</v>
      </c>
    </row>
    <row r="2010" spans="1:4">
      <c r="A2010" s="184" t="s">
        <v>17093</v>
      </c>
      <c r="B2010" s="180" t="s">
        <v>17094</v>
      </c>
      <c r="C2010" s="181" t="s">
        <v>11911</v>
      </c>
      <c r="D2010" s="182">
        <v>350.6</v>
      </c>
    </row>
    <row r="2011" spans="1:4">
      <c r="A2011" s="184" t="s">
        <v>17095</v>
      </c>
      <c r="B2011" s="180" t="s">
        <v>17096</v>
      </c>
      <c r="C2011" s="181" t="s">
        <v>11911</v>
      </c>
      <c r="D2011" s="182">
        <v>482.73</v>
      </c>
    </row>
    <row r="2012" spans="1:4">
      <c r="A2012" s="184" t="s">
        <v>17097</v>
      </c>
      <c r="B2012" s="180" t="s">
        <v>17098</v>
      </c>
      <c r="C2012" s="181" t="s">
        <v>11911</v>
      </c>
      <c r="D2012" s="182">
        <v>566.72</v>
      </c>
    </row>
    <row r="2013" spans="1:4">
      <c r="A2013" s="184" t="s">
        <v>17099</v>
      </c>
      <c r="B2013" s="180" t="s">
        <v>17100</v>
      </c>
      <c r="C2013" s="181" t="s">
        <v>11911</v>
      </c>
      <c r="D2013" s="182">
        <v>466.1</v>
      </c>
    </row>
    <row r="2014" spans="1:4">
      <c r="A2014" s="184" t="s">
        <v>17101</v>
      </c>
      <c r="B2014" s="180" t="s">
        <v>17102</v>
      </c>
      <c r="C2014" s="181" t="s">
        <v>11911</v>
      </c>
      <c r="D2014" s="182">
        <v>268.95</v>
      </c>
    </row>
    <row r="2015" spans="1:4">
      <c r="A2015" s="184" t="s">
        <v>17103</v>
      </c>
      <c r="B2015" s="180" t="s">
        <v>17104</v>
      </c>
      <c r="C2015" s="181" t="s">
        <v>11911</v>
      </c>
      <c r="D2015" s="182">
        <v>376.21</v>
      </c>
    </row>
    <row r="2016" spans="1:4">
      <c r="A2016" s="184" t="s">
        <v>17105</v>
      </c>
      <c r="B2016" s="180" t="s">
        <v>17106</v>
      </c>
      <c r="C2016" s="181" t="s">
        <v>11911</v>
      </c>
      <c r="D2016" s="182">
        <v>475.1</v>
      </c>
    </row>
    <row r="2017" spans="1:4">
      <c r="A2017" s="184" t="s">
        <v>17107</v>
      </c>
      <c r="B2017" s="180" t="s">
        <v>17108</v>
      </c>
      <c r="C2017" s="181" t="s">
        <v>11911</v>
      </c>
      <c r="D2017" s="182">
        <v>534.11</v>
      </c>
    </row>
    <row r="2018" spans="1:4">
      <c r="A2018" s="184" t="s">
        <v>17109</v>
      </c>
      <c r="B2018" s="180" t="s">
        <v>17110</v>
      </c>
      <c r="C2018" s="181" t="s">
        <v>11911</v>
      </c>
      <c r="D2018" s="182">
        <v>846.21</v>
      </c>
    </row>
    <row r="2019" spans="1:4">
      <c r="A2019" s="184" t="s">
        <v>17111</v>
      </c>
      <c r="B2019" s="180" t="s">
        <v>17112</v>
      </c>
      <c r="C2019" s="181" t="s">
        <v>11911</v>
      </c>
      <c r="D2019" s="182">
        <v>605.11</v>
      </c>
    </row>
    <row r="2020" spans="1:4">
      <c r="A2020" s="184" t="s">
        <v>17113</v>
      </c>
      <c r="B2020" s="180" t="s">
        <v>17114</v>
      </c>
      <c r="C2020" s="181" t="s">
        <v>11911</v>
      </c>
      <c r="D2020" s="182">
        <v>1218.71</v>
      </c>
    </row>
    <row r="2021" spans="1:4">
      <c r="A2021" s="184" t="s">
        <v>17115</v>
      </c>
      <c r="B2021" s="180" t="s">
        <v>17116</v>
      </c>
      <c r="C2021" s="181" t="s">
        <v>11911</v>
      </c>
      <c r="D2021" s="182">
        <v>452.48</v>
      </c>
    </row>
    <row r="2022" spans="1:4">
      <c r="A2022" s="184" t="s">
        <v>17117</v>
      </c>
      <c r="B2022" s="180" t="s">
        <v>17118</v>
      </c>
      <c r="C2022" s="181" t="s">
        <v>11911</v>
      </c>
      <c r="D2022" s="182">
        <v>622.27</v>
      </c>
    </row>
    <row r="2023" spans="1:4">
      <c r="A2023" s="181" t="s">
        <v>17119</v>
      </c>
      <c r="B2023" s="180" t="s">
        <v>17120</v>
      </c>
      <c r="C2023" s="181" t="s">
        <v>11911</v>
      </c>
      <c r="D2023" s="182">
        <v>537.79</v>
      </c>
    </row>
    <row r="2024" spans="1:4">
      <c r="A2024" s="179" t="s">
        <v>17121</v>
      </c>
      <c r="B2024" s="180"/>
      <c r="C2024" s="181"/>
      <c r="D2024" s="182"/>
    </row>
    <row r="2025" spans="1:4">
      <c r="A2025" s="183" t="s">
        <v>17122</v>
      </c>
      <c r="B2025" s="180"/>
      <c r="C2025" s="181"/>
      <c r="D2025" s="182"/>
    </row>
    <row r="2026" spans="1:4">
      <c r="A2026" s="184" t="s">
        <v>17123</v>
      </c>
      <c r="B2026" s="180" t="s">
        <v>17124</v>
      </c>
      <c r="C2026" s="181" t="s">
        <v>11911</v>
      </c>
      <c r="D2026" s="182">
        <v>165.59</v>
      </c>
    </row>
    <row r="2027" spans="1:4">
      <c r="A2027" s="184" t="s">
        <v>17125</v>
      </c>
      <c r="B2027" s="180" t="s">
        <v>17126</v>
      </c>
      <c r="C2027" s="181" t="s">
        <v>11911</v>
      </c>
      <c r="D2027" s="182">
        <v>190.69</v>
      </c>
    </row>
    <row r="2028" spans="1:4">
      <c r="A2028" s="184" t="s">
        <v>17127</v>
      </c>
      <c r="B2028" s="180" t="s">
        <v>17128</v>
      </c>
      <c r="C2028" s="181" t="s">
        <v>11911</v>
      </c>
      <c r="D2028" s="182">
        <v>221.54</v>
      </c>
    </row>
    <row r="2029" spans="1:4">
      <c r="A2029" s="181" t="s">
        <v>17129</v>
      </c>
      <c r="B2029" s="180" t="s">
        <v>17130</v>
      </c>
      <c r="C2029" s="181" t="s">
        <v>11911</v>
      </c>
      <c r="D2029" s="182">
        <v>151.85</v>
      </c>
    </row>
    <row r="2030" spans="1:4">
      <c r="A2030" s="183" t="s">
        <v>17131</v>
      </c>
      <c r="B2030" s="180"/>
      <c r="C2030" s="181"/>
      <c r="D2030" s="182"/>
    </row>
    <row r="2031" spans="1:4">
      <c r="A2031" s="181" t="s">
        <v>17132</v>
      </c>
      <c r="B2031" s="180" t="s">
        <v>17133</v>
      </c>
      <c r="C2031" s="181" t="s">
        <v>32</v>
      </c>
      <c r="D2031" s="182">
        <v>246.22</v>
      </c>
    </row>
    <row r="2032" spans="1:4">
      <c r="A2032" s="179" t="s">
        <v>17134</v>
      </c>
      <c r="B2032" s="180"/>
      <c r="C2032" s="181"/>
      <c r="D2032" s="182"/>
    </row>
    <row r="2033" spans="1:4">
      <c r="A2033" s="183" t="s">
        <v>17135</v>
      </c>
      <c r="B2033" s="180"/>
      <c r="C2033" s="181"/>
      <c r="D2033" s="182"/>
    </row>
    <row r="2034" spans="1:4">
      <c r="A2034" s="181" t="s">
        <v>17136</v>
      </c>
      <c r="B2034" s="180" t="s">
        <v>17137</v>
      </c>
      <c r="C2034" s="181" t="s">
        <v>32</v>
      </c>
      <c r="D2034" s="182">
        <v>581.03</v>
      </c>
    </row>
    <row r="2035" spans="1:4">
      <c r="A2035" s="179" t="s">
        <v>17138</v>
      </c>
      <c r="B2035" s="180"/>
      <c r="C2035" s="181"/>
      <c r="D2035" s="182"/>
    </row>
    <row r="2036" spans="1:4">
      <c r="A2036" s="183" t="s">
        <v>17139</v>
      </c>
      <c r="B2036" s="180"/>
      <c r="C2036" s="181"/>
      <c r="D2036" s="182"/>
    </row>
    <row r="2037" spans="1:4">
      <c r="A2037" s="184" t="s">
        <v>17140</v>
      </c>
      <c r="B2037" s="180" t="s">
        <v>17141</v>
      </c>
      <c r="C2037" s="181" t="s">
        <v>11911</v>
      </c>
      <c r="D2037" s="182">
        <v>3088.33</v>
      </c>
    </row>
    <row r="2038" spans="1:4">
      <c r="A2038" s="184" t="s">
        <v>17142</v>
      </c>
      <c r="B2038" s="180" t="s">
        <v>17143</v>
      </c>
      <c r="C2038" s="181" t="s">
        <v>11943</v>
      </c>
      <c r="D2038" s="182">
        <v>276</v>
      </c>
    </row>
    <row r="2039" spans="1:4">
      <c r="A2039" s="184" t="s">
        <v>17144</v>
      </c>
      <c r="B2039" s="180" t="s">
        <v>17145</v>
      </c>
      <c r="C2039" s="181" t="s">
        <v>32</v>
      </c>
      <c r="D2039" s="182">
        <v>1030.6600000000001</v>
      </c>
    </row>
    <row r="2040" spans="1:4">
      <c r="A2040" s="184" t="s">
        <v>17146</v>
      </c>
      <c r="B2040" s="180" t="s">
        <v>17147</v>
      </c>
      <c r="C2040" s="181" t="s">
        <v>32</v>
      </c>
      <c r="D2040" s="182">
        <v>1156.9000000000001</v>
      </c>
    </row>
    <row r="2041" spans="1:4">
      <c r="A2041" s="184" t="s">
        <v>17148</v>
      </c>
      <c r="B2041" s="180" t="s">
        <v>17149</v>
      </c>
      <c r="C2041" s="181" t="s">
        <v>11911</v>
      </c>
      <c r="D2041" s="182">
        <v>3280</v>
      </c>
    </row>
    <row r="2042" spans="1:4">
      <c r="A2042" s="184" t="s">
        <v>17150</v>
      </c>
      <c r="B2042" s="180" t="s">
        <v>17151</v>
      </c>
      <c r="C2042" s="181" t="s">
        <v>32</v>
      </c>
      <c r="D2042" s="182">
        <v>1933.27</v>
      </c>
    </row>
    <row r="2043" spans="1:4">
      <c r="A2043" s="184" t="s">
        <v>17152</v>
      </c>
      <c r="B2043" s="180" t="s">
        <v>17153</v>
      </c>
      <c r="C2043" s="181" t="s">
        <v>32</v>
      </c>
      <c r="D2043" s="182">
        <v>1759</v>
      </c>
    </row>
    <row r="2044" spans="1:4">
      <c r="A2044" s="184" t="s">
        <v>17154</v>
      </c>
      <c r="B2044" s="180" t="s">
        <v>17155</v>
      </c>
      <c r="C2044" s="181" t="s">
        <v>32</v>
      </c>
      <c r="D2044" s="182">
        <v>1696.94</v>
      </c>
    </row>
    <row r="2045" spans="1:4">
      <c r="A2045" s="184" t="s">
        <v>17156</v>
      </c>
      <c r="B2045" s="180" t="s">
        <v>17157</v>
      </c>
      <c r="C2045" s="181" t="s">
        <v>48</v>
      </c>
      <c r="D2045" s="182">
        <v>130.4</v>
      </c>
    </row>
    <row r="2046" spans="1:4">
      <c r="A2046" s="184" t="s">
        <v>17158</v>
      </c>
      <c r="B2046" s="180" t="s">
        <v>17159</v>
      </c>
      <c r="C2046" s="181" t="s">
        <v>48</v>
      </c>
      <c r="D2046" s="182">
        <v>265.18</v>
      </c>
    </row>
    <row r="2047" spans="1:4">
      <c r="A2047" s="184" t="s">
        <v>17160</v>
      </c>
      <c r="B2047" s="180" t="s">
        <v>17161</v>
      </c>
      <c r="C2047" s="181" t="s">
        <v>48</v>
      </c>
      <c r="D2047" s="182">
        <v>288.18</v>
      </c>
    </row>
    <row r="2048" spans="1:4">
      <c r="A2048" s="184" t="s">
        <v>17162</v>
      </c>
      <c r="B2048" s="180" t="s">
        <v>17163</v>
      </c>
      <c r="C2048" s="181" t="s">
        <v>48</v>
      </c>
      <c r="D2048" s="182">
        <v>493.68</v>
      </c>
    </row>
    <row r="2049" spans="1:4">
      <c r="A2049" s="184" t="s">
        <v>17164</v>
      </c>
      <c r="B2049" s="180" t="s">
        <v>17165</v>
      </c>
      <c r="C2049" s="181" t="s">
        <v>48</v>
      </c>
      <c r="D2049" s="182">
        <v>396.18</v>
      </c>
    </row>
    <row r="2050" spans="1:4">
      <c r="A2050" s="181" t="s">
        <v>17166</v>
      </c>
      <c r="B2050" s="180" t="s">
        <v>17167</v>
      </c>
      <c r="C2050" s="181" t="s">
        <v>11911</v>
      </c>
      <c r="D2050" s="182">
        <v>399.96</v>
      </c>
    </row>
    <row r="2051" spans="1:4">
      <c r="A2051" s="179" t="s">
        <v>17168</v>
      </c>
      <c r="B2051" s="180"/>
      <c r="C2051" s="181"/>
      <c r="D2051" s="182"/>
    </row>
    <row r="2052" spans="1:4">
      <c r="A2052" s="183" t="s">
        <v>17169</v>
      </c>
      <c r="B2052" s="180"/>
      <c r="C2052" s="181"/>
      <c r="D2052" s="182"/>
    </row>
    <row r="2053" spans="1:4">
      <c r="A2053" s="184" t="s">
        <v>17170</v>
      </c>
      <c r="B2053" s="180" t="s">
        <v>17171</v>
      </c>
      <c r="C2053" s="181" t="s">
        <v>11911</v>
      </c>
      <c r="D2053" s="182">
        <v>136.66</v>
      </c>
    </row>
    <row r="2054" spans="1:4">
      <c r="A2054" s="184" t="s">
        <v>17172</v>
      </c>
      <c r="B2054" s="180" t="s">
        <v>17173</v>
      </c>
      <c r="C2054" s="181" t="s">
        <v>11911</v>
      </c>
      <c r="D2054" s="182">
        <v>256.37</v>
      </c>
    </row>
    <row r="2055" spans="1:4">
      <c r="A2055" s="184" t="s">
        <v>17174</v>
      </c>
      <c r="B2055" s="180" t="s">
        <v>17175</v>
      </c>
      <c r="C2055" s="181" t="s">
        <v>11911</v>
      </c>
      <c r="D2055" s="182">
        <v>48.89</v>
      </c>
    </row>
    <row r="2056" spans="1:4">
      <c r="A2056" s="184" t="s">
        <v>17176</v>
      </c>
      <c r="B2056" s="180" t="s">
        <v>17177</v>
      </c>
      <c r="C2056" s="181" t="s">
        <v>11911</v>
      </c>
      <c r="D2056" s="182">
        <v>46.79</v>
      </c>
    </row>
    <row r="2057" spans="1:4">
      <c r="A2057" s="184" t="s">
        <v>17178</v>
      </c>
      <c r="B2057" s="180" t="s">
        <v>17179</v>
      </c>
      <c r="C2057" s="181" t="s">
        <v>11911</v>
      </c>
      <c r="D2057" s="182">
        <v>55.7</v>
      </c>
    </row>
    <row r="2058" spans="1:4">
      <c r="A2058" s="184" t="s">
        <v>17180</v>
      </c>
      <c r="B2058" s="180" t="s">
        <v>17181</v>
      </c>
      <c r="C2058" s="181" t="s">
        <v>11911</v>
      </c>
      <c r="D2058" s="182">
        <v>460.4</v>
      </c>
    </row>
    <row r="2059" spans="1:4">
      <c r="A2059" s="184" t="s">
        <v>17182</v>
      </c>
      <c r="B2059" s="180" t="s">
        <v>17183</v>
      </c>
      <c r="C2059" s="181" t="s">
        <v>11911</v>
      </c>
      <c r="D2059" s="182">
        <v>256.37</v>
      </c>
    </row>
    <row r="2060" spans="1:4">
      <c r="A2060" s="184" t="s">
        <v>17184</v>
      </c>
      <c r="B2060" s="180" t="s">
        <v>17185</v>
      </c>
      <c r="C2060" s="181" t="s">
        <v>11911</v>
      </c>
      <c r="D2060" s="182">
        <v>136.62</v>
      </c>
    </row>
    <row r="2061" spans="1:4">
      <c r="A2061" s="184" t="s">
        <v>17186</v>
      </c>
      <c r="B2061" s="180" t="s">
        <v>17187</v>
      </c>
      <c r="C2061" s="181" t="s">
        <v>11911</v>
      </c>
      <c r="D2061" s="182">
        <v>146.94999999999999</v>
      </c>
    </row>
    <row r="2062" spans="1:4">
      <c r="A2062" s="184" t="s">
        <v>17188</v>
      </c>
      <c r="B2062" s="180" t="s">
        <v>17189</v>
      </c>
      <c r="C2062" s="181" t="s">
        <v>11911</v>
      </c>
      <c r="D2062" s="182">
        <v>206.37</v>
      </c>
    </row>
    <row r="2063" spans="1:4">
      <c r="A2063" s="184" t="s">
        <v>17190</v>
      </c>
      <c r="B2063" s="180" t="s">
        <v>17191</v>
      </c>
      <c r="C2063" s="181" t="s">
        <v>11911</v>
      </c>
      <c r="D2063" s="182">
        <v>36.65</v>
      </c>
    </row>
    <row r="2064" spans="1:4">
      <c r="A2064" s="184" t="s">
        <v>17192</v>
      </c>
      <c r="B2064" s="180" t="s">
        <v>17193</v>
      </c>
      <c r="C2064" s="181" t="s">
        <v>11911</v>
      </c>
      <c r="D2064" s="182">
        <v>74.22</v>
      </c>
    </row>
    <row r="2065" spans="1:4">
      <c r="A2065" s="184" t="s">
        <v>17194</v>
      </c>
      <c r="B2065" s="180" t="s">
        <v>17195</v>
      </c>
      <c r="C2065" s="181" t="s">
        <v>11911</v>
      </c>
      <c r="D2065" s="182">
        <v>146.66</v>
      </c>
    </row>
    <row r="2066" spans="1:4">
      <c r="A2066" s="184" t="s">
        <v>17196</v>
      </c>
      <c r="B2066" s="180" t="s">
        <v>17197</v>
      </c>
      <c r="C2066" s="181" t="s">
        <v>11911</v>
      </c>
      <c r="D2066" s="182">
        <v>315.79000000000002</v>
      </c>
    </row>
    <row r="2067" spans="1:4">
      <c r="A2067" s="184" t="s">
        <v>17198</v>
      </c>
      <c r="B2067" s="180" t="s">
        <v>17199</v>
      </c>
      <c r="C2067" s="181" t="s">
        <v>11911</v>
      </c>
      <c r="D2067" s="182">
        <v>600.01</v>
      </c>
    </row>
    <row r="2068" spans="1:4">
      <c r="A2068" s="184" t="s">
        <v>17200</v>
      </c>
      <c r="B2068" s="180" t="s">
        <v>17201</v>
      </c>
      <c r="C2068" s="181" t="s">
        <v>11911</v>
      </c>
      <c r="D2068" s="182">
        <v>781.02</v>
      </c>
    </row>
    <row r="2069" spans="1:4">
      <c r="A2069" s="184" t="s">
        <v>17202</v>
      </c>
      <c r="B2069" s="180" t="s">
        <v>17203</v>
      </c>
      <c r="C2069" s="181" t="s">
        <v>11911</v>
      </c>
      <c r="D2069" s="182">
        <v>105.7</v>
      </c>
    </row>
    <row r="2070" spans="1:4">
      <c r="A2070" s="184" t="s">
        <v>17204</v>
      </c>
      <c r="B2070" s="180" t="s">
        <v>17205</v>
      </c>
      <c r="C2070" s="181" t="s">
        <v>11911</v>
      </c>
      <c r="D2070" s="182">
        <v>3.9</v>
      </c>
    </row>
    <row r="2071" spans="1:4">
      <c r="A2071" s="184" t="s">
        <v>17206</v>
      </c>
      <c r="B2071" s="180" t="s">
        <v>17207</v>
      </c>
      <c r="C2071" s="181" t="s">
        <v>11911</v>
      </c>
      <c r="D2071" s="182">
        <v>24.16</v>
      </c>
    </row>
    <row r="2072" spans="1:4">
      <c r="A2072" s="184" t="s">
        <v>17208</v>
      </c>
      <c r="B2072" s="180" t="s">
        <v>17209</v>
      </c>
      <c r="C2072" s="181" t="s">
        <v>11911</v>
      </c>
      <c r="D2072" s="182">
        <v>24.04</v>
      </c>
    </row>
    <row r="2073" spans="1:4">
      <c r="A2073" s="184" t="s">
        <v>17210</v>
      </c>
      <c r="B2073" s="180" t="s">
        <v>17211</v>
      </c>
      <c r="C2073" s="181" t="s">
        <v>11911</v>
      </c>
      <c r="D2073" s="182">
        <v>122.73</v>
      </c>
    </row>
    <row r="2074" spans="1:4">
      <c r="A2074" s="184" t="s">
        <v>17212</v>
      </c>
      <c r="B2074" s="180" t="s">
        <v>17213</v>
      </c>
      <c r="C2074" s="181" t="s">
        <v>11911</v>
      </c>
      <c r="D2074" s="182">
        <v>23.08</v>
      </c>
    </row>
    <row r="2075" spans="1:4">
      <c r="A2075" s="184" t="s">
        <v>17214</v>
      </c>
      <c r="B2075" s="180" t="s">
        <v>17215</v>
      </c>
      <c r="C2075" s="181" t="s">
        <v>11911</v>
      </c>
      <c r="D2075" s="182">
        <v>398</v>
      </c>
    </row>
    <row r="2076" spans="1:4">
      <c r="A2076" s="184" t="s">
        <v>17216</v>
      </c>
      <c r="B2076" s="180" t="s">
        <v>17217</v>
      </c>
      <c r="C2076" s="181" t="s">
        <v>11911</v>
      </c>
      <c r="D2076" s="182">
        <v>412.01</v>
      </c>
    </row>
    <row r="2077" spans="1:4">
      <c r="A2077" s="184" t="s">
        <v>17218</v>
      </c>
      <c r="B2077" s="180" t="s">
        <v>17219</v>
      </c>
      <c r="C2077" s="181" t="s">
        <v>11911</v>
      </c>
      <c r="D2077" s="182">
        <v>147.21</v>
      </c>
    </row>
    <row r="2078" spans="1:4">
      <c r="A2078" s="184" t="s">
        <v>17220</v>
      </c>
      <c r="B2078" s="180" t="s">
        <v>17221</v>
      </c>
      <c r="C2078" s="181" t="s">
        <v>11911</v>
      </c>
      <c r="D2078" s="182">
        <v>82.65</v>
      </c>
    </row>
    <row r="2079" spans="1:4">
      <c r="A2079" s="184" t="s">
        <v>17222</v>
      </c>
      <c r="B2079" s="180" t="s">
        <v>17223</v>
      </c>
      <c r="C2079" s="181" t="s">
        <v>11911</v>
      </c>
      <c r="D2079" s="182">
        <v>71.650000000000006</v>
      </c>
    </row>
    <row r="2080" spans="1:4">
      <c r="A2080" s="184" t="s">
        <v>17224</v>
      </c>
      <c r="B2080" s="180" t="s">
        <v>17225</v>
      </c>
      <c r="C2080" s="181" t="s">
        <v>11911</v>
      </c>
      <c r="D2080" s="182">
        <v>41.2</v>
      </c>
    </row>
    <row r="2081" spans="1:4">
      <c r="A2081" s="184" t="s">
        <v>17226</v>
      </c>
      <c r="B2081" s="180" t="s">
        <v>17227</v>
      </c>
      <c r="C2081" s="181" t="s">
        <v>11911</v>
      </c>
      <c r="D2081" s="182">
        <v>227.45</v>
      </c>
    </row>
    <row r="2082" spans="1:4">
      <c r="A2082" s="184" t="s">
        <v>17228</v>
      </c>
      <c r="B2082" s="180" t="s">
        <v>17229</v>
      </c>
      <c r="C2082" s="181" t="s">
        <v>11911</v>
      </c>
      <c r="D2082" s="182">
        <v>97.44</v>
      </c>
    </row>
    <row r="2083" spans="1:4">
      <c r="A2083" s="184" t="s">
        <v>17230</v>
      </c>
      <c r="B2083" s="180" t="s">
        <v>17231</v>
      </c>
      <c r="C2083" s="181" t="s">
        <v>11911</v>
      </c>
      <c r="D2083" s="182">
        <v>171.32</v>
      </c>
    </row>
    <row r="2084" spans="1:4">
      <c r="A2084" s="184" t="s">
        <v>17232</v>
      </c>
      <c r="B2084" s="180" t="s">
        <v>17233</v>
      </c>
      <c r="C2084" s="181" t="s">
        <v>11911</v>
      </c>
      <c r="D2084" s="182">
        <v>180</v>
      </c>
    </row>
    <row r="2085" spans="1:4">
      <c r="A2085" s="181" t="s">
        <v>17234</v>
      </c>
      <c r="B2085" s="180" t="s">
        <v>17235</v>
      </c>
      <c r="C2085" s="181" t="s">
        <v>11911</v>
      </c>
      <c r="D2085" s="182">
        <v>23.08</v>
      </c>
    </row>
    <row r="2086" spans="1:4">
      <c r="A2086" s="183" t="s">
        <v>17236</v>
      </c>
      <c r="B2086" s="180"/>
      <c r="C2086" s="181"/>
      <c r="D2086" s="182"/>
    </row>
    <row r="2087" spans="1:4">
      <c r="A2087" s="184" t="s">
        <v>17237</v>
      </c>
      <c r="B2087" s="180" t="s">
        <v>17238</v>
      </c>
      <c r="C2087" s="181" t="s">
        <v>11911</v>
      </c>
      <c r="D2087" s="182">
        <v>45</v>
      </c>
    </row>
    <row r="2088" spans="1:4">
      <c r="A2088" s="184" t="s">
        <v>17239</v>
      </c>
      <c r="B2088" s="180" t="s">
        <v>17240</v>
      </c>
      <c r="C2088" s="181" t="s">
        <v>11911</v>
      </c>
      <c r="D2088" s="182">
        <v>112.04</v>
      </c>
    </row>
    <row r="2089" spans="1:4">
      <c r="A2089" s="181" t="s">
        <v>17241</v>
      </c>
      <c r="B2089" s="180" t="s">
        <v>17242</v>
      </c>
      <c r="C2089" s="181" t="s">
        <v>11911</v>
      </c>
      <c r="D2089" s="182">
        <v>85.44</v>
      </c>
    </row>
    <row r="2090" spans="1:4">
      <c r="A2090" s="183" t="s">
        <v>17243</v>
      </c>
      <c r="B2090" s="180"/>
      <c r="C2090" s="181"/>
      <c r="D2090" s="182"/>
    </row>
    <row r="2091" spans="1:4">
      <c r="A2091" s="184" t="s">
        <v>17244</v>
      </c>
      <c r="B2091" s="180" t="s">
        <v>17245</v>
      </c>
      <c r="C2091" s="181" t="s">
        <v>11911</v>
      </c>
      <c r="D2091" s="182">
        <v>127.11</v>
      </c>
    </row>
    <row r="2092" spans="1:4">
      <c r="A2092" s="184" t="s">
        <v>17246</v>
      </c>
      <c r="B2092" s="180" t="s">
        <v>17247</v>
      </c>
      <c r="C2092" s="181" t="s">
        <v>11911</v>
      </c>
      <c r="D2092" s="182">
        <v>401.06</v>
      </c>
    </row>
    <row r="2093" spans="1:4">
      <c r="A2093" s="181" t="s">
        <v>17248</v>
      </c>
      <c r="B2093" s="180" t="s">
        <v>17249</v>
      </c>
      <c r="C2093" s="181" t="s">
        <v>11911</v>
      </c>
      <c r="D2093" s="182">
        <v>163.36000000000001</v>
      </c>
    </row>
    <row r="2094" spans="1:4">
      <c r="A2094" s="179" t="s">
        <v>17250</v>
      </c>
      <c r="B2094" s="180"/>
      <c r="C2094" s="181"/>
      <c r="D2094" s="182"/>
    </row>
    <row r="2095" spans="1:4">
      <c r="A2095" s="183" t="s">
        <v>17251</v>
      </c>
      <c r="B2095" s="180"/>
      <c r="C2095" s="181"/>
      <c r="D2095" s="182"/>
    </row>
    <row r="2096" spans="1:4">
      <c r="A2096" s="184" t="s">
        <v>17252</v>
      </c>
      <c r="B2096" s="180" t="s">
        <v>17253</v>
      </c>
      <c r="C2096" s="181" t="s">
        <v>32</v>
      </c>
      <c r="D2096" s="182">
        <v>210.23</v>
      </c>
    </row>
    <row r="2097" spans="1:4">
      <c r="A2097" s="184" t="s">
        <v>17254</v>
      </c>
      <c r="B2097" s="180" t="s">
        <v>17255</v>
      </c>
      <c r="C2097" s="181" t="s">
        <v>32</v>
      </c>
      <c r="D2097" s="182">
        <v>353.19</v>
      </c>
    </row>
    <row r="2098" spans="1:4">
      <c r="A2098" s="184" t="s">
        <v>17256</v>
      </c>
      <c r="B2098" s="180" t="s">
        <v>17257</v>
      </c>
      <c r="C2098" s="181" t="s">
        <v>32</v>
      </c>
      <c r="D2098" s="182">
        <v>330</v>
      </c>
    </row>
    <row r="2099" spans="1:4">
      <c r="A2099" s="184" t="s">
        <v>17258</v>
      </c>
      <c r="B2099" s="180" t="s">
        <v>17259</v>
      </c>
      <c r="C2099" s="181" t="s">
        <v>32</v>
      </c>
      <c r="D2099" s="182">
        <v>326</v>
      </c>
    </row>
    <row r="2100" spans="1:4">
      <c r="A2100" s="184" t="s">
        <v>17260</v>
      </c>
      <c r="B2100" s="180" t="s">
        <v>17261</v>
      </c>
      <c r="C2100" s="181" t="s">
        <v>32</v>
      </c>
      <c r="D2100" s="182">
        <v>357.5</v>
      </c>
    </row>
    <row r="2101" spans="1:4">
      <c r="A2101" s="184" t="s">
        <v>17262</v>
      </c>
      <c r="B2101" s="180" t="s">
        <v>17263</v>
      </c>
      <c r="C2101" s="181" t="s">
        <v>32</v>
      </c>
      <c r="D2101" s="182">
        <v>77.3</v>
      </c>
    </row>
    <row r="2102" spans="1:4">
      <c r="A2102" s="184" t="s">
        <v>17264</v>
      </c>
      <c r="B2102" s="180" t="s">
        <v>17265</v>
      </c>
      <c r="C2102" s="181" t="s">
        <v>32</v>
      </c>
      <c r="D2102" s="182">
        <v>89.3</v>
      </c>
    </row>
    <row r="2103" spans="1:4">
      <c r="A2103" s="184" t="s">
        <v>17266</v>
      </c>
      <c r="B2103" s="180" t="s">
        <v>17267</v>
      </c>
      <c r="C2103" s="181" t="s">
        <v>32</v>
      </c>
      <c r="D2103" s="182">
        <v>117.3</v>
      </c>
    </row>
    <row r="2104" spans="1:4">
      <c r="A2104" s="184" t="s">
        <v>17268</v>
      </c>
      <c r="B2104" s="180" t="s">
        <v>17269</v>
      </c>
      <c r="C2104" s="181" t="s">
        <v>32</v>
      </c>
      <c r="D2104" s="182">
        <v>117.16</v>
      </c>
    </row>
    <row r="2105" spans="1:4">
      <c r="A2105" s="181" t="s">
        <v>17270</v>
      </c>
      <c r="B2105" s="180" t="s">
        <v>17271</v>
      </c>
      <c r="C2105" s="181" t="s">
        <v>32</v>
      </c>
      <c r="D2105" s="182">
        <v>96</v>
      </c>
    </row>
    <row r="2106" spans="1:4">
      <c r="A2106" s="183" t="s">
        <v>17272</v>
      </c>
      <c r="B2106" s="180"/>
      <c r="C2106" s="181"/>
      <c r="D2106" s="182"/>
    </row>
    <row r="2107" spans="1:4">
      <c r="A2107" s="181" t="s">
        <v>17273</v>
      </c>
      <c r="B2107" s="180" t="s">
        <v>17274</v>
      </c>
      <c r="C2107" s="181" t="s">
        <v>32</v>
      </c>
      <c r="D2107" s="182">
        <v>303.01</v>
      </c>
    </row>
    <row r="2108" spans="1:4">
      <c r="A2108" s="183" t="s">
        <v>17275</v>
      </c>
      <c r="B2108" s="180"/>
      <c r="C2108" s="181"/>
      <c r="D2108" s="182"/>
    </row>
    <row r="2109" spans="1:4">
      <c r="A2109" s="181" t="s">
        <v>17276</v>
      </c>
      <c r="B2109" s="180" t="s">
        <v>17277</v>
      </c>
      <c r="C2109" s="181" t="s">
        <v>11911</v>
      </c>
      <c r="D2109" s="182">
        <v>2660</v>
      </c>
    </row>
    <row r="2110" spans="1:4">
      <c r="A2110" s="183" t="s">
        <v>17278</v>
      </c>
      <c r="B2110" s="180"/>
      <c r="C2110" s="181"/>
      <c r="D2110" s="182"/>
    </row>
    <row r="2111" spans="1:4">
      <c r="A2111" s="184" t="s">
        <v>17279</v>
      </c>
      <c r="B2111" s="180" t="s">
        <v>17280</v>
      </c>
      <c r="C2111" s="181" t="s">
        <v>32</v>
      </c>
      <c r="D2111" s="182">
        <v>207.45</v>
      </c>
    </row>
    <row r="2112" spans="1:4">
      <c r="A2112" s="184" t="s">
        <v>17281</v>
      </c>
      <c r="B2112" s="180" t="s">
        <v>17282</v>
      </c>
      <c r="C2112" s="181" t="s">
        <v>32</v>
      </c>
      <c r="D2112" s="182">
        <v>303.26</v>
      </c>
    </row>
    <row r="2113" spans="1:4">
      <c r="A2113" s="184" t="s">
        <v>17283</v>
      </c>
      <c r="B2113" s="180" t="s">
        <v>17284</v>
      </c>
      <c r="C2113" s="181" t="s">
        <v>32</v>
      </c>
      <c r="D2113" s="182">
        <v>399.84</v>
      </c>
    </row>
    <row r="2114" spans="1:4">
      <c r="A2114" s="181" t="s">
        <v>17285</v>
      </c>
      <c r="B2114" s="180" t="s">
        <v>17286</v>
      </c>
      <c r="C2114" s="181" t="s">
        <v>32</v>
      </c>
      <c r="D2114" s="182">
        <v>500.29</v>
      </c>
    </row>
    <row r="2115" spans="1:4">
      <c r="A2115" s="183" t="s">
        <v>17287</v>
      </c>
      <c r="B2115" s="180"/>
      <c r="C2115" s="181"/>
      <c r="D2115" s="182"/>
    </row>
    <row r="2116" spans="1:4">
      <c r="A2116" s="181" t="s">
        <v>17288</v>
      </c>
      <c r="B2116" s="180" t="s">
        <v>17289</v>
      </c>
      <c r="C2116" s="181" t="s">
        <v>32</v>
      </c>
      <c r="D2116" s="182">
        <v>82.43</v>
      </c>
    </row>
    <row r="2117" spans="1:4">
      <c r="A2117" s="179" t="s">
        <v>17290</v>
      </c>
      <c r="B2117" s="180"/>
      <c r="C2117" s="181"/>
      <c r="D2117" s="182"/>
    </row>
    <row r="2118" spans="1:4">
      <c r="A2118" s="183" t="s">
        <v>17291</v>
      </c>
      <c r="B2118" s="180"/>
      <c r="C2118" s="181"/>
      <c r="D2118" s="182"/>
    </row>
    <row r="2119" spans="1:4">
      <c r="A2119" s="184" t="s">
        <v>17292</v>
      </c>
      <c r="B2119" s="180" t="s">
        <v>17293</v>
      </c>
      <c r="C2119" s="181" t="s">
        <v>11911</v>
      </c>
      <c r="D2119" s="182">
        <v>915.76</v>
      </c>
    </row>
    <row r="2120" spans="1:4">
      <c r="A2120" s="181" t="s">
        <v>17294</v>
      </c>
      <c r="B2120" s="180" t="s">
        <v>17295</v>
      </c>
      <c r="C2120" s="181" t="s">
        <v>11911</v>
      </c>
      <c r="D2120" s="182">
        <v>960.47</v>
      </c>
    </row>
    <row r="2121" spans="1:4">
      <c r="A2121" s="179" t="s">
        <v>17296</v>
      </c>
      <c r="B2121" s="180"/>
      <c r="C2121" s="181"/>
      <c r="D2121" s="182"/>
    </row>
    <row r="2122" spans="1:4">
      <c r="A2122" s="183" t="s">
        <v>17297</v>
      </c>
      <c r="B2122" s="180"/>
      <c r="C2122" s="181"/>
      <c r="D2122" s="182"/>
    </row>
    <row r="2123" spans="1:4">
      <c r="A2123" s="184" t="s">
        <v>17298</v>
      </c>
      <c r="B2123" s="180" t="s">
        <v>17299</v>
      </c>
      <c r="C2123" s="181" t="s">
        <v>11911</v>
      </c>
      <c r="D2123" s="182">
        <v>7.0000000000000007E-2</v>
      </c>
    </row>
    <row r="2124" spans="1:4">
      <c r="A2124" s="184" t="s">
        <v>17300</v>
      </c>
      <c r="B2124" s="180" t="s">
        <v>17301</v>
      </c>
      <c r="C2124" s="181" t="s">
        <v>11911</v>
      </c>
      <c r="D2124" s="182">
        <v>8.9700000000000006</v>
      </c>
    </row>
    <row r="2125" spans="1:4">
      <c r="A2125" s="184" t="s">
        <v>17302</v>
      </c>
      <c r="B2125" s="180" t="s">
        <v>17303</v>
      </c>
      <c r="C2125" s="181" t="s">
        <v>11911</v>
      </c>
      <c r="D2125" s="182">
        <v>17.329999999999998</v>
      </c>
    </row>
    <row r="2126" spans="1:4">
      <c r="A2126" s="184" t="s">
        <v>17304</v>
      </c>
      <c r="B2126" s="180" t="s">
        <v>17305</v>
      </c>
      <c r="C2126" s="181" t="s">
        <v>32</v>
      </c>
      <c r="D2126" s="182">
        <v>434.48</v>
      </c>
    </row>
    <row r="2127" spans="1:4">
      <c r="A2127" s="184" t="s">
        <v>17306</v>
      </c>
      <c r="B2127" s="180" t="s">
        <v>17307</v>
      </c>
      <c r="C2127" s="181" t="s">
        <v>32</v>
      </c>
      <c r="D2127" s="182">
        <v>1232.9000000000001</v>
      </c>
    </row>
    <row r="2128" spans="1:4">
      <c r="A2128" s="184" t="s">
        <v>17308</v>
      </c>
      <c r="B2128" s="180" t="s">
        <v>17309</v>
      </c>
      <c r="C2128" s="181" t="s">
        <v>11911</v>
      </c>
      <c r="D2128" s="182">
        <v>23.08</v>
      </c>
    </row>
    <row r="2129" spans="1:4">
      <c r="A2129" s="184" t="s">
        <v>17310</v>
      </c>
      <c r="B2129" s="180" t="s">
        <v>17311</v>
      </c>
      <c r="C2129" s="181" t="s">
        <v>11911</v>
      </c>
      <c r="D2129" s="182">
        <v>46.16</v>
      </c>
    </row>
    <row r="2130" spans="1:4">
      <c r="A2130" s="184" t="s">
        <v>17312</v>
      </c>
      <c r="B2130" s="180" t="s">
        <v>17313</v>
      </c>
      <c r="C2130" s="181" t="s">
        <v>11911</v>
      </c>
      <c r="D2130" s="182">
        <v>80</v>
      </c>
    </row>
    <row r="2131" spans="1:4">
      <c r="A2131" s="184" t="s">
        <v>17314</v>
      </c>
      <c r="B2131" s="180" t="s">
        <v>17315</v>
      </c>
      <c r="C2131" s="181" t="s">
        <v>11911</v>
      </c>
      <c r="D2131" s="182">
        <v>36.5</v>
      </c>
    </row>
    <row r="2132" spans="1:4">
      <c r="A2132" s="184" t="s">
        <v>17316</v>
      </c>
      <c r="B2132" s="180" t="s">
        <v>17317</v>
      </c>
      <c r="C2132" s="181" t="s">
        <v>11911</v>
      </c>
      <c r="D2132" s="182">
        <v>1.75</v>
      </c>
    </row>
    <row r="2133" spans="1:4">
      <c r="A2133" s="184" t="s">
        <v>17318</v>
      </c>
      <c r="B2133" s="180" t="s">
        <v>17319</v>
      </c>
      <c r="C2133" s="181" t="s">
        <v>11911</v>
      </c>
      <c r="D2133" s="182">
        <v>0.08</v>
      </c>
    </row>
    <row r="2134" spans="1:4">
      <c r="A2134" s="184" t="s">
        <v>17320</v>
      </c>
      <c r="B2134" s="180" t="s">
        <v>17321</v>
      </c>
      <c r="C2134" s="181" t="s">
        <v>11945</v>
      </c>
      <c r="D2134" s="182">
        <v>6.76</v>
      </c>
    </row>
    <row r="2135" spans="1:4">
      <c r="A2135" s="184" t="s">
        <v>17322</v>
      </c>
      <c r="B2135" s="180" t="s">
        <v>17323</v>
      </c>
      <c r="C2135" s="181" t="s">
        <v>11911</v>
      </c>
      <c r="D2135" s="182">
        <v>1.56</v>
      </c>
    </row>
    <row r="2136" spans="1:4">
      <c r="A2136" s="181" t="s">
        <v>17324</v>
      </c>
      <c r="B2136" s="180" t="s">
        <v>17325</v>
      </c>
      <c r="C2136" s="181" t="s">
        <v>11911</v>
      </c>
      <c r="D2136" s="182">
        <v>72.34</v>
      </c>
    </row>
    <row r="2137" spans="1:4">
      <c r="A2137" s="179" t="s">
        <v>11946</v>
      </c>
      <c r="B2137" s="180"/>
      <c r="C2137" s="181"/>
      <c r="D2137" s="182"/>
    </row>
    <row r="2138" spans="1:4">
      <c r="A2138" s="179" t="s">
        <v>11921</v>
      </c>
      <c r="B2138" s="180"/>
      <c r="C2138" s="181"/>
      <c r="D2138" s="182"/>
    </row>
    <row r="2139" spans="1:4">
      <c r="A2139" s="179" t="s">
        <v>17326</v>
      </c>
      <c r="B2139" s="180"/>
      <c r="C2139" s="181"/>
      <c r="D2139" s="182"/>
    </row>
    <row r="2140" spans="1:4">
      <c r="A2140" s="183" t="s">
        <v>17327</v>
      </c>
      <c r="B2140" s="180"/>
      <c r="C2140" s="181"/>
      <c r="D2140" s="182"/>
    </row>
    <row r="2141" spans="1:4">
      <c r="A2141" s="184" t="s">
        <v>17328</v>
      </c>
      <c r="B2141" s="180" t="s">
        <v>17329</v>
      </c>
      <c r="C2141" s="181" t="s">
        <v>41</v>
      </c>
      <c r="D2141" s="182">
        <v>200.46</v>
      </c>
    </row>
    <row r="2142" spans="1:4">
      <c r="A2142" s="184" t="s">
        <v>17330</v>
      </c>
      <c r="B2142" s="180" t="s">
        <v>17331</v>
      </c>
      <c r="C2142" s="181" t="s">
        <v>41</v>
      </c>
      <c r="D2142" s="182">
        <v>216.22</v>
      </c>
    </row>
    <row r="2143" spans="1:4">
      <c r="A2143" s="184" t="s">
        <v>17332</v>
      </c>
      <c r="B2143" s="180" t="s">
        <v>17333</v>
      </c>
      <c r="C2143" s="181" t="s">
        <v>41</v>
      </c>
      <c r="D2143" s="182">
        <v>211.27</v>
      </c>
    </row>
    <row r="2144" spans="1:4">
      <c r="A2144" s="184" t="s">
        <v>17334</v>
      </c>
      <c r="B2144" s="180" t="s">
        <v>17335</v>
      </c>
      <c r="C2144" s="181" t="s">
        <v>41</v>
      </c>
      <c r="D2144" s="182">
        <v>215.05</v>
      </c>
    </row>
    <row r="2145" spans="1:4">
      <c r="A2145" s="184" t="s">
        <v>17336</v>
      </c>
      <c r="B2145" s="180" t="s">
        <v>17337</v>
      </c>
      <c r="C2145" s="181" t="s">
        <v>41</v>
      </c>
      <c r="D2145" s="182">
        <v>220.86</v>
      </c>
    </row>
    <row r="2146" spans="1:4">
      <c r="A2146" s="184" t="s">
        <v>17338</v>
      </c>
      <c r="B2146" s="180" t="s">
        <v>17339</v>
      </c>
      <c r="C2146" s="181" t="s">
        <v>41</v>
      </c>
      <c r="D2146" s="182">
        <v>223.16</v>
      </c>
    </row>
    <row r="2147" spans="1:4">
      <c r="A2147" s="184" t="s">
        <v>17340</v>
      </c>
      <c r="B2147" s="180" t="s">
        <v>17341</v>
      </c>
      <c r="C2147" s="181" t="s">
        <v>41</v>
      </c>
      <c r="D2147" s="182">
        <v>235.46</v>
      </c>
    </row>
    <row r="2148" spans="1:4">
      <c r="A2148" s="184" t="s">
        <v>17342</v>
      </c>
      <c r="B2148" s="180" t="s">
        <v>17343</v>
      </c>
      <c r="C2148" s="181" t="s">
        <v>41</v>
      </c>
      <c r="D2148" s="182">
        <v>244.64</v>
      </c>
    </row>
    <row r="2149" spans="1:4">
      <c r="A2149" s="184" t="s">
        <v>17344</v>
      </c>
      <c r="B2149" s="180" t="s">
        <v>17345</v>
      </c>
      <c r="C2149" s="181" t="s">
        <v>41</v>
      </c>
      <c r="D2149" s="182">
        <v>255.17</v>
      </c>
    </row>
    <row r="2150" spans="1:4">
      <c r="A2150" s="184" t="s">
        <v>17346</v>
      </c>
      <c r="B2150" s="180" t="s">
        <v>17347</v>
      </c>
      <c r="C2150" s="181" t="s">
        <v>41</v>
      </c>
      <c r="D2150" s="182">
        <v>268.29000000000002</v>
      </c>
    </row>
    <row r="2151" spans="1:4">
      <c r="A2151" s="184" t="s">
        <v>17348</v>
      </c>
      <c r="B2151" s="180" t="s">
        <v>17349</v>
      </c>
      <c r="C2151" s="181" t="s">
        <v>41</v>
      </c>
      <c r="D2151" s="182">
        <v>298.73</v>
      </c>
    </row>
    <row r="2152" spans="1:4">
      <c r="A2152" s="181" t="s">
        <v>17350</v>
      </c>
      <c r="B2152" s="180" t="s">
        <v>17351</v>
      </c>
      <c r="C2152" s="181" t="s">
        <v>41</v>
      </c>
      <c r="D2152" s="182">
        <v>236.49</v>
      </c>
    </row>
    <row r="2153" spans="1:4">
      <c r="A2153" s="183" t="s">
        <v>17352</v>
      </c>
      <c r="B2153" s="180"/>
      <c r="C2153" s="181"/>
      <c r="D2153" s="182"/>
    </row>
    <row r="2154" spans="1:4">
      <c r="A2154" s="181" t="s">
        <v>17353</v>
      </c>
      <c r="B2154" s="180" t="s">
        <v>17354</v>
      </c>
      <c r="C2154" s="181" t="s">
        <v>41</v>
      </c>
      <c r="D2154" s="182">
        <v>190.86</v>
      </c>
    </row>
    <row r="2155" spans="1:4">
      <c r="A2155" s="183" t="s">
        <v>17355</v>
      </c>
      <c r="B2155" s="180"/>
      <c r="C2155" s="181"/>
      <c r="D2155" s="182"/>
    </row>
    <row r="2156" spans="1:4">
      <c r="A2156" s="181" t="s">
        <v>17356</v>
      </c>
      <c r="B2156" s="180" t="s">
        <v>17357</v>
      </c>
      <c r="C2156" s="181" t="s">
        <v>41</v>
      </c>
      <c r="D2156" s="182">
        <v>335</v>
      </c>
    </row>
    <row r="2157" spans="1:4">
      <c r="A2157" s="183" t="s">
        <v>17358</v>
      </c>
      <c r="B2157" s="180"/>
      <c r="C2157" s="181"/>
      <c r="D2157" s="182"/>
    </row>
    <row r="2158" spans="1:4">
      <c r="A2158" s="184" t="s">
        <v>17359</v>
      </c>
      <c r="B2158" s="180" t="s">
        <v>17360</v>
      </c>
      <c r="C2158" s="181" t="s">
        <v>41</v>
      </c>
      <c r="D2158" s="182">
        <v>110.86</v>
      </c>
    </row>
    <row r="2159" spans="1:4">
      <c r="A2159" s="184" t="s">
        <v>17361</v>
      </c>
      <c r="B2159" s="180" t="s">
        <v>17362</v>
      </c>
      <c r="C2159" s="181" t="s">
        <v>41</v>
      </c>
      <c r="D2159" s="182">
        <v>56.27</v>
      </c>
    </row>
    <row r="2160" spans="1:4">
      <c r="A2160" s="181" t="s">
        <v>17363</v>
      </c>
      <c r="B2160" s="180" t="s">
        <v>17364</v>
      </c>
      <c r="C2160" s="181" t="s">
        <v>41</v>
      </c>
      <c r="D2160" s="182">
        <v>83.77</v>
      </c>
    </row>
    <row r="2161" spans="1:4">
      <c r="A2161" s="183" t="s">
        <v>17365</v>
      </c>
      <c r="B2161" s="180"/>
      <c r="C2161" s="181"/>
      <c r="D2161" s="182"/>
    </row>
    <row r="2162" spans="1:4">
      <c r="A2162" s="184" t="s">
        <v>17366</v>
      </c>
      <c r="B2162" s="180" t="s">
        <v>17367</v>
      </c>
      <c r="C2162" s="181" t="s">
        <v>41</v>
      </c>
      <c r="D2162" s="182">
        <v>44.8</v>
      </c>
    </row>
    <row r="2163" spans="1:4">
      <c r="A2163" s="184" t="s">
        <v>17368</v>
      </c>
      <c r="B2163" s="180" t="s">
        <v>17369</v>
      </c>
      <c r="C2163" s="181" t="s">
        <v>41</v>
      </c>
      <c r="D2163" s="182">
        <v>52.51</v>
      </c>
    </row>
    <row r="2164" spans="1:4">
      <c r="A2164" s="184" t="s">
        <v>17370</v>
      </c>
      <c r="B2164" s="180" t="s">
        <v>17371</v>
      </c>
      <c r="C2164" s="181" t="s">
        <v>41</v>
      </c>
      <c r="D2164" s="182">
        <v>46.1</v>
      </c>
    </row>
    <row r="2165" spans="1:4">
      <c r="A2165" s="181" t="s">
        <v>17372</v>
      </c>
      <c r="B2165" s="180" t="s">
        <v>17373</v>
      </c>
      <c r="C2165" s="181" t="s">
        <v>41</v>
      </c>
      <c r="D2165" s="182">
        <v>53.82</v>
      </c>
    </row>
    <row r="2166" spans="1:4">
      <c r="A2166" s="183" t="s">
        <v>17374</v>
      </c>
      <c r="B2166" s="180"/>
      <c r="C2166" s="181"/>
      <c r="D2166" s="182"/>
    </row>
    <row r="2167" spans="1:4">
      <c r="A2167" s="181" t="s">
        <v>17375</v>
      </c>
      <c r="B2167" s="180" t="s">
        <v>17376</v>
      </c>
      <c r="C2167" s="181" t="s">
        <v>41</v>
      </c>
      <c r="D2167" s="182">
        <v>317.29000000000002</v>
      </c>
    </row>
    <row r="2168" spans="1:4">
      <c r="A2168" s="183" t="s">
        <v>17377</v>
      </c>
      <c r="B2168" s="180"/>
      <c r="C2168" s="181"/>
      <c r="D2168" s="182"/>
    </row>
    <row r="2169" spans="1:4">
      <c r="A2169" s="181" t="s">
        <v>17378</v>
      </c>
      <c r="B2169" s="180" t="s">
        <v>17379</v>
      </c>
      <c r="C2169" s="181" t="s">
        <v>41</v>
      </c>
      <c r="D2169" s="182">
        <v>317.42</v>
      </c>
    </row>
    <row r="2170" spans="1:4">
      <c r="A2170" s="183" t="s">
        <v>17380</v>
      </c>
      <c r="B2170" s="180"/>
      <c r="C2170" s="181"/>
      <c r="D2170" s="182"/>
    </row>
    <row r="2171" spans="1:4">
      <c r="A2171" s="184" t="s">
        <v>17381</v>
      </c>
      <c r="B2171" s="180" t="s">
        <v>17382</v>
      </c>
      <c r="C2171" s="181" t="s">
        <v>41</v>
      </c>
      <c r="D2171" s="182">
        <v>236.8</v>
      </c>
    </row>
    <row r="2172" spans="1:4">
      <c r="A2172" s="181" t="s">
        <v>17383</v>
      </c>
      <c r="B2172" s="180" t="s">
        <v>17384</v>
      </c>
      <c r="C2172" s="181" t="s">
        <v>41</v>
      </c>
      <c r="D2172" s="182">
        <v>266.62</v>
      </c>
    </row>
    <row r="2173" spans="1:4">
      <c r="A2173" s="183" t="s">
        <v>17385</v>
      </c>
      <c r="B2173" s="180"/>
      <c r="C2173" s="181"/>
      <c r="D2173" s="182"/>
    </row>
    <row r="2174" spans="1:4">
      <c r="A2174" s="184" t="s">
        <v>17386</v>
      </c>
      <c r="B2174" s="180" t="s">
        <v>17387</v>
      </c>
      <c r="C2174" s="181" t="s">
        <v>48</v>
      </c>
      <c r="D2174" s="182">
        <v>35.11</v>
      </c>
    </row>
    <row r="2175" spans="1:4">
      <c r="A2175" s="181" t="s">
        <v>17388</v>
      </c>
      <c r="B2175" s="180" t="s">
        <v>17389</v>
      </c>
      <c r="C2175" s="181" t="s">
        <v>41</v>
      </c>
      <c r="D2175" s="182">
        <v>1601.23</v>
      </c>
    </row>
    <row r="2176" spans="1:4">
      <c r="A2176" s="183" t="s">
        <v>17390</v>
      </c>
      <c r="B2176" s="180"/>
      <c r="C2176" s="181"/>
      <c r="D2176" s="182"/>
    </row>
    <row r="2177" spans="1:4">
      <c r="A2177" s="181" t="s">
        <v>17391</v>
      </c>
      <c r="B2177" s="180" t="s">
        <v>17392</v>
      </c>
      <c r="C2177" s="181" t="s">
        <v>32</v>
      </c>
      <c r="D2177" s="182">
        <v>1.42</v>
      </c>
    </row>
    <row r="2178" spans="1:4">
      <c r="A2178" s="183" t="s">
        <v>17393</v>
      </c>
      <c r="B2178" s="180"/>
      <c r="C2178" s="181"/>
      <c r="D2178" s="182"/>
    </row>
    <row r="2179" spans="1:4">
      <c r="A2179" s="184" t="s">
        <v>17394</v>
      </c>
      <c r="B2179" s="180" t="s">
        <v>17395</v>
      </c>
      <c r="C2179" s="181" t="s">
        <v>41</v>
      </c>
      <c r="D2179" s="182">
        <v>1606.53</v>
      </c>
    </row>
    <row r="2180" spans="1:4">
      <c r="A2180" s="184" t="s">
        <v>17396</v>
      </c>
      <c r="B2180" s="180" t="s">
        <v>17397</v>
      </c>
      <c r="C2180" s="181" t="s">
        <v>41</v>
      </c>
      <c r="D2180" s="182">
        <v>1829.51</v>
      </c>
    </row>
    <row r="2181" spans="1:4">
      <c r="A2181" s="181" t="s">
        <v>17398</v>
      </c>
      <c r="B2181" s="180" t="s">
        <v>17399</v>
      </c>
      <c r="C2181" s="181" t="s">
        <v>41</v>
      </c>
      <c r="D2181" s="182">
        <v>1850.99</v>
      </c>
    </row>
    <row r="2182" spans="1:4">
      <c r="A2182" s="183" t="s">
        <v>17400</v>
      </c>
      <c r="B2182" s="180"/>
      <c r="C2182" s="181"/>
      <c r="D2182" s="182"/>
    </row>
    <row r="2183" spans="1:4">
      <c r="A2183" s="184" t="s">
        <v>17401</v>
      </c>
      <c r="B2183" s="180" t="s">
        <v>17402</v>
      </c>
      <c r="C2183" s="181" t="s">
        <v>48</v>
      </c>
      <c r="D2183" s="182">
        <v>222.97</v>
      </c>
    </row>
    <row r="2184" spans="1:4">
      <c r="A2184" s="184" t="s">
        <v>17403</v>
      </c>
      <c r="B2184" s="180" t="s">
        <v>17404</v>
      </c>
      <c r="C2184" s="181" t="s">
        <v>48</v>
      </c>
      <c r="D2184" s="182">
        <v>442.91</v>
      </c>
    </row>
    <row r="2185" spans="1:4">
      <c r="A2185" s="181" t="s">
        <v>17405</v>
      </c>
      <c r="B2185" s="180" t="s">
        <v>17406</v>
      </c>
      <c r="C2185" s="181" t="s">
        <v>48</v>
      </c>
      <c r="D2185" s="182">
        <v>172.28</v>
      </c>
    </row>
    <row r="2186" spans="1:4">
      <c r="A2186" s="183" t="s">
        <v>17407</v>
      </c>
      <c r="B2186" s="180"/>
      <c r="C2186" s="181"/>
      <c r="D2186" s="182"/>
    </row>
    <row r="2187" spans="1:4">
      <c r="A2187" s="184" t="s">
        <v>17408</v>
      </c>
      <c r="B2187" s="180" t="s">
        <v>17409</v>
      </c>
      <c r="C2187" s="181" t="s">
        <v>48</v>
      </c>
      <c r="D2187" s="182">
        <v>45.9</v>
      </c>
    </row>
    <row r="2188" spans="1:4">
      <c r="A2188" s="181" t="s">
        <v>17410</v>
      </c>
      <c r="B2188" s="180" t="s">
        <v>17411</v>
      </c>
      <c r="C2188" s="181" t="s">
        <v>48</v>
      </c>
      <c r="D2188" s="182">
        <v>138.03</v>
      </c>
    </row>
    <row r="2189" spans="1:4">
      <c r="A2189" s="179" t="s">
        <v>17412</v>
      </c>
      <c r="B2189" s="180"/>
      <c r="C2189" s="181"/>
      <c r="D2189" s="182"/>
    </row>
    <row r="2190" spans="1:4">
      <c r="A2190" s="183" t="s">
        <v>17413</v>
      </c>
      <c r="B2190" s="180"/>
      <c r="C2190" s="181"/>
      <c r="D2190" s="182"/>
    </row>
    <row r="2191" spans="1:4">
      <c r="A2191" s="184" t="s">
        <v>17414</v>
      </c>
      <c r="B2191" s="180" t="s">
        <v>17415</v>
      </c>
      <c r="C2191" s="181" t="s">
        <v>11945</v>
      </c>
      <c r="D2191" s="182">
        <v>3.61</v>
      </c>
    </row>
    <row r="2192" spans="1:4">
      <c r="A2192" s="184" t="s">
        <v>17416</v>
      </c>
      <c r="B2192" s="180" t="s">
        <v>17417</v>
      </c>
      <c r="C2192" s="181" t="s">
        <v>11945</v>
      </c>
      <c r="D2192" s="182">
        <v>5.52</v>
      </c>
    </row>
    <row r="2193" spans="1:4">
      <c r="A2193" s="184" t="s">
        <v>17418</v>
      </c>
      <c r="B2193" s="180" t="s">
        <v>17419</v>
      </c>
      <c r="C2193" s="181" t="s">
        <v>11945</v>
      </c>
      <c r="D2193" s="182">
        <v>4.82</v>
      </c>
    </row>
    <row r="2194" spans="1:4">
      <c r="A2194" s="184" t="s">
        <v>17420</v>
      </c>
      <c r="B2194" s="180" t="s">
        <v>17421</v>
      </c>
      <c r="C2194" s="181" t="s">
        <v>11945</v>
      </c>
      <c r="D2194" s="182">
        <v>5.26</v>
      </c>
    </row>
    <row r="2195" spans="1:4">
      <c r="A2195" s="184" t="s">
        <v>17422</v>
      </c>
      <c r="B2195" s="180" t="s">
        <v>17423</v>
      </c>
      <c r="C2195" s="181" t="s">
        <v>11945</v>
      </c>
      <c r="D2195" s="182">
        <v>5.05</v>
      </c>
    </row>
    <row r="2196" spans="1:4">
      <c r="A2196" s="184" t="s">
        <v>17424</v>
      </c>
      <c r="B2196" s="180" t="s">
        <v>17425</v>
      </c>
      <c r="C2196" s="181" t="s">
        <v>11945</v>
      </c>
      <c r="D2196" s="182">
        <v>5.05</v>
      </c>
    </row>
    <row r="2197" spans="1:4">
      <c r="A2197" s="184" t="s">
        <v>17426</v>
      </c>
      <c r="B2197" s="180" t="s">
        <v>17427</v>
      </c>
      <c r="C2197" s="181" t="s">
        <v>11945</v>
      </c>
      <c r="D2197" s="182">
        <v>4.59</v>
      </c>
    </row>
    <row r="2198" spans="1:4">
      <c r="A2198" s="184" t="s">
        <v>17428</v>
      </c>
      <c r="B2198" s="180" t="s">
        <v>17429</v>
      </c>
      <c r="C2198" s="181" t="s">
        <v>11945</v>
      </c>
      <c r="D2198" s="182">
        <v>3.78</v>
      </c>
    </row>
    <row r="2199" spans="1:4">
      <c r="A2199" s="184" t="s">
        <v>17430</v>
      </c>
      <c r="B2199" s="180" t="s">
        <v>17431</v>
      </c>
      <c r="C2199" s="181" t="s">
        <v>11945</v>
      </c>
      <c r="D2199" s="182">
        <v>4.59</v>
      </c>
    </row>
    <row r="2200" spans="1:4">
      <c r="A2200" s="184" t="s">
        <v>17432</v>
      </c>
      <c r="B2200" s="180" t="s">
        <v>17433</v>
      </c>
      <c r="C2200" s="181" t="s">
        <v>11945</v>
      </c>
      <c r="D2200" s="182">
        <v>3.61</v>
      </c>
    </row>
    <row r="2201" spans="1:4">
      <c r="A2201" s="184" t="s">
        <v>17434</v>
      </c>
      <c r="B2201" s="180" t="s">
        <v>17435</v>
      </c>
      <c r="C2201" s="181" t="s">
        <v>11945</v>
      </c>
      <c r="D2201" s="182">
        <v>3.55</v>
      </c>
    </row>
    <row r="2202" spans="1:4">
      <c r="A2202" s="184" t="s">
        <v>17436</v>
      </c>
      <c r="B2202" s="180" t="s">
        <v>17437</v>
      </c>
      <c r="C2202" s="181" t="s">
        <v>11945</v>
      </c>
      <c r="D2202" s="182">
        <v>4.03</v>
      </c>
    </row>
    <row r="2203" spans="1:4">
      <c r="A2203" s="184" t="s">
        <v>17438</v>
      </c>
      <c r="B2203" s="180" t="s">
        <v>17439</v>
      </c>
      <c r="C2203" s="181" t="s">
        <v>11945</v>
      </c>
      <c r="D2203" s="182">
        <v>3.87</v>
      </c>
    </row>
    <row r="2204" spans="1:4">
      <c r="A2204" s="184" t="s">
        <v>17440</v>
      </c>
      <c r="B2204" s="180" t="s">
        <v>17441</v>
      </c>
      <c r="C2204" s="181" t="s">
        <v>11945</v>
      </c>
      <c r="D2204" s="182">
        <v>3.89</v>
      </c>
    </row>
    <row r="2205" spans="1:4">
      <c r="A2205" s="184" t="s">
        <v>17442</v>
      </c>
      <c r="B2205" s="180" t="s">
        <v>17443</v>
      </c>
      <c r="C2205" s="181" t="s">
        <v>11945</v>
      </c>
      <c r="D2205" s="182">
        <v>3.78</v>
      </c>
    </row>
    <row r="2206" spans="1:4">
      <c r="A2206" s="184" t="s">
        <v>17444</v>
      </c>
      <c r="B2206" s="180" t="s">
        <v>17445</v>
      </c>
      <c r="C2206" s="181" t="s">
        <v>11945</v>
      </c>
      <c r="D2206" s="182">
        <v>4.43</v>
      </c>
    </row>
    <row r="2207" spans="1:4">
      <c r="A2207" s="184" t="s">
        <v>17446</v>
      </c>
      <c r="B2207" s="180" t="s">
        <v>17447</v>
      </c>
      <c r="C2207" s="181" t="s">
        <v>11945</v>
      </c>
      <c r="D2207" s="182">
        <v>4.8099999999999996</v>
      </c>
    </row>
    <row r="2208" spans="1:4">
      <c r="A2208" s="184" t="s">
        <v>17448</v>
      </c>
      <c r="B2208" s="180" t="s">
        <v>17449</v>
      </c>
      <c r="C2208" s="181" t="s">
        <v>11945</v>
      </c>
      <c r="D2208" s="182">
        <v>4.37</v>
      </c>
    </row>
    <row r="2209" spans="1:4">
      <c r="A2209" s="184" t="s">
        <v>17450</v>
      </c>
      <c r="B2209" s="180" t="s">
        <v>17451</v>
      </c>
      <c r="C2209" s="181" t="s">
        <v>11945</v>
      </c>
      <c r="D2209" s="182">
        <v>4.5199999999999996</v>
      </c>
    </row>
    <row r="2210" spans="1:4">
      <c r="A2210" s="184" t="s">
        <v>17452</v>
      </c>
      <c r="B2210" s="180" t="s">
        <v>17453</v>
      </c>
      <c r="C2210" s="181" t="s">
        <v>11945</v>
      </c>
      <c r="D2210" s="182">
        <v>4.37</v>
      </c>
    </row>
    <row r="2211" spans="1:4">
      <c r="A2211" s="184" t="s">
        <v>17454</v>
      </c>
      <c r="B2211" s="180" t="s">
        <v>17455</v>
      </c>
      <c r="C2211" s="181" t="s">
        <v>11945</v>
      </c>
      <c r="D2211" s="182">
        <v>4.37</v>
      </c>
    </row>
    <row r="2212" spans="1:4">
      <c r="A2212" s="184" t="s">
        <v>17456</v>
      </c>
      <c r="B2212" s="180" t="s">
        <v>17457</v>
      </c>
      <c r="C2212" s="181" t="s">
        <v>11945</v>
      </c>
      <c r="D2212" s="182">
        <v>4.5999999999999996</v>
      </c>
    </row>
    <row r="2213" spans="1:4">
      <c r="A2213" s="184" t="s">
        <v>17458</v>
      </c>
      <c r="B2213" s="180" t="s">
        <v>17459</v>
      </c>
      <c r="C2213" s="181" t="s">
        <v>11945</v>
      </c>
      <c r="D2213" s="182">
        <v>4.37</v>
      </c>
    </row>
    <row r="2214" spans="1:4">
      <c r="A2214" s="184" t="s">
        <v>17460</v>
      </c>
      <c r="B2214" s="180" t="s">
        <v>17461</v>
      </c>
      <c r="C2214" s="181" t="s">
        <v>11945</v>
      </c>
      <c r="D2214" s="182">
        <v>4.5999999999999996</v>
      </c>
    </row>
    <row r="2215" spans="1:4">
      <c r="A2215" s="184" t="s">
        <v>17462</v>
      </c>
      <c r="B2215" s="180" t="s">
        <v>17463</v>
      </c>
      <c r="C2215" s="181" t="s">
        <v>11945</v>
      </c>
      <c r="D2215" s="182">
        <v>5.13</v>
      </c>
    </row>
    <row r="2216" spans="1:4">
      <c r="A2216" s="184" t="s">
        <v>17464</v>
      </c>
      <c r="B2216" s="180" t="s">
        <v>17465</v>
      </c>
      <c r="C2216" s="181" t="s">
        <v>48</v>
      </c>
      <c r="D2216" s="182">
        <v>9.49</v>
      </c>
    </row>
    <row r="2217" spans="1:4">
      <c r="A2217" s="181" t="s">
        <v>17466</v>
      </c>
      <c r="B2217" s="180" t="s">
        <v>17467</v>
      </c>
      <c r="C2217" s="181" t="s">
        <v>48</v>
      </c>
      <c r="D2217" s="182">
        <v>23.5</v>
      </c>
    </row>
    <row r="2218" spans="1:4">
      <c r="A2218" s="183" t="s">
        <v>17468</v>
      </c>
      <c r="B2218" s="180"/>
      <c r="C2218" s="181"/>
      <c r="D2218" s="182"/>
    </row>
    <row r="2219" spans="1:4">
      <c r="A2219" s="184" t="s">
        <v>17469</v>
      </c>
      <c r="B2219" s="180" t="s">
        <v>17470</v>
      </c>
      <c r="C2219" s="181" t="s">
        <v>11945</v>
      </c>
      <c r="D2219" s="182">
        <v>4.4400000000000004</v>
      </c>
    </row>
    <row r="2220" spans="1:4">
      <c r="A2220" s="184" t="s">
        <v>17471</v>
      </c>
      <c r="B2220" s="180" t="s">
        <v>17472</v>
      </c>
      <c r="C2220" s="181" t="s">
        <v>11945</v>
      </c>
      <c r="D2220" s="182">
        <v>3.7</v>
      </c>
    </row>
    <row r="2221" spans="1:4">
      <c r="A2221" s="184" t="s">
        <v>17473</v>
      </c>
      <c r="B2221" s="180" t="s">
        <v>17474</v>
      </c>
      <c r="C2221" s="181" t="s">
        <v>11945</v>
      </c>
      <c r="D2221" s="182">
        <v>2.95</v>
      </c>
    </row>
    <row r="2222" spans="1:4">
      <c r="A2222" s="184" t="s">
        <v>17475</v>
      </c>
      <c r="B2222" s="180" t="s">
        <v>17476</v>
      </c>
      <c r="C2222" s="181" t="s">
        <v>11945</v>
      </c>
      <c r="D2222" s="182">
        <v>4.4400000000000004</v>
      </c>
    </row>
    <row r="2223" spans="1:4">
      <c r="A2223" s="184" t="s">
        <v>17477</v>
      </c>
      <c r="B2223" s="180" t="s">
        <v>17478</v>
      </c>
      <c r="C2223" s="181" t="s">
        <v>11945</v>
      </c>
      <c r="D2223" s="182">
        <v>3.88</v>
      </c>
    </row>
    <row r="2224" spans="1:4">
      <c r="A2224" s="184" t="s">
        <v>17479</v>
      </c>
      <c r="B2224" s="180" t="s">
        <v>17480</v>
      </c>
      <c r="C2224" s="181" t="s">
        <v>11945</v>
      </c>
      <c r="D2224" s="182">
        <v>3.33</v>
      </c>
    </row>
    <row r="2225" spans="1:4">
      <c r="A2225" s="184" t="s">
        <v>17481</v>
      </c>
      <c r="B2225" s="180" t="s">
        <v>17482</v>
      </c>
      <c r="C2225" s="181" t="s">
        <v>11945</v>
      </c>
      <c r="D2225" s="182">
        <v>4.07</v>
      </c>
    </row>
    <row r="2226" spans="1:4">
      <c r="A2226" s="181" t="s">
        <v>17483</v>
      </c>
      <c r="B2226" s="180" t="s">
        <v>17484</v>
      </c>
      <c r="C2226" s="181" t="s">
        <v>11945</v>
      </c>
      <c r="D2226" s="182">
        <v>4.4400000000000004</v>
      </c>
    </row>
    <row r="2227" spans="1:4">
      <c r="A2227" s="179" t="s">
        <v>17485</v>
      </c>
      <c r="B2227" s="180"/>
      <c r="C2227" s="181"/>
      <c r="D2227" s="182"/>
    </row>
    <row r="2228" spans="1:4">
      <c r="A2228" s="183" t="s">
        <v>17486</v>
      </c>
      <c r="B2228" s="180"/>
      <c r="C2228" s="181"/>
      <c r="D2228" s="182"/>
    </row>
    <row r="2229" spans="1:4">
      <c r="A2229" s="181" t="s">
        <v>17487</v>
      </c>
      <c r="B2229" s="180" t="s">
        <v>17488</v>
      </c>
      <c r="C2229" s="181" t="s">
        <v>32</v>
      </c>
      <c r="D2229" s="182">
        <v>23.66</v>
      </c>
    </row>
    <row r="2230" spans="1:4">
      <c r="A2230" s="183" t="s">
        <v>17489</v>
      </c>
      <c r="B2230" s="180"/>
      <c r="C2230" s="181"/>
      <c r="D2230" s="182"/>
    </row>
    <row r="2231" spans="1:4">
      <c r="A2231" s="184" t="s">
        <v>17490</v>
      </c>
      <c r="B2231" s="180" t="s">
        <v>17491</v>
      </c>
      <c r="C2231" s="181" t="s">
        <v>32</v>
      </c>
      <c r="D2231" s="182">
        <v>71.069999999999993</v>
      </c>
    </row>
    <row r="2232" spans="1:4">
      <c r="A2232" s="184" t="s">
        <v>17492</v>
      </c>
      <c r="B2232" s="180" t="s">
        <v>17493</v>
      </c>
      <c r="C2232" s="181" t="s">
        <v>32</v>
      </c>
      <c r="D2232" s="182">
        <v>69.33</v>
      </c>
    </row>
    <row r="2233" spans="1:4">
      <c r="A2233" s="184" t="s">
        <v>17494</v>
      </c>
      <c r="B2233" s="180" t="s">
        <v>17495</v>
      </c>
      <c r="C2233" s="181" t="s">
        <v>32</v>
      </c>
      <c r="D2233" s="182">
        <v>62.11</v>
      </c>
    </row>
    <row r="2234" spans="1:4">
      <c r="A2234" s="184" t="s">
        <v>17496</v>
      </c>
      <c r="B2234" s="180" t="s">
        <v>17497</v>
      </c>
      <c r="C2234" s="181" t="s">
        <v>32</v>
      </c>
      <c r="D2234" s="182">
        <v>97.09</v>
      </c>
    </row>
    <row r="2235" spans="1:4">
      <c r="A2235" s="184" t="s">
        <v>17498</v>
      </c>
      <c r="B2235" s="180" t="s">
        <v>17499</v>
      </c>
      <c r="C2235" s="181" t="s">
        <v>32</v>
      </c>
      <c r="D2235" s="182">
        <v>86.87</v>
      </c>
    </row>
    <row r="2236" spans="1:4">
      <c r="A2236" s="184" t="s">
        <v>17500</v>
      </c>
      <c r="B2236" s="180" t="s">
        <v>17501</v>
      </c>
      <c r="C2236" s="181" t="s">
        <v>32</v>
      </c>
      <c r="D2236" s="182">
        <v>60.63</v>
      </c>
    </row>
    <row r="2237" spans="1:4">
      <c r="A2237" s="184" t="s">
        <v>17502</v>
      </c>
      <c r="B2237" s="180" t="s">
        <v>17503</v>
      </c>
      <c r="C2237" s="181" t="s">
        <v>32</v>
      </c>
      <c r="D2237" s="182">
        <v>86.88</v>
      </c>
    </row>
    <row r="2238" spans="1:4">
      <c r="A2238" s="184" t="s">
        <v>17504</v>
      </c>
      <c r="B2238" s="180" t="s">
        <v>17505</v>
      </c>
      <c r="C2238" s="181" t="s">
        <v>32</v>
      </c>
      <c r="D2238" s="182">
        <v>45.62</v>
      </c>
    </row>
    <row r="2239" spans="1:4">
      <c r="A2239" s="184" t="s">
        <v>17506</v>
      </c>
      <c r="B2239" s="180" t="s">
        <v>17507</v>
      </c>
      <c r="C2239" s="181" t="s">
        <v>32</v>
      </c>
      <c r="D2239" s="182">
        <v>168.4</v>
      </c>
    </row>
    <row r="2240" spans="1:4">
      <c r="A2240" s="181" t="s">
        <v>17508</v>
      </c>
      <c r="B2240" s="180" t="s">
        <v>17509</v>
      </c>
      <c r="C2240" s="181" t="s">
        <v>32</v>
      </c>
      <c r="D2240" s="182">
        <v>51.54</v>
      </c>
    </row>
    <row r="2241" spans="1:4">
      <c r="A2241" s="183" t="s">
        <v>17510</v>
      </c>
      <c r="B2241" s="180"/>
      <c r="C2241" s="181"/>
      <c r="D2241" s="182"/>
    </row>
    <row r="2242" spans="1:4">
      <c r="A2242" s="184" t="s">
        <v>17511</v>
      </c>
      <c r="B2242" s="180" t="s">
        <v>17512</v>
      </c>
      <c r="C2242" s="181" t="s">
        <v>32</v>
      </c>
      <c r="D2242" s="182">
        <v>31.1</v>
      </c>
    </row>
    <row r="2243" spans="1:4">
      <c r="A2243" s="184" t="s">
        <v>17513</v>
      </c>
      <c r="B2243" s="180" t="s">
        <v>17514</v>
      </c>
      <c r="C2243" s="181" t="s">
        <v>32</v>
      </c>
      <c r="D2243" s="182">
        <v>136.91999999999999</v>
      </c>
    </row>
    <row r="2244" spans="1:4">
      <c r="A2244" s="184" t="s">
        <v>17515</v>
      </c>
      <c r="B2244" s="180" t="s">
        <v>17516</v>
      </c>
      <c r="C2244" s="181" t="s">
        <v>32</v>
      </c>
      <c r="D2244" s="182">
        <v>84.69</v>
      </c>
    </row>
    <row r="2245" spans="1:4">
      <c r="A2245" s="181" t="s">
        <v>17517</v>
      </c>
      <c r="B2245" s="180" t="s">
        <v>17518</v>
      </c>
      <c r="C2245" s="181" t="s">
        <v>32</v>
      </c>
      <c r="D2245" s="182">
        <v>101.44</v>
      </c>
    </row>
    <row r="2246" spans="1:4">
      <c r="A2246" s="183" t="s">
        <v>17519</v>
      </c>
      <c r="B2246" s="180"/>
      <c r="C2246" s="181"/>
      <c r="D2246" s="182"/>
    </row>
    <row r="2247" spans="1:4">
      <c r="A2247" s="184" t="s">
        <v>17520</v>
      </c>
      <c r="B2247" s="180" t="s">
        <v>17521</v>
      </c>
      <c r="C2247" s="181" t="s">
        <v>32</v>
      </c>
      <c r="D2247" s="182">
        <v>75.45</v>
      </c>
    </row>
    <row r="2248" spans="1:4">
      <c r="A2248" s="184" t="s">
        <v>17522</v>
      </c>
      <c r="B2248" s="180" t="s">
        <v>17523</v>
      </c>
      <c r="C2248" s="181" t="s">
        <v>32</v>
      </c>
      <c r="D2248" s="182">
        <v>68.81</v>
      </c>
    </row>
    <row r="2249" spans="1:4">
      <c r="A2249" s="184" t="s">
        <v>17524</v>
      </c>
      <c r="B2249" s="180" t="s">
        <v>17525</v>
      </c>
      <c r="C2249" s="181" t="s">
        <v>32</v>
      </c>
      <c r="D2249" s="182">
        <v>156.53</v>
      </c>
    </row>
    <row r="2250" spans="1:4">
      <c r="A2250" s="184" t="s">
        <v>17526</v>
      </c>
      <c r="B2250" s="180" t="s">
        <v>17527</v>
      </c>
      <c r="C2250" s="181" t="s">
        <v>32</v>
      </c>
      <c r="D2250" s="182">
        <v>125.25</v>
      </c>
    </row>
    <row r="2251" spans="1:4">
      <c r="A2251" s="181" t="s">
        <v>17528</v>
      </c>
      <c r="B2251" s="180" t="s">
        <v>17529</v>
      </c>
      <c r="C2251" s="181" t="s">
        <v>32</v>
      </c>
      <c r="D2251" s="182">
        <v>84.5</v>
      </c>
    </row>
    <row r="2252" spans="1:4">
      <c r="A2252" s="179" t="s">
        <v>17530</v>
      </c>
      <c r="B2252" s="180"/>
      <c r="C2252" s="181"/>
      <c r="D2252" s="182"/>
    </row>
    <row r="2253" spans="1:4">
      <c r="A2253" s="183" t="s">
        <v>17531</v>
      </c>
      <c r="B2253" s="180"/>
      <c r="C2253" s="181"/>
      <c r="D2253" s="182"/>
    </row>
    <row r="2254" spans="1:4">
      <c r="A2254" s="181" t="s">
        <v>17532</v>
      </c>
      <c r="B2254" s="180" t="s">
        <v>17533</v>
      </c>
      <c r="C2254" s="181" t="s">
        <v>41</v>
      </c>
      <c r="D2254" s="182">
        <v>106.5</v>
      </c>
    </row>
    <row r="2255" spans="1:4">
      <c r="A2255" s="183" t="s">
        <v>17534</v>
      </c>
      <c r="B2255" s="180"/>
      <c r="C2255" s="181"/>
      <c r="D2255" s="182"/>
    </row>
    <row r="2256" spans="1:4">
      <c r="A2256" s="184" t="s">
        <v>17535</v>
      </c>
      <c r="B2256" s="180" t="s">
        <v>17536</v>
      </c>
      <c r="C2256" s="181" t="s">
        <v>11947</v>
      </c>
      <c r="D2256" s="182">
        <v>10.96</v>
      </c>
    </row>
    <row r="2257" spans="1:4">
      <c r="A2257" s="181" t="s">
        <v>17537</v>
      </c>
      <c r="B2257" s="180" t="s">
        <v>17538</v>
      </c>
      <c r="C2257" s="181" t="s">
        <v>41</v>
      </c>
      <c r="D2257" s="182">
        <v>18.27</v>
      </c>
    </row>
    <row r="2258" spans="1:4">
      <c r="A2258" s="183" t="s">
        <v>17539</v>
      </c>
      <c r="B2258" s="180"/>
      <c r="C2258" s="181"/>
      <c r="D2258" s="182"/>
    </row>
    <row r="2259" spans="1:4">
      <c r="A2259" s="184" t="s">
        <v>17540</v>
      </c>
      <c r="B2259" s="180" t="s">
        <v>17541</v>
      </c>
      <c r="C2259" s="181" t="s">
        <v>41</v>
      </c>
      <c r="D2259" s="182">
        <v>9.75</v>
      </c>
    </row>
    <row r="2260" spans="1:4">
      <c r="A2260" s="184" t="s">
        <v>17542</v>
      </c>
      <c r="B2260" s="180" t="s">
        <v>17543</v>
      </c>
      <c r="C2260" s="181" t="s">
        <v>41</v>
      </c>
      <c r="D2260" s="182">
        <v>14.23</v>
      </c>
    </row>
    <row r="2261" spans="1:4">
      <c r="A2261" s="181" t="s">
        <v>17544</v>
      </c>
      <c r="B2261" s="180" t="s">
        <v>17545</v>
      </c>
      <c r="C2261" s="181" t="s">
        <v>41</v>
      </c>
      <c r="D2261" s="182">
        <v>21.89</v>
      </c>
    </row>
    <row r="2262" spans="1:4">
      <c r="A2262" s="183" t="s">
        <v>17546</v>
      </c>
      <c r="B2262" s="180"/>
      <c r="C2262" s="181"/>
      <c r="D2262" s="182"/>
    </row>
    <row r="2263" spans="1:4">
      <c r="A2263" s="181" t="s">
        <v>17547</v>
      </c>
      <c r="B2263" s="180" t="s">
        <v>17548</v>
      </c>
      <c r="C2263" s="181" t="s">
        <v>32</v>
      </c>
      <c r="D2263" s="182">
        <v>92.22</v>
      </c>
    </row>
    <row r="2264" spans="1:4">
      <c r="A2264" s="183" t="s">
        <v>17549</v>
      </c>
      <c r="B2264" s="180"/>
      <c r="C2264" s="181"/>
      <c r="D2264" s="182"/>
    </row>
    <row r="2265" spans="1:4">
      <c r="A2265" s="184" t="s">
        <v>17550</v>
      </c>
      <c r="B2265" s="180" t="s">
        <v>17551</v>
      </c>
      <c r="C2265" s="181" t="s">
        <v>32</v>
      </c>
      <c r="D2265" s="182">
        <v>34.450000000000003</v>
      </c>
    </row>
    <row r="2266" spans="1:4">
      <c r="A2266" s="184" t="s">
        <v>17552</v>
      </c>
      <c r="B2266" s="180" t="s">
        <v>17553</v>
      </c>
      <c r="C2266" s="181" t="s">
        <v>32</v>
      </c>
      <c r="D2266" s="182">
        <v>51.55</v>
      </c>
    </row>
    <row r="2267" spans="1:4">
      <c r="A2267" s="184" t="s">
        <v>17554</v>
      </c>
      <c r="B2267" s="180" t="s">
        <v>17555</v>
      </c>
      <c r="C2267" s="181" t="s">
        <v>32</v>
      </c>
      <c r="D2267" s="182">
        <v>75.650000000000006</v>
      </c>
    </row>
    <row r="2268" spans="1:4">
      <c r="A2268" s="184" t="s">
        <v>17556</v>
      </c>
      <c r="B2268" s="180" t="s">
        <v>17557</v>
      </c>
      <c r="C2268" s="181" t="s">
        <v>32</v>
      </c>
      <c r="D2268" s="182">
        <v>44.31</v>
      </c>
    </row>
    <row r="2269" spans="1:4">
      <c r="A2269" s="184" t="s">
        <v>17558</v>
      </c>
      <c r="B2269" s="180" t="s">
        <v>17559</v>
      </c>
      <c r="C2269" s="181" t="s">
        <v>32</v>
      </c>
      <c r="D2269" s="182">
        <v>55.72</v>
      </c>
    </row>
    <row r="2270" spans="1:4">
      <c r="A2270" s="181" t="s">
        <v>17560</v>
      </c>
      <c r="B2270" s="180" t="s">
        <v>17561</v>
      </c>
      <c r="C2270" s="181" t="s">
        <v>32</v>
      </c>
      <c r="D2270" s="182">
        <v>93.47</v>
      </c>
    </row>
    <row r="2271" spans="1:4">
      <c r="A2271" s="179" t="s">
        <v>17562</v>
      </c>
      <c r="B2271" s="180"/>
      <c r="C2271" s="181"/>
      <c r="D2271" s="182"/>
    </row>
    <row r="2272" spans="1:4">
      <c r="A2272" s="183" t="s">
        <v>17563</v>
      </c>
      <c r="B2272" s="180"/>
      <c r="C2272" s="181"/>
      <c r="D2272" s="182"/>
    </row>
    <row r="2273" spans="1:4">
      <c r="A2273" s="184" t="s">
        <v>17564</v>
      </c>
      <c r="B2273" s="180" t="s">
        <v>17565</v>
      </c>
      <c r="C2273" s="181" t="s">
        <v>48</v>
      </c>
      <c r="D2273" s="182">
        <v>150.9</v>
      </c>
    </row>
    <row r="2274" spans="1:4">
      <c r="A2274" s="184" t="s">
        <v>17566</v>
      </c>
      <c r="B2274" s="180" t="s">
        <v>17567</v>
      </c>
      <c r="C2274" s="181" t="s">
        <v>48</v>
      </c>
      <c r="D2274" s="182">
        <v>960.92</v>
      </c>
    </row>
    <row r="2275" spans="1:4">
      <c r="A2275" s="184" t="s">
        <v>17568</v>
      </c>
      <c r="B2275" s="180" t="s">
        <v>17569</v>
      </c>
      <c r="C2275" s="181" t="s">
        <v>32</v>
      </c>
      <c r="D2275" s="182">
        <v>260.45999999999998</v>
      </c>
    </row>
    <row r="2276" spans="1:4">
      <c r="A2276" s="184" t="s">
        <v>17570</v>
      </c>
      <c r="B2276" s="180" t="s">
        <v>17571</v>
      </c>
      <c r="C2276" s="181" t="s">
        <v>48</v>
      </c>
      <c r="D2276" s="182">
        <v>158.58000000000001</v>
      </c>
    </row>
    <row r="2277" spans="1:4">
      <c r="A2277" s="184" t="s">
        <v>17572</v>
      </c>
      <c r="B2277" s="180" t="s">
        <v>17573</v>
      </c>
      <c r="C2277" s="181" t="s">
        <v>32</v>
      </c>
      <c r="D2277" s="182">
        <v>255.78</v>
      </c>
    </row>
    <row r="2278" spans="1:4">
      <c r="A2278" s="184" t="s">
        <v>17574</v>
      </c>
      <c r="B2278" s="180" t="s">
        <v>17575</v>
      </c>
      <c r="C2278" s="181" t="s">
        <v>11945</v>
      </c>
      <c r="D2278" s="182">
        <v>18.64</v>
      </c>
    </row>
    <row r="2279" spans="1:4">
      <c r="A2279" s="184" t="s">
        <v>17576</v>
      </c>
      <c r="B2279" s="180" t="s">
        <v>17577</v>
      </c>
      <c r="C2279" s="181" t="s">
        <v>32</v>
      </c>
      <c r="D2279" s="182">
        <v>611.41999999999996</v>
      </c>
    </row>
    <row r="2280" spans="1:4">
      <c r="A2280" s="184" t="s">
        <v>17578</v>
      </c>
      <c r="B2280" s="180" t="s">
        <v>17579</v>
      </c>
      <c r="C2280" s="181" t="s">
        <v>32</v>
      </c>
      <c r="D2280" s="182">
        <v>399.99</v>
      </c>
    </row>
    <row r="2281" spans="1:4">
      <c r="A2281" s="184" t="s">
        <v>17580</v>
      </c>
      <c r="B2281" s="180" t="s">
        <v>17581</v>
      </c>
      <c r="C2281" s="181" t="s">
        <v>32</v>
      </c>
      <c r="D2281" s="182">
        <v>182.01</v>
      </c>
    </row>
    <row r="2282" spans="1:4">
      <c r="A2282" s="184" t="s">
        <v>17582</v>
      </c>
      <c r="B2282" s="180" t="s">
        <v>17583</v>
      </c>
      <c r="C2282" s="181" t="s">
        <v>11912</v>
      </c>
      <c r="D2282" s="182">
        <v>8473.5</v>
      </c>
    </row>
    <row r="2283" spans="1:4">
      <c r="A2283" s="184" t="s">
        <v>17584</v>
      </c>
      <c r="B2283" s="180" t="s">
        <v>17585</v>
      </c>
      <c r="C2283" s="181" t="s">
        <v>11912</v>
      </c>
      <c r="D2283" s="182">
        <v>14813.86</v>
      </c>
    </row>
    <row r="2284" spans="1:4">
      <c r="A2284" s="184" t="s">
        <v>17586</v>
      </c>
      <c r="B2284" s="180" t="s">
        <v>17587</v>
      </c>
      <c r="C2284" s="181" t="s">
        <v>32</v>
      </c>
      <c r="D2284" s="182">
        <v>563.20000000000005</v>
      </c>
    </row>
    <row r="2285" spans="1:4">
      <c r="A2285" s="184" t="s">
        <v>17588</v>
      </c>
      <c r="B2285" s="180" t="s">
        <v>17589</v>
      </c>
      <c r="C2285" s="181" t="s">
        <v>11945</v>
      </c>
      <c r="D2285" s="182">
        <v>12.32</v>
      </c>
    </row>
    <row r="2286" spans="1:4">
      <c r="A2286" s="184" t="s">
        <v>17590</v>
      </c>
      <c r="B2286" s="180" t="s">
        <v>17591</v>
      </c>
      <c r="C2286" s="181" t="s">
        <v>11945</v>
      </c>
      <c r="D2286" s="182">
        <v>13.2</v>
      </c>
    </row>
    <row r="2287" spans="1:4">
      <c r="A2287" s="184" t="s">
        <v>17592</v>
      </c>
      <c r="B2287" s="180" t="s">
        <v>17593</v>
      </c>
      <c r="C2287" s="181" t="s">
        <v>11945</v>
      </c>
      <c r="D2287" s="182">
        <v>12.87</v>
      </c>
    </row>
    <row r="2288" spans="1:4">
      <c r="A2288" s="184" t="s">
        <v>17594</v>
      </c>
      <c r="B2288" s="180" t="s">
        <v>17595</v>
      </c>
      <c r="C2288" s="181" t="s">
        <v>48</v>
      </c>
      <c r="D2288" s="182">
        <v>42.83</v>
      </c>
    </row>
    <row r="2289" spans="1:4">
      <c r="A2289" s="181" t="s">
        <v>17596</v>
      </c>
      <c r="B2289" s="180" t="s">
        <v>17597</v>
      </c>
      <c r="C2289" s="181" t="s">
        <v>11945</v>
      </c>
      <c r="D2289" s="182">
        <v>11.99</v>
      </c>
    </row>
    <row r="2290" spans="1:4">
      <c r="A2290" s="179" t="s">
        <v>17598</v>
      </c>
      <c r="B2290" s="180"/>
      <c r="C2290" s="181"/>
      <c r="D2290" s="182"/>
    </row>
    <row r="2291" spans="1:4">
      <c r="A2291" s="183" t="s">
        <v>17599</v>
      </c>
      <c r="B2291" s="180"/>
      <c r="C2291" s="181"/>
      <c r="D2291" s="182"/>
    </row>
    <row r="2292" spans="1:4">
      <c r="A2292" s="181" t="s">
        <v>17600</v>
      </c>
      <c r="B2292" s="180" t="s">
        <v>17601</v>
      </c>
      <c r="C2292" s="181" t="s">
        <v>11945</v>
      </c>
      <c r="D2292" s="182">
        <v>22.98</v>
      </c>
    </row>
    <row r="2293" spans="1:4">
      <c r="A2293" s="183" t="s">
        <v>17602</v>
      </c>
      <c r="B2293" s="180"/>
      <c r="C2293" s="181"/>
      <c r="D2293" s="182"/>
    </row>
    <row r="2294" spans="1:4">
      <c r="A2294" s="184" t="s">
        <v>17603</v>
      </c>
      <c r="B2294" s="180" t="s">
        <v>17604</v>
      </c>
      <c r="C2294" s="181" t="s">
        <v>32</v>
      </c>
      <c r="D2294" s="182">
        <v>23.19</v>
      </c>
    </row>
    <row r="2295" spans="1:4">
      <c r="A2295" s="184" t="s">
        <v>17605</v>
      </c>
      <c r="B2295" s="180" t="s">
        <v>17606</v>
      </c>
      <c r="C2295" s="181" t="s">
        <v>48</v>
      </c>
      <c r="D2295" s="182">
        <v>52.92</v>
      </c>
    </row>
    <row r="2296" spans="1:4">
      <c r="A2296" s="184" t="s">
        <v>17607</v>
      </c>
      <c r="B2296" s="180" t="s">
        <v>17608</v>
      </c>
      <c r="C2296" s="181" t="s">
        <v>41</v>
      </c>
      <c r="D2296" s="182">
        <v>26102</v>
      </c>
    </row>
    <row r="2297" spans="1:4">
      <c r="A2297" s="184" t="s">
        <v>17609</v>
      </c>
      <c r="B2297" s="180" t="s">
        <v>17610</v>
      </c>
      <c r="C2297" s="181" t="s">
        <v>48</v>
      </c>
      <c r="D2297" s="182">
        <v>552</v>
      </c>
    </row>
    <row r="2298" spans="1:4">
      <c r="A2298" s="184" t="s">
        <v>17611</v>
      </c>
      <c r="B2298" s="180" t="s">
        <v>17612</v>
      </c>
      <c r="C2298" s="181" t="s">
        <v>48</v>
      </c>
      <c r="D2298" s="182">
        <v>893.5</v>
      </c>
    </row>
    <row r="2299" spans="1:4">
      <c r="A2299" s="184" t="s">
        <v>17613</v>
      </c>
      <c r="B2299" s="180" t="s">
        <v>17614</v>
      </c>
      <c r="C2299" s="181" t="s">
        <v>48</v>
      </c>
      <c r="D2299" s="182">
        <v>1350</v>
      </c>
    </row>
    <row r="2300" spans="1:4">
      <c r="A2300" s="184" t="s">
        <v>17615</v>
      </c>
      <c r="B2300" s="180" t="s">
        <v>17616</v>
      </c>
      <c r="C2300" s="181" t="s">
        <v>48</v>
      </c>
      <c r="D2300" s="182">
        <v>1350</v>
      </c>
    </row>
    <row r="2301" spans="1:4">
      <c r="A2301" s="184" t="s">
        <v>17617</v>
      </c>
      <c r="B2301" s="180" t="s">
        <v>17618</v>
      </c>
      <c r="C2301" s="181" t="s">
        <v>48</v>
      </c>
      <c r="D2301" s="182">
        <v>1400</v>
      </c>
    </row>
    <row r="2302" spans="1:4">
      <c r="A2302" s="184" t="s">
        <v>17619</v>
      </c>
      <c r="B2302" s="180" t="s">
        <v>17620</v>
      </c>
      <c r="C2302" s="181" t="s">
        <v>48</v>
      </c>
      <c r="D2302" s="182">
        <v>1600</v>
      </c>
    </row>
    <row r="2303" spans="1:4">
      <c r="A2303" s="184" t="s">
        <v>17621</v>
      </c>
      <c r="B2303" s="180" t="s">
        <v>17622</v>
      </c>
      <c r="C2303" s="181" t="s">
        <v>48</v>
      </c>
      <c r="D2303" s="182">
        <v>102.12</v>
      </c>
    </row>
    <row r="2304" spans="1:4">
      <c r="A2304" s="181" t="s">
        <v>17623</v>
      </c>
      <c r="B2304" s="180" t="s">
        <v>17624</v>
      </c>
      <c r="C2304" s="181" t="s">
        <v>48</v>
      </c>
      <c r="D2304" s="182">
        <v>54.76</v>
      </c>
    </row>
    <row r="2305" spans="1:4">
      <c r="A2305" s="183" t="s">
        <v>17625</v>
      </c>
      <c r="B2305" s="180"/>
      <c r="C2305" s="181"/>
      <c r="D2305" s="182"/>
    </row>
    <row r="2306" spans="1:4">
      <c r="A2306" s="181" t="s">
        <v>17626</v>
      </c>
      <c r="B2306" s="180" t="s">
        <v>17627</v>
      </c>
      <c r="C2306" s="181" t="s">
        <v>11911</v>
      </c>
      <c r="D2306" s="182">
        <v>1541.26</v>
      </c>
    </row>
    <row r="2307" spans="1:4">
      <c r="A2307" s="179" t="s">
        <v>17628</v>
      </c>
      <c r="B2307" s="180"/>
      <c r="C2307" s="181"/>
      <c r="D2307" s="182"/>
    </row>
    <row r="2308" spans="1:4">
      <c r="A2308" s="179" t="s">
        <v>17629</v>
      </c>
      <c r="B2308" s="180"/>
      <c r="C2308" s="181"/>
      <c r="D2308" s="182"/>
    </row>
    <row r="2309" spans="1:4">
      <c r="A2309" s="183" t="s">
        <v>11948</v>
      </c>
      <c r="B2309" s="180"/>
      <c r="C2309" s="181"/>
      <c r="D2309" s="182"/>
    </row>
    <row r="2310" spans="1:4">
      <c r="A2310" s="184" t="s">
        <v>17630</v>
      </c>
      <c r="B2310" s="180" t="s">
        <v>17631</v>
      </c>
      <c r="C2310" s="181" t="s">
        <v>11911</v>
      </c>
      <c r="D2310" s="182">
        <v>219.12</v>
      </c>
    </row>
    <row r="2311" spans="1:4">
      <c r="A2311" s="184" t="s">
        <v>17632</v>
      </c>
      <c r="B2311" s="180" t="s">
        <v>17633</v>
      </c>
      <c r="C2311" s="181" t="s">
        <v>11911</v>
      </c>
      <c r="D2311" s="182">
        <v>583.03</v>
      </c>
    </row>
    <row r="2312" spans="1:4">
      <c r="A2312" s="184" t="s">
        <v>17634</v>
      </c>
      <c r="B2312" s="180" t="s">
        <v>17635</v>
      </c>
      <c r="C2312" s="181" t="s">
        <v>11911</v>
      </c>
      <c r="D2312" s="182">
        <v>238.7</v>
      </c>
    </row>
    <row r="2313" spans="1:4">
      <c r="A2313" s="184" t="s">
        <v>17636</v>
      </c>
      <c r="B2313" s="180" t="s">
        <v>17637</v>
      </c>
      <c r="C2313" s="181" t="s">
        <v>11911</v>
      </c>
      <c r="D2313" s="182">
        <v>602.61</v>
      </c>
    </row>
    <row r="2314" spans="1:4">
      <c r="A2314" s="184" t="s">
        <v>17638</v>
      </c>
      <c r="B2314" s="180" t="s">
        <v>17639</v>
      </c>
      <c r="C2314" s="181" t="s">
        <v>11949</v>
      </c>
      <c r="D2314" s="182">
        <v>62.48</v>
      </c>
    </row>
    <row r="2315" spans="1:4">
      <c r="A2315" s="184" t="s">
        <v>17640</v>
      </c>
      <c r="B2315" s="180" t="s">
        <v>17641</v>
      </c>
      <c r="C2315" s="181" t="s">
        <v>48</v>
      </c>
      <c r="D2315" s="182">
        <v>114.93</v>
      </c>
    </row>
    <row r="2316" spans="1:4">
      <c r="A2316" s="184" t="s">
        <v>17642</v>
      </c>
      <c r="B2316" s="180" t="s">
        <v>17643</v>
      </c>
      <c r="C2316" s="181" t="s">
        <v>48</v>
      </c>
      <c r="D2316" s="182">
        <v>245.22</v>
      </c>
    </row>
    <row r="2317" spans="1:4">
      <c r="A2317" s="181" t="s">
        <v>17644</v>
      </c>
      <c r="B2317" s="180" t="s">
        <v>17645</v>
      </c>
      <c r="C2317" s="181" t="s">
        <v>11911</v>
      </c>
      <c r="D2317" s="182">
        <v>582.66</v>
      </c>
    </row>
    <row r="2318" spans="1:4">
      <c r="A2318" s="183" t="s">
        <v>17646</v>
      </c>
      <c r="B2318" s="180"/>
      <c r="C2318" s="181"/>
      <c r="D2318" s="182"/>
    </row>
    <row r="2319" spans="1:4">
      <c r="A2319" s="181" t="s">
        <v>17647</v>
      </c>
      <c r="B2319" s="180" t="s">
        <v>17648</v>
      </c>
      <c r="C2319" s="181" t="s">
        <v>48</v>
      </c>
      <c r="D2319" s="182">
        <v>56.38</v>
      </c>
    </row>
    <row r="2320" spans="1:4">
      <c r="A2320" s="183" t="s">
        <v>17649</v>
      </c>
      <c r="B2320" s="180"/>
      <c r="C2320" s="181"/>
      <c r="D2320" s="182"/>
    </row>
    <row r="2321" spans="1:4">
      <c r="A2321" s="184" t="s">
        <v>17650</v>
      </c>
      <c r="B2321" s="180" t="s">
        <v>17651</v>
      </c>
      <c r="C2321" s="181" t="s">
        <v>11945</v>
      </c>
      <c r="D2321" s="182">
        <v>17.97</v>
      </c>
    </row>
    <row r="2322" spans="1:4">
      <c r="A2322" s="184" t="s">
        <v>17652</v>
      </c>
      <c r="B2322" s="180" t="s">
        <v>17653</v>
      </c>
      <c r="C2322" s="181" t="s">
        <v>11945</v>
      </c>
      <c r="D2322" s="182">
        <v>14.15</v>
      </c>
    </row>
    <row r="2323" spans="1:4">
      <c r="A2323" s="184" t="s">
        <v>17654</v>
      </c>
      <c r="B2323" s="180" t="s">
        <v>17655</v>
      </c>
      <c r="C2323" s="181" t="s">
        <v>11945</v>
      </c>
      <c r="D2323" s="182">
        <v>12.62</v>
      </c>
    </row>
    <row r="2324" spans="1:4">
      <c r="A2324" s="184" t="s">
        <v>17656</v>
      </c>
      <c r="B2324" s="180" t="s">
        <v>17657</v>
      </c>
      <c r="C2324" s="181" t="s">
        <v>48</v>
      </c>
      <c r="D2324" s="182">
        <v>12.28</v>
      </c>
    </row>
    <row r="2325" spans="1:4">
      <c r="A2325" s="184" t="s">
        <v>17658</v>
      </c>
      <c r="B2325" s="180" t="s">
        <v>17659</v>
      </c>
      <c r="C2325" s="181" t="s">
        <v>48</v>
      </c>
      <c r="D2325" s="182">
        <v>32.99</v>
      </c>
    </row>
    <row r="2326" spans="1:4">
      <c r="A2326" s="181" t="s">
        <v>17660</v>
      </c>
      <c r="B2326" s="180" t="s">
        <v>17661</v>
      </c>
      <c r="C2326" s="181" t="s">
        <v>48</v>
      </c>
      <c r="D2326" s="182">
        <v>17.45</v>
      </c>
    </row>
    <row r="2327" spans="1:4">
      <c r="A2327" s="183" t="s">
        <v>17662</v>
      </c>
      <c r="B2327" s="180"/>
      <c r="C2327" s="181"/>
      <c r="D2327" s="182"/>
    </row>
    <row r="2328" spans="1:4">
      <c r="A2328" s="184" t="s">
        <v>17663</v>
      </c>
      <c r="B2328" s="180" t="s">
        <v>17664</v>
      </c>
      <c r="C2328" s="181" t="s">
        <v>11911</v>
      </c>
      <c r="D2328" s="182">
        <v>1262.6199999999999</v>
      </c>
    </row>
    <row r="2329" spans="1:4">
      <c r="A2329" s="184" t="s">
        <v>17665</v>
      </c>
      <c r="B2329" s="180" t="s">
        <v>17666</v>
      </c>
      <c r="C2329" s="181" t="s">
        <v>48</v>
      </c>
      <c r="D2329" s="182">
        <v>105</v>
      </c>
    </row>
    <row r="2330" spans="1:4">
      <c r="A2330" s="184" t="s">
        <v>17667</v>
      </c>
      <c r="B2330" s="180" t="s">
        <v>17668</v>
      </c>
      <c r="C2330" s="181" t="s">
        <v>48</v>
      </c>
      <c r="D2330" s="182">
        <v>89.72</v>
      </c>
    </row>
    <row r="2331" spans="1:4">
      <c r="A2331" s="184" t="s">
        <v>17669</v>
      </c>
      <c r="B2331" s="180" t="s">
        <v>17670</v>
      </c>
      <c r="C2331" s="181" t="s">
        <v>48</v>
      </c>
      <c r="D2331" s="182">
        <v>130.96</v>
      </c>
    </row>
    <row r="2332" spans="1:4">
      <c r="A2332" s="181" t="s">
        <v>17671</v>
      </c>
      <c r="B2332" s="180" t="s">
        <v>17672</v>
      </c>
      <c r="C2332" s="181" t="s">
        <v>48</v>
      </c>
      <c r="D2332" s="182">
        <v>101.69</v>
      </c>
    </row>
    <row r="2333" spans="1:4">
      <c r="A2333" s="183" t="s">
        <v>17673</v>
      </c>
      <c r="B2333" s="180"/>
      <c r="C2333" s="181"/>
      <c r="D2333" s="182"/>
    </row>
    <row r="2334" spans="1:4">
      <c r="A2334" s="181" t="s">
        <v>17674</v>
      </c>
      <c r="B2334" s="180" t="s">
        <v>17675</v>
      </c>
      <c r="C2334" s="181" t="s">
        <v>11911</v>
      </c>
      <c r="D2334" s="182">
        <v>684.68</v>
      </c>
    </row>
    <row r="2335" spans="1:4">
      <c r="A2335" s="183" t="s">
        <v>17676</v>
      </c>
      <c r="B2335" s="180"/>
      <c r="C2335" s="181"/>
      <c r="D2335" s="182"/>
    </row>
    <row r="2336" spans="1:4">
      <c r="A2336" s="184" t="s">
        <v>17677</v>
      </c>
      <c r="B2336" s="180" t="s">
        <v>17678</v>
      </c>
      <c r="C2336" s="181" t="s">
        <v>11911</v>
      </c>
      <c r="D2336" s="182">
        <v>480.22</v>
      </c>
    </row>
    <row r="2337" spans="1:4">
      <c r="A2337" s="184" t="s">
        <v>17679</v>
      </c>
      <c r="B2337" s="180" t="s">
        <v>17680</v>
      </c>
      <c r="C2337" s="181" t="s">
        <v>11911</v>
      </c>
      <c r="D2337" s="182">
        <v>1276.8699999999999</v>
      </c>
    </row>
    <row r="2338" spans="1:4">
      <c r="A2338" s="181" t="s">
        <v>17681</v>
      </c>
      <c r="B2338" s="180" t="s">
        <v>17682</v>
      </c>
      <c r="C2338" s="181" t="s">
        <v>11911</v>
      </c>
      <c r="D2338" s="182">
        <v>2591.09</v>
      </c>
    </row>
    <row r="2339" spans="1:4">
      <c r="A2339" s="179" t="s">
        <v>17683</v>
      </c>
      <c r="B2339" s="180"/>
      <c r="C2339" s="181"/>
      <c r="D2339" s="182"/>
    </row>
    <row r="2340" spans="1:4">
      <c r="A2340" s="183" t="s">
        <v>17684</v>
      </c>
      <c r="B2340" s="180"/>
      <c r="C2340" s="181"/>
      <c r="D2340" s="182"/>
    </row>
    <row r="2341" spans="1:4">
      <c r="A2341" s="184" t="s">
        <v>17685</v>
      </c>
      <c r="B2341" s="180" t="s">
        <v>17686</v>
      </c>
      <c r="C2341" s="181" t="s">
        <v>32</v>
      </c>
      <c r="D2341" s="182">
        <v>55.35</v>
      </c>
    </row>
    <row r="2342" spans="1:4">
      <c r="A2342" s="184" t="s">
        <v>17687</v>
      </c>
      <c r="B2342" s="180" t="s">
        <v>17688</v>
      </c>
      <c r="C2342" s="181" t="s">
        <v>32</v>
      </c>
      <c r="D2342" s="182">
        <v>49.88</v>
      </c>
    </row>
    <row r="2343" spans="1:4">
      <c r="A2343" s="184" t="s">
        <v>17689</v>
      </c>
      <c r="B2343" s="180" t="s">
        <v>17690</v>
      </c>
      <c r="C2343" s="181" t="s">
        <v>32</v>
      </c>
      <c r="D2343" s="182">
        <v>9.5500000000000007</v>
      </c>
    </row>
    <row r="2344" spans="1:4">
      <c r="A2344" s="184" t="s">
        <v>17691</v>
      </c>
      <c r="B2344" s="180" t="s">
        <v>17692</v>
      </c>
      <c r="C2344" s="181" t="s">
        <v>32</v>
      </c>
      <c r="D2344" s="182">
        <v>11.95</v>
      </c>
    </row>
    <row r="2345" spans="1:4">
      <c r="A2345" s="184" t="s">
        <v>17693</v>
      </c>
      <c r="B2345" s="180" t="s">
        <v>17694</v>
      </c>
      <c r="C2345" s="181" t="s">
        <v>32</v>
      </c>
      <c r="D2345" s="182">
        <v>17.57</v>
      </c>
    </row>
    <row r="2346" spans="1:4">
      <c r="A2346" s="184" t="s">
        <v>17695</v>
      </c>
      <c r="B2346" s="180" t="s">
        <v>17696</v>
      </c>
      <c r="C2346" s="181" t="s">
        <v>32</v>
      </c>
      <c r="D2346" s="182">
        <v>23.72</v>
      </c>
    </row>
    <row r="2347" spans="1:4">
      <c r="A2347" s="184" t="s">
        <v>17697</v>
      </c>
      <c r="B2347" s="180" t="s">
        <v>17698</v>
      </c>
      <c r="C2347" s="181" t="s">
        <v>32</v>
      </c>
      <c r="D2347" s="182">
        <v>28.07</v>
      </c>
    </row>
    <row r="2348" spans="1:4">
      <c r="A2348" s="184" t="s">
        <v>17699</v>
      </c>
      <c r="B2348" s="180" t="s">
        <v>17700</v>
      </c>
      <c r="C2348" s="181" t="s">
        <v>32</v>
      </c>
      <c r="D2348" s="182">
        <v>32.119999999999997</v>
      </c>
    </row>
    <row r="2349" spans="1:4">
      <c r="A2349" s="184" t="s">
        <v>17701</v>
      </c>
      <c r="B2349" s="180" t="s">
        <v>17702</v>
      </c>
      <c r="C2349" s="181" t="s">
        <v>32</v>
      </c>
      <c r="D2349" s="182">
        <v>50.05</v>
      </c>
    </row>
    <row r="2350" spans="1:4">
      <c r="A2350" s="184" t="s">
        <v>17703</v>
      </c>
      <c r="B2350" s="180" t="s">
        <v>17704</v>
      </c>
      <c r="C2350" s="181" t="s">
        <v>32</v>
      </c>
      <c r="D2350" s="182">
        <v>64.59</v>
      </c>
    </row>
    <row r="2351" spans="1:4">
      <c r="A2351" s="184" t="s">
        <v>17705</v>
      </c>
      <c r="B2351" s="180" t="s">
        <v>17706</v>
      </c>
      <c r="C2351" s="181" t="s">
        <v>32</v>
      </c>
      <c r="D2351" s="182">
        <v>6.33</v>
      </c>
    </row>
    <row r="2352" spans="1:4">
      <c r="A2352" s="184" t="s">
        <v>17707</v>
      </c>
      <c r="B2352" s="180" t="s">
        <v>17708</v>
      </c>
      <c r="C2352" s="181" t="s">
        <v>32</v>
      </c>
      <c r="D2352" s="182">
        <v>6.04</v>
      </c>
    </row>
    <row r="2353" spans="1:4">
      <c r="A2353" s="184" t="s">
        <v>17709</v>
      </c>
      <c r="B2353" s="180" t="s">
        <v>17710</v>
      </c>
      <c r="C2353" s="181" t="s">
        <v>32</v>
      </c>
      <c r="D2353" s="182">
        <v>9.23</v>
      </c>
    </row>
    <row r="2354" spans="1:4">
      <c r="A2354" s="184" t="s">
        <v>17711</v>
      </c>
      <c r="B2354" s="180" t="s">
        <v>17712</v>
      </c>
      <c r="C2354" s="181" t="s">
        <v>32</v>
      </c>
      <c r="D2354" s="182">
        <v>34.06</v>
      </c>
    </row>
    <row r="2355" spans="1:4">
      <c r="A2355" s="184" t="s">
        <v>17713</v>
      </c>
      <c r="B2355" s="180" t="s">
        <v>17714</v>
      </c>
      <c r="C2355" s="181" t="s">
        <v>32</v>
      </c>
      <c r="D2355" s="182">
        <v>7.49</v>
      </c>
    </row>
    <row r="2356" spans="1:4">
      <c r="A2356" s="181" t="s">
        <v>17715</v>
      </c>
      <c r="B2356" s="180" t="s">
        <v>17716</v>
      </c>
      <c r="C2356" s="181" t="s">
        <v>32</v>
      </c>
      <c r="D2356" s="182">
        <v>0.62</v>
      </c>
    </row>
    <row r="2357" spans="1:4">
      <c r="A2357" s="179" t="s">
        <v>17717</v>
      </c>
      <c r="B2357" s="180"/>
      <c r="C2357" s="181"/>
      <c r="D2357" s="182"/>
    </row>
    <row r="2358" spans="1:4">
      <c r="A2358" s="183" t="s">
        <v>17718</v>
      </c>
      <c r="B2358" s="180"/>
      <c r="C2358" s="181"/>
      <c r="D2358" s="182"/>
    </row>
    <row r="2359" spans="1:4">
      <c r="A2359" s="184" t="s">
        <v>17719</v>
      </c>
      <c r="B2359" s="180" t="s">
        <v>17720</v>
      </c>
      <c r="C2359" s="181" t="s">
        <v>41</v>
      </c>
      <c r="D2359" s="182">
        <v>1149.19</v>
      </c>
    </row>
    <row r="2360" spans="1:4">
      <c r="A2360" s="181" t="s">
        <v>17721</v>
      </c>
      <c r="B2360" s="180" t="s">
        <v>17722</v>
      </c>
      <c r="C2360" s="181" t="s">
        <v>32</v>
      </c>
      <c r="D2360" s="182">
        <v>1372.69</v>
      </c>
    </row>
    <row r="2361" spans="1:4">
      <c r="A2361" s="183" t="s">
        <v>17723</v>
      </c>
      <c r="B2361" s="180"/>
      <c r="C2361" s="181"/>
      <c r="D2361" s="182"/>
    </row>
    <row r="2362" spans="1:4">
      <c r="A2362" s="184" t="s">
        <v>17724</v>
      </c>
      <c r="B2362" s="180" t="s">
        <v>17725</v>
      </c>
      <c r="C2362" s="181" t="s">
        <v>41</v>
      </c>
      <c r="D2362" s="182">
        <v>416.31</v>
      </c>
    </row>
    <row r="2363" spans="1:4">
      <c r="A2363" s="184" t="s">
        <v>17726</v>
      </c>
      <c r="B2363" s="180" t="s">
        <v>17727</v>
      </c>
      <c r="C2363" s="181" t="s">
        <v>41</v>
      </c>
      <c r="D2363" s="182">
        <v>357.19</v>
      </c>
    </row>
    <row r="2364" spans="1:4">
      <c r="A2364" s="184" t="s">
        <v>17728</v>
      </c>
      <c r="B2364" s="180" t="s">
        <v>17729</v>
      </c>
      <c r="C2364" s="181" t="s">
        <v>41</v>
      </c>
      <c r="D2364" s="182">
        <v>357.19</v>
      </c>
    </row>
    <row r="2365" spans="1:4">
      <c r="A2365" s="184" t="s">
        <v>17730</v>
      </c>
      <c r="B2365" s="180" t="s">
        <v>17731</v>
      </c>
      <c r="C2365" s="181" t="s">
        <v>41</v>
      </c>
      <c r="D2365" s="182">
        <v>414.94</v>
      </c>
    </row>
    <row r="2366" spans="1:4">
      <c r="A2366" s="184" t="s">
        <v>17732</v>
      </c>
      <c r="B2366" s="180" t="s">
        <v>17733</v>
      </c>
      <c r="C2366" s="181" t="s">
        <v>41</v>
      </c>
      <c r="D2366" s="182">
        <v>367.69</v>
      </c>
    </row>
    <row r="2367" spans="1:4">
      <c r="A2367" s="184" t="s">
        <v>17734</v>
      </c>
      <c r="B2367" s="180" t="s">
        <v>17735</v>
      </c>
      <c r="C2367" s="181" t="s">
        <v>41</v>
      </c>
      <c r="D2367" s="182">
        <v>367.69</v>
      </c>
    </row>
    <row r="2368" spans="1:4">
      <c r="A2368" s="184" t="s">
        <v>17736</v>
      </c>
      <c r="B2368" s="180" t="s">
        <v>17737</v>
      </c>
      <c r="C2368" s="181" t="s">
        <v>41</v>
      </c>
      <c r="D2368" s="182">
        <v>430.69</v>
      </c>
    </row>
    <row r="2369" spans="1:4">
      <c r="A2369" s="181" t="s">
        <v>17738</v>
      </c>
      <c r="B2369" s="180" t="s">
        <v>17739</v>
      </c>
      <c r="C2369" s="181" t="s">
        <v>41</v>
      </c>
      <c r="D2369" s="182">
        <v>451.69</v>
      </c>
    </row>
    <row r="2370" spans="1:4">
      <c r="A2370" s="179" t="s">
        <v>17740</v>
      </c>
      <c r="B2370" s="180"/>
      <c r="C2370" s="181"/>
      <c r="D2370" s="182"/>
    </row>
    <row r="2371" spans="1:4">
      <c r="A2371" s="183" t="s">
        <v>17741</v>
      </c>
      <c r="B2371" s="180"/>
      <c r="C2371" s="181"/>
      <c r="D2371" s="182"/>
    </row>
    <row r="2372" spans="1:4">
      <c r="A2372" s="184" t="s">
        <v>17742</v>
      </c>
      <c r="B2372" s="180" t="s">
        <v>17743</v>
      </c>
      <c r="C2372" s="181" t="s">
        <v>32</v>
      </c>
      <c r="D2372" s="182">
        <v>107.65</v>
      </c>
    </row>
    <row r="2373" spans="1:4">
      <c r="A2373" s="184" t="s">
        <v>17744</v>
      </c>
      <c r="B2373" s="180" t="s">
        <v>17745</v>
      </c>
      <c r="C2373" s="181" t="s">
        <v>32</v>
      </c>
      <c r="D2373" s="182">
        <v>665.41</v>
      </c>
    </row>
    <row r="2374" spans="1:4">
      <c r="A2374" s="181" t="s">
        <v>17746</v>
      </c>
      <c r="B2374" s="180" t="s">
        <v>17747</v>
      </c>
      <c r="C2374" s="181" t="s">
        <v>32</v>
      </c>
      <c r="D2374" s="182">
        <v>340.37</v>
      </c>
    </row>
    <row r="2375" spans="1:4">
      <c r="A2375" s="179" t="s">
        <v>17748</v>
      </c>
      <c r="B2375" s="180"/>
      <c r="C2375" s="181"/>
      <c r="D2375" s="182"/>
    </row>
    <row r="2376" spans="1:4">
      <c r="A2376" s="183" t="s">
        <v>17749</v>
      </c>
      <c r="B2376" s="180"/>
      <c r="C2376" s="181"/>
      <c r="D2376" s="182"/>
    </row>
    <row r="2377" spans="1:4">
      <c r="A2377" s="184" t="s">
        <v>17750</v>
      </c>
      <c r="B2377" s="180" t="s">
        <v>17751</v>
      </c>
      <c r="C2377" s="181" t="s">
        <v>32</v>
      </c>
      <c r="D2377" s="182">
        <v>327.24</v>
      </c>
    </row>
    <row r="2378" spans="1:4">
      <c r="A2378" s="184" t="s">
        <v>17752</v>
      </c>
      <c r="B2378" s="180" t="s">
        <v>17753</v>
      </c>
      <c r="C2378" s="181" t="s">
        <v>32</v>
      </c>
      <c r="D2378" s="182">
        <v>69.930000000000007</v>
      </c>
    </row>
    <row r="2379" spans="1:4">
      <c r="A2379" s="184" t="s">
        <v>17754</v>
      </c>
      <c r="B2379" s="180" t="s">
        <v>17755</v>
      </c>
      <c r="C2379" s="181" t="s">
        <v>32</v>
      </c>
      <c r="D2379" s="182">
        <v>79.5</v>
      </c>
    </row>
    <row r="2380" spans="1:4">
      <c r="A2380" s="184" t="s">
        <v>17756</v>
      </c>
      <c r="B2380" s="180" t="s">
        <v>17757</v>
      </c>
      <c r="C2380" s="181" t="s">
        <v>32</v>
      </c>
      <c r="D2380" s="182">
        <v>83.39</v>
      </c>
    </row>
    <row r="2381" spans="1:4">
      <c r="A2381" s="184" t="s">
        <v>17758</v>
      </c>
      <c r="B2381" s="180" t="s">
        <v>17759</v>
      </c>
      <c r="C2381" s="181" t="s">
        <v>32</v>
      </c>
      <c r="D2381" s="182">
        <v>118.18</v>
      </c>
    </row>
    <row r="2382" spans="1:4">
      <c r="A2382" s="184" t="s">
        <v>17760</v>
      </c>
      <c r="B2382" s="180" t="s">
        <v>17761</v>
      </c>
      <c r="C2382" s="181" t="s">
        <v>32</v>
      </c>
      <c r="D2382" s="182">
        <v>118.11</v>
      </c>
    </row>
    <row r="2383" spans="1:4">
      <c r="A2383" s="184" t="s">
        <v>17762</v>
      </c>
      <c r="B2383" s="180" t="s">
        <v>17763</v>
      </c>
      <c r="C2383" s="181" t="s">
        <v>32</v>
      </c>
      <c r="D2383" s="182">
        <v>124.06</v>
      </c>
    </row>
    <row r="2384" spans="1:4">
      <c r="A2384" s="181" t="s">
        <v>17764</v>
      </c>
      <c r="B2384" s="180" t="s">
        <v>17765</v>
      </c>
      <c r="C2384" s="181" t="s">
        <v>32</v>
      </c>
      <c r="D2384" s="182">
        <v>142.37</v>
      </c>
    </row>
    <row r="2385" spans="1:4">
      <c r="A2385" s="183" t="s">
        <v>17766</v>
      </c>
      <c r="B2385" s="180"/>
      <c r="C2385" s="181"/>
      <c r="D2385" s="182"/>
    </row>
    <row r="2386" spans="1:4">
      <c r="A2386" s="184" t="s">
        <v>17767</v>
      </c>
      <c r="B2386" s="180" t="s">
        <v>17768</v>
      </c>
      <c r="C2386" s="181" t="s">
        <v>11911</v>
      </c>
      <c r="D2386" s="182">
        <v>36.82</v>
      </c>
    </row>
    <row r="2387" spans="1:4">
      <c r="A2387" s="184" t="s">
        <v>17769</v>
      </c>
      <c r="B2387" s="180" t="s">
        <v>17770</v>
      </c>
      <c r="C2387" s="181" t="s">
        <v>11911</v>
      </c>
      <c r="D2387" s="182">
        <v>34.58</v>
      </c>
    </row>
    <row r="2388" spans="1:4">
      <c r="A2388" s="184" t="s">
        <v>17771</v>
      </c>
      <c r="B2388" s="180" t="s">
        <v>17772</v>
      </c>
      <c r="C2388" s="181" t="s">
        <v>32</v>
      </c>
      <c r="D2388" s="182">
        <v>614.27</v>
      </c>
    </row>
    <row r="2389" spans="1:4">
      <c r="A2389" s="184" t="s">
        <v>17773</v>
      </c>
      <c r="B2389" s="180" t="s">
        <v>17774</v>
      </c>
      <c r="C2389" s="181" t="s">
        <v>32</v>
      </c>
      <c r="D2389" s="182">
        <v>680.37</v>
      </c>
    </row>
    <row r="2390" spans="1:4">
      <c r="A2390" s="184" t="s">
        <v>17775</v>
      </c>
      <c r="B2390" s="180" t="s">
        <v>17776</v>
      </c>
      <c r="C2390" s="181" t="s">
        <v>48</v>
      </c>
      <c r="D2390" s="182">
        <v>6844.7</v>
      </c>
    </row>
    <row r="2391" spans="1:4">
      <c r="A2391" s="184" t="s">
        <v>17777</v>
      </c>
      <c r="B2391" s="180" t="s">
        <v>17778</v>
      </c>
      <c r="C2391" s="181" t="s">
        <v>48</v>
      </c>
      <c r="D2391" s="182">
        <v>8898.17</v>
      </c>
    </row>
    <row r="2392" spans="1:4">
      <c r="A2392" s="184" t="s">
        <v>17779</v>
      </c>
      <c r="B2392" s="180" t="s">
        <v>17780</v>
      </c>
      <c r="C2392" s="181" t="s">
        <v>48</v>
      </c>
      <c r="D2392" s="182">
        <v>9240.4</v>
      </c>
    </row>
    <row r="2393" spans="1:4">
      <c r="A2393" s="184" t="s">
        <v>17781</v>
      </c>
      <c r="B2393" s="180" t="s">
        <v>17782</v>
      </c>
      <c r="C2393" s="181" t="s">
        <v>48</v>
      </c>
      <c r="D2393" s="182">
        <v>14000.29</v>
      </c>
    </row>
    <row r="2394" spans="1:4">
      <c r="A2394" s="184" t="s">
        <v>17783</v>
      </c>
      <c r="B2394" s="180" t="s">
        <v>17784</v>
      </c>
      <c r="C2394" s="181" t="s">
        <v>48</v>
      </c>
      <c r="D2394" s="182">
        <v>16100.39</v>
      </c>
    </row>
    <row r="2395" spans="1:4">
      <c r="A2395" s="184" t="s">
        <v>17785</v>
      </c>
      <c r="B2395" s="180" t="s">
        <v>17786</v>
      </c>
      <c r="C2395" s="181" t="s">
        <v>48</v>
      </c>
      <c r="D2395" s="182">
        <v>17150.36</v>
      </c>
    </row>
    <row r="2396" spans="1:4">
      <c r="A2396" s="184" t="s">
        <v>17787</v>
      </c>
      <c r="B2396" s="180" t="s">
        <v>17788</v>
      </c>
      <c r="C2396" s="181" t="s">
        <v>48</v>
      </c>
      <c r="D2396" s="182">
        <v>18200.349999999999</v>
      </c>
    </row>
    <row r="2397" spans="1:4">
      <c r="A2397" s="184" t="s">
        <v>17789</v>
      </c>
      <c r="B2397" s="180" t="s">
        <v>17790</v>
      </c>
      <c r="C2397" s="181" t="s">
        <v>48</v>
      </c>
      <c r="D2397" s="182">
        <v>34279.620000000003</v>
      </c>
    </row>
    <row r="2398" spans="1:4">
      <c r="A2398" s="184" t="s">
        <v>17791</v>
      </c>
      <c r="B2398" s="180" t="s">
        <v>17792</v>
      </c>
      <c r="C2398" s="181" t="s">
        <v>48</v>
      </c>
      <c r="D2398" s="182">
        <v>37707.550000000003</v>
      </c>
    </row>
    <row r="2399" spans="1:4">
      <c r="A2399" s="184" t="s">
        <v>17793</v>
      </c>
      <c r="B2399" s="180" t="s">
        <v>17794</v>
      </c>
      <c r="C2399" s="181" t="s">
        <v>48</v>
      </c>
      <c r="D2399" s="182">
        <v>41135.5</v>
      </c>
    </row>
    <row r="2400" spans="1:4">
      <c r="A2400" s="184" t="s">
        <v>17795</v>
      </c>
      <c r="B2400" s="180" t="s">
        <v>17796</v>
      </c>
      <c r="C2400" s="181" t="s">
        <v>48</v>
      </c>
      <c r="D2400" s="182">
        <v>47991.43</v>
      </c>
    </row>
    <row r="2401" spans="1:4">
      <c r="A2401" s="184" t="s">
        <v>17797</v>
      </c>
      <c r="B2401" s="180" t="s">
        <v>17798</v>
      </c>
      <c r="C2401" s="181" t="s">
        <v>48</v>
      </c>
      <c r="D2401" s="182">
        <v>36026.26</v>
      </c>
    </row>
    <row r="2402" spans="1:4">
      <c r="A2402" s="184" t="s">
        <v>17799</v>
      </c>
      <c r="B2402" s="180" t="s">
        <v>17800</v>
      </c>
      <c r="C2402" s="181" t="s">
        <v>48</v>
      </c>
      <c r="D2402" s="182">
        <v>39628.89</v>
      </c>
    </row>
    <row r="2403" spans="1:4">
      <c r="A2403" s="184" t="s">
        <v>17801</v>
      </c>
      <c r="B2403" s="180" t="s">
        <v>17802</v>
      </c>
      <c r="C2403" s="181" t="s">
        <v>48</v>
      </c>
      <c r="D2403" s="182">
        <v>43231.54</v>
      </c>
    </row>
    <row r="2404" spans="1:4">
      <c r="A2404" s="181" t="s">
        <v>17803</v>
      </c>
      <c r="B2404" s="180" t="s">
        <v>17804</v>
      </c>
      <c r="C2404" s="181" t="s">
        <v>48</v>
      </c>
      <c r="D2404" s="182">
        <v>50436.77</v>
      </c>
    </row>
    <row r="2405" spans="1:4">
      <c r="A2405" s="183" t="s">
        <v>17805</v>
      </c>
      <c r="B2405" s="180"/>
      <c r="C2405" s="181"/>
      <c r="D2405" s="182"/>
    </row>
    <row r="2406" spans="1:4">
      <c r="A2406" s="184" t="s">
        <v>17806</v>
      </c>
      <c r="B2406" s="180" t="s">
        <v>17807</v>
      </c>
      <c r="C2406" s="181" t="s">
        <v>32</v>
      </c>
      <c r="D2406" s="182">
        <v>501.72</v>
      </c>
    </row>
    <row r="2407" spans="1:4">
      <c r="A2407" s="181" t="s">
        <v>17808</v>
      </c>
      <c r="B2407" s="180" t="s">
        <v>17809</v>
      </c>
      <c r="C2407" s="181" t="s">
        <v>32</v>
      </c>
      <c r="D2407" s="182">
        <v>231.91</v>
      </c>
    </row>
    <row r="2408" spans="1:4">
      <c r="A2408" s="179" t="s">
        <v>17810</v>
      </c>
      <c r="B2408" s="180"/>
      <c r="C2408" s="181"/>
      <c r="D2408" s="182"/>
    </row>
    <row r="2409" spans="1:4">
      <c r="A2409" s="183" t="s">
        <v>17811</v>
      </c>
      <c r="B2409" s="180"/>
      <c r="C2409" s="181"/>
      <c r="D2409" s="182"/>
    </row>
    <row r="2410" spans="1:4">
      <c r="A2410" s="184" t="s">
        <v>17812</v>
      </c>
      <c r="B2410" s="180" t="s">
        <v>17813</v>
      </c>
      <c r="C2410" s="181" t="s">
        <v>41</v>
      </c>
      <c r="D2410" s="182">
        <v>233.62</v>
      </c>
    </row>
    <row r="2411" spans="1:4">
      <c r="A2411" s="184" t="s">
        <v>17814</v>
      </c>
      <c r="B2411" s="180" t="s">
        <v>17815</v>
      </c>
      <c r="C2411" s="181" t="s">
        <v>41</v>
      </c>
      <c r="D2411" s="182">
        <v>288.83</v>
      </c>
    </row>
    <row r="2412" spans="1:4">
      <c r="A2412" s="184" t="s">
        <v>17816</v>
      </c>
      <c r="B2412" s="180" t="s">
        <v>17817</v>
      </c>
      <c r="C2412" s="181" t="s">
        <v>41</v>
      </c>
      <c r="D2412" s="182">
        <v>263.35000000000002</v>
      </c>
    </row>
    <row r="2413" spans="1:4">
      <c r="A2413" s="184" t="s">
        <v>17818</v>
      </c>
      <c r="B2413" s="180" t="s">
        <v>17819</v>
      </c>
      <c r="C2413" s="181" t="s">
        <v>41</v>
      </c>
      <c r="D2413" s="182">
        <v>287.5</v>
      </c>
    </row>
    <row r="2414" spans="1:4">
      <c r="A2414" s="184" t="s">
        <v>17820</v>
      </c>
      <c r="B2414" s="180" t="s">
        <v>17821</v>
      </c>
      <c r="C2414" s="181" t="s">
        <v>41</v>
      </c>
      <c r="D2414" s="182">
        <v>313.70999999999998</v>
      </c>
    </row>
    <row r="2415" spans="1:4">
      <c r="A2415" s="184" t="s">
        <v>17822</v>
      </c>
      <c r="B2415" s="180" t="s">
        <v>17823</v>
      </c>
      <c r="C2415" s="181" t="s">
        <v>41</v>
      </c>
      <c r="D2415" s="182">
        <v>306</v>
      </c>
    </row>
    <row r="2416" spans="1:4">
      <c r="A2416" s="184" t="s">
        <v>17824</v>
      </c>
      <c r="B2416" s="180" t="s">
        <v>17825</v>
      </c>
      <c r="C2416" s="181" t="s">
        <v>41</v>
      </c>
      <c r="D2416" s="182">
        <v>315</v>
      </c>
    </row>
    <row r="2417" spans="1:4">
      <c r="A2417" s="184" t="s">
        <v>17826</v>
      </c>
      <c r="B2417" s="180" t="s">
        <v>17827</v>
      </c>
      <c r="C2417" s="181" t="s">
        <v>41</v>
      </c>
      <c r="D2417" s="182">
        <v>325</v>
      </c>
    </row>
    <row r="2418" spans="1:4">
      <c r="A2418" s="184" t="s">
        <v>17828</v>
      </c>
      <c r="B2418" s="180" t="s">
        <v>17829</v>
      </c>
      <c r="C2418" s="181" t="s">
        <v>41</v>
      </c>
      <c r="D2418" s="182">
        <v>320</v>
      </c>
    </row>
    <row r="2419" spans="1:4">
      <c r="A2419" s="181" t="s">
        <v>17830</v>
      </c>
      <c r="B2419" s="180" t="s">
        <v>17831</v>
      </c>
      <c r="C2419" s="181" t="s">
        <v>41</v>
      </c>
      <c r="D2419" s="182">
        <v>301.60000000000002</v>
      </c>
    </row>
    <row r="2420" spans="1:4">
      <c r="A2420" s="183" t="s">
        <v>17832</v>
      </c>
      <c r="B2420" s="180"/>
      <c r="C2420" s="181"/>
      <c r="D2420" s="182"/>
    </row>
    <row r="2421" spans="1:4">
      <c r="A2421" s="184" t="s">
        <v>17833</v>
      </c>
      <c r="B2421" s="180" t="s">
        <v>17834</v>
      </c>
      <c r="C2421" s="181" t="s">
        <v>41</v>
      </c>
      <c r="D2421" s="182">
        <v>327.02</v>
      </c>
    </row>
    <row r="2422" spans="1:4">
      <c r="A2422" s="181" t="s">
        <v>17835</v>
      </c>
      <c r="B2422" s="180" t="s">
        <v>17836</v>
      </c>
      <c r="C2422" s="181" t="s">
        <v>41</v>
      </c>
      <c r="D2422" s="182">
        <v>438.73</v>
      </c>
    </row>
    <row r="2423" spans="1:4">
      <c r="A2423" s="183" t="s">
        <v>17837</v>
      </c>
      <c r="B2423" s="180"/>
      <c r="C2423" s="181"/>
      <c r="D2423" s="182"/>
    </row>
    <row r="2424" spans="1:4">
      <c r="A2424" s="181" t="s">
        <v>17838</v>
      </c>
      <c r="B2424" s="180" t="s">
        <v>17839</v>
      </c>
      <c r="C2424" s="181" t="s">
        <v>41</v>
      </c>
      <c r="D2424" s="182">
        <v>30</v>
      </c>
    </row>
    <row r="2425" spans="1:4">
      <c r="A2425" s="179" t="s">
        <v>17840</v>
      </c>
      <c r="B2425" s="180"/>
      <c r="C2425" s="181"/>
      <c r="D2425" s="182"/>
    </row>
    <row r="2426" spans="1:4">
      <c r="A2426" s="183" t="s">
        <v>17841</v>
      </c>
      <c r="B2426" s="180"/>
      <c r="C2426" s="181"/>
      <c r="D2426" s="182"/>
    </row>
    <row r="2427" spans="1:4">
      <c r="A2427" s="184" t="s">
        <v>17842</v>
      </c>
      <c r="B2427" s="180" t="s">
        <v>17843</v>
      </c>
      <c r="C2427" s="181" t="s">
        <v>32</v>
      </c>
      <c r="D2427" s="182">
        <v>34.78</v>
      </c>
    </row>
    <row r="2428" spans="1:4">
      <c r="A2428" s="184" t="s">
        <v>17844</v>
      </c>
      <c r="B2428" s="180" t="s">
        <v>17845</v>
      </c>
      <c r="C2428" s="181" t="s">
        <v>11945</v>
      </c>
      <c r="D2428" s="182">
        <v>21.45</v>
      </c>
    </row>
    <row r="2429" spans="1:4">
      <c r="A2429" s="184" t="s">
        <v>17846</v>
      </c>
      <c r="B2429" s="180" t="s">
        <v>17847</v>
      </c>
      <c r="C2429" s="181" t="s">
        <v>11945</v>
      </c>
      <c r="D2429" s="182">
        <v>110.45</v>
      </c>
    </row>
    <row r="2430" spans="1:4">
      <c r="A2430" s="184" t="s">
        <v>17848</v>
      </c>
      <c r="B2430" s="180" t="s">
        <v>17849</v>
      </c>
      <c r="C2430" s="181" t="s">
        <v>32</v>
      </c>
      <c r="D2430" s="182">
        <v>928.45</v>
      </c>
    </row>
    <row r="2431" spans="1:4">
      <c r="A2431" s="184" t="s">
        <v>17850</v>
      </c>
      <c r="B2431" s="180" t="s">
        <v>17851</v>
      </c>
      <c r="C2431" s="181" t="s">
        <v>32</v>
      </c>
      <c r="D2431" s="182">
        <v>152.19999999999999</v>
      </c>
    </row>
    <row r="2432" spans="1:4">
      <c r="A2432" s="181" t="s">
        <v>17852</v>
      </c>
      <c r="B2432" s="180" t="s">
        <v>17853</v>
      </c>
      <c r="C2432" s="181" t="s">
        <v>32</v>
      </c>
      <c r="D2432" s="182">
        <v>47.86</v>
      </c>
    </row>
    <row r="2433" spans="1:4">
      <c r="A2433" s="179" t="s">
        <v>17854</v>
      </c>
      <c r="B2433" s="180"/>
      <c r="C2433" s="181"/>
      <c r="D2433" s="182"/>
    </row>
    <row r="2434" spans="1:4">
      <c r="A2434" s="183" t="s">
        <v>17855</v>
      </c>
      <c r="B2434" s="180"/>
      <c r="C2434" s="181"/>
      <c r="D2434" s="182"/>
    </row>
    <row r="2435" spans="1:4">
      <c r="A2435" s="181" t="s">
        <v>17856</v>
      </c>
      <c r="B2435" s="180" t="s">
        <v>17857</v>
      </c>
      <c r="C2435" s="181" t="s">
        <v>11911</v>
      </c>
      <c r="D2435" s="182">
        <v>13.93</v>
      </c>
    </row>
    <row r="2436" spans="1:4">
      <c r="A2436" s="179" t="s">
        <v>17858</v>
      </c>
      <c r="B2436" s="180"/>
      <c r="C2436" s="181"/>
      <c r="D2436" s="182"/>
    </row>
    <row r="2437" spans="1:4">
      <c r="A2437" s="183" t="s">
        <v>17859</v>
      </c>
      <c r="B2437" s="180"/>
      <c r="C2437" s="181"/>
      <c r="D2437" s="182"/>
    </row>
    <row r="2438" spans="1:4">
      <c r="A2438" s="184" t="s">
        <v>17860</v>
      </c>
      <c r="B2438" s="180" t="s">
        <v>17861</v>
      </c>
      <c r="C2438" s="181" t="s">
        <v>41</v>
      </c>
      <c r="D2438" s="182">
        <v>3414.05</v>
      </c>
    </row>
    <row r="2439" spans="1:4">
      <c r="A2439" s="184" t="s">
        <v>17862</v>
      </c>
      <c r="B2439" s="180" t="s">
        <v>17863</v>
      </c>
      <c r="C2439" s="181" t="s">
        <v>11945</v>
      </c>
      <c r="D2439" s="182">
        <v>53.89</v>
      </c>
    </row>
    <row r="2440" spans="1:4">
      <c r="A2440" s="184" t="s">
        <v>17864</v>
      </c>
      <c r="B2440" s="180" t="s">
        <v>17865</v>
      </c>
      <c r="C2440" s="181" t="s">
        <v>41</v>
      </c>
      <c r="D2440" s="182">
        <v>3090.67</v>
      </c>
    </row>
    <row r="2441" spans="1:4">
      <c r="A2441" s="184" t="s">
        <v>17866</v>
      </c>
      <c r="B2441" s="180" t="s">
        <v>17867</v>
      </c>
      <c r="C2441" s="181" t="s">
        <v>11950</v>
      </c>
      <c r="D2441" s="182">
        <v>200.63</v>
      </c>
    </row>
    <row r="2442" spans="1:4">
      <c r="A2442" s="184" t="s">
        <v>17868</v>
      </c>
      <c r="B2442" s="180" t="s">
        <v>17869</v>
      </c>
      <c r="C2442" s="181" t="s">
        <v>11950</v>
      </c>
      <c r="D2442" s="182">
        <v>111.39</v>
      </c>
    </row>
    <row r="2443" spans="1:4">
      <c r="A2443" s="184" t="s">
        <v>17870</v>
      </c>
      <c r="B2443" s="180" t="s">
        <v>17871</v>
      </c>
      <c r="C2443" s="181" t="s">
        <v>11950</v>
      </c>
      <c r="D2443" s="182">
        <v>65.319999999999993</v>
      </c>
    </row>
    <row r="2444" spans="1:4">
      <c r="A2444" s="184" t="s">
        <v>17872</v>
      </c>
      <c r="B2444" s="180" t="s">
        <v>17873</v>
      </c>
      <c r="C2444" s="181" t="s">
        <v>11950</v>
      </c>
      <c r="D2444" s="182">
        <v>39.020000000000003</v>
      </c>
    </row>
    <row r="2445" spans="1:4">
      <c r="A2445" s="184" t="s">
        <v>17874</v>
      </c>
      <c r="B2445" s="180" t="s">
        <v>17875</v>
      </c>
      <c r="C2445" s="181" t="s">
        <v>48</v>
      </c>
      <c r="D2445" s="182">
        <v>144.93</v>
      </c>
    </row>
    <row r="2446" spans="1:4">
      <c r="A2446" s="181" t="s">
        <v>17876</v>
      </c>
      <c r="B2446" s="180" t="s">
        <v>17877</v>
      </c>
      <c r="C2446" s="181" t="s">
        <v>32</v>
      </c>
      <c r="D2446" s="182">
        <v>8.89</v>
      </c>
    </row>
    <row r="2447" spans="1:4">
      <c r="A2447" s="179" t="s">
        <v>17878</v>
      </c>
      <c r="B2447" s="180"/>
      <c r="C2447" s="181"/>
      <c r="D2447" s="182"/>
    </row>
    <row r="2448" spans="1:4">
      <c r="A2448" s="183" t="s">
        <v>17879</v>
      </c>
      <c r="B2448" s="180"/>
      <c r="C2448" s="181"/>
      <c r="D2448" s="182"/>
    </row>
    <row r="2449" spans="1:4">
      <c r="A2449" s="184" t="s">
        <v>17880</v>
      </c>
      <c r="B2449" s="180" t="s">
        <v>17881</v>
      </c>
      <c r="C2449" s="181" t="s">
        <v>41</v>
      </c>
      <c r="D2449" s="182">
        <v>61.31</v>
      </c>
    </row>
    <row r="2450" spans="1:4">
      <c r="A2450" s="184" t="s">
        <v>17882</v>
      </c>
      <c r="B2450" s="180" t="s">
        <v>17883</v>
      </c>
      <c r="C2450" s="181" t="s">
        <v>41</v>
      </c>
      <c r="D2450" s="182">
        <v>2167.02</v>
      </c>
    </row>
    <row r="2451" spans="1:4">
      <c r="A2451" s="181" t="s">
        <v>17884</v>
      </c>
      <c r="B2451" s="180" t="s">
        <v>17885</v>
      </c>
      <c r="C2451" s="181" t="s">
        <v>11945</v>
      </c>
      <c r="D2451" s="182">
        <v>4.21</v>
      </c>
    </row>
    <row r="2452" spans="1:4">
      <c r="A2452" s="179" t="s">
        <v>17886</v>
      </c>
      <c r="B2452" s="180"/>
      <c r="C2452" s="181"/>
      <c r="D2452" s="182"/>
    </row>
    <row r="2453" spans="1:4">
      <c r="A2453" s="183" t="s">
        <v>17887</v>
      </c>
      <c r="B2453" s="180"/>
      <c r="C2453" s="181"/>
      <c r="D2453" s="182"/>
    </row>
    <row r="2454" spans="1:4">
      <c r="A2454" s="184" t="s">
        <v>17888</v>
      </c>
      <c r="B2454" s="180" t="s">
        <v>17889</v>
      </c>
      <c r="C2454" s="181" t="s">
        <v>32</v>
      </c>
      <c r="D2454" s="182">
        <v>905.03</v>
      </c>
    </row>
    <row r="2455" spans="1:4">
      <c r="A2455" s="184" t="s">
        <v>17890</v>
      </c>
      <c r="B2455" s="180" t="s">
        <v>17891</v>
      </c>
      <c r="C2455" s="181" t="s">
        <v>32</v>
      </c>
      <c r="D2455" s="182">
        <v>1004.03</v>
      </c>
    </row>
    <row r="2456" spans="1:4">
      <c r="A2456" s="181" t="s">
        <v>17892</v>
      </c>
      <c r="B2456" s="180" t="s">
        <v>17893</v>
      </c>
      <c r="C2456" s="181" t="s">
        <v>32</v>
      </c>
      <c r="D2456" s="182">
        <v>1298.03</v>
      </c>
    </row>
    <row r="2457" spans="1:4">
      <c r="A2457" s="179" t="s">
        <v>17894</v>
      </c>
      <c r="B2457" s="180"/>
      <c r="C2457" s="181"/>
      <c r="D2457" s="182"/>
    </row>
    <row r="2458" spans="1:4">
      <c r="A2458" s="183" t="s">
        <v>17895</v>
      </c>
      <c r="B2458" s="180"/>
      <c r="C2458" s="181"/>
      <c r="D2458" s="182"/>
    </row>
    <row r="2459" spans="1:4">
      <c r="A2459" s="181" t="s">
        <v>17896</v>
      </c>
      <c r="B2459" s="180" t="s">
        <v>17897</v>
      </c>
      <c r="C2459" s="181" t="s">
        <v>48</v>
      </c>
      <c r="D2459" s="182">
        <v>58.06</v>
      </c>
    </row>
    <row r="2460" spans="1:4">
      <c r="A2460" s="183" t="s">
        <v>17898</v>
      </c>
      <c r="B2460" s="180"/>
      <c r="C2460" s="181"/>
      <c r="D2460" s="182"/>
    </row>
    <row r="2461" spans="1:4">
      <c r="A2461" s="181" t="s">
        <v>17899</v>
      </c>
      <c r="B2461" s="180" t="s">
        <v>17900</v>
      </c>
      <c r="C2461" s="181" t="s">
        <v>32</v>
      </c>
      <c r="D2461" s="182">
        <v>817.7</v>
      </c>
    </row>
    <row r="2462" spans="1:4">
      <c r="A2462" s="179" t="s">
        <v>17901</v>
      </c>
      <c r="B2462" s="180"/>
      <c r="C2462" s="181"/>
      <c r="D2462" s="182"/>
    </row>
    <row r="2463" spans="1:4">
      <c r="A2463" s="183" t="s">
        <v>17902</v>
      </c>
      <c r="B2463" s="180"/>
      <c r="C2463" s="181"/>
      <c r="D2463" s="182"/>
    </row>
    <row r="2464" spans="1:4">
      <c r="A2464" s="181" t="s">
        <v>17903</v>
      </c>
      <c r="B2464" s="180" t="s">
        <v>17904</v>
      </c>
      <c r="C2464" s="181" t="s">
        <v>32</v>
      </c>
      <c r="D2464" s="182">
        <v>122.73</v>
      </c>
    </row>
    <row r="2465" spans="1:4">
      <c r="A2465" s="179" t="s">
        <v>11951</v>
      </c>
      <c r="B2465" s="180"/>
      <c r="C2465" s="181"/>
      <c r="D2465" s="182"/>
    </row>
    <row r="2466" spans="1:4">
      <c r="A2466" s="179" t="s">
        <v>11921</v>
      </c>
      <c r="B2466" s="180"/>
      <c r="C2466" s="181"/>
      <c r="D2466" s="182"/>
    </row>
    <row r="2467" spans="1:4">
      <c r="A2467" s="179" t="s">
        <v>17905</v>
      </c>
      <c r="B2467" s="180"/>
      <c r="C2467" s="181"/>
      <c r="D2467" s="182"/>
    </row>
    <row r="2468" spans="1:4">
      <c r="A2468" s="183" t="s">
        <v>17906</v>
      </c>
      <c r="B2468" s="180"/>
      <c r="C2468" s="181"/>
      <c r="D2468" s="182"/>
    </row>
    <row r="2469" spans="1:4">
      <c r="A2469" s="184" t="s">
        <v>17907</v>
      </c>
      <c r="B2469" s="180" t="s">
        <v>17908</v>
      </c>
      <c r="C2469" s="181" t="s">
        <v>48</v>
      </c>
      <c r="D2469" s="182">
        <v>282.17</v>
      </c>
    </row>
    <row r="2470" spans="1:4">
      <c r="A2470" s="184" t="s">
        <v>17909</v>
      </c>
      <c r="B2470" s="180" t="s">
        <v>17910</v>
      </c>
      <c r="C2470" s="181" t="s">
        <v>48</v>
      </c>
      <c r="D2470" s="182">
        <v>85.36</v>
      </c>
    </row>
    <row r="2471" spans="1:4">
      <c r="A2471" s="184" t="s">
        <v>17911</v>
      </c>
      <c r="B2471" s="180" t="s">
        <v>17912</v>
      </c>
      <c r="C2471" s="181" t="s">
        <v>48</v>
      </c>
      <c r="D2471" s="182">
        <v>435.68</v>
      </c>
    </row>
    <row r="2472" spans="1:4">
      <c r="A2472" s="181" t="s">
        <v>17913</v>
      </c>
      <c r="B2472" s="180" t="s">
        <v>17914</v>
      </c>
      <c r="C2472" s="181" t="s">
        <v>48</v>
      </c>
      <c r="D2472" s="182">
        <v>184.56</v>
      </c>
    </row>
    <row r="2473" spans="1:4">
      <c r="A2473" s="183" t="s">
        <v>17915</v>
      </c>
      <c r="B2473" s="180"/>
      <c r="C2473" s="181"/>
      <c r="D2473" s="182"/>
    </row>
    <row r="2474" spans="1:4">
      <c r="A2474" s="184" t="s">
        <v>17916</v>
      </c>
      <c r="B2474" s="180" t="s">
        <v>17917</v>
      </c>
      <c r="C2474" s="181" t="s">
        <v>48</v>
      </c>
      <c r="D2474" s="182">
        <v>143.34</v>
      </c>
    </row>
    <row r="2475" spans="1:4">
      <c r="A2475" s="184" t="s">
        <v>17918</v>
      </c>
      <c r="B2475" s="180" t="s">
        <v>17919</v>
      </c>
      <c r="C2475" s="181" t="s">
        <v>48</v>
      </c>
      <c r="D2475" s="182">
        <v>167.35</v>
      </c>
    </row>
    <row r="2476" spans="1:4">
      <c r="A2476" s="184" t="s">
        <v>17920</v>
      </c>
      <c r="B2476" s="180" t="s">
        <v>17921</v>
      </c>
      <c r="C2476" s="181" t="s">
        <v>48</v>
      </c>
      <c r="D2476" s="182">
        <v>228.93</v>
      </c>
    </row>
    <row r="2477" spans="1:4">
      <c r="A2477" s="184" t="s">
        <v>17922</v>
      </c>
      <c r="B2477" s="180" t="s">
        <v>17923</v>
      </c>
      <c r="C2477" s="181" t="s">
        <v>11911</v>
      </c>
      <c r="D2477" s="182">
        <v>45.07</v>
      </c>
    </row>
    <row r="2478" spans="1:4">
      <c r="A2478" s="184" t="s">
        <v>17924</v>
      </c>
      <c r="B2478" s="180" t="s">
        <v>17925</v>
      </c>
      <c r="C2478" s="181" t="s">
        <v>11911</v>
      </c>
      <c r="D2478" s="182">
        <v>58.61</v>
      </c>
    </row>
    <row r="2479" spans="1:4">
      <c r="A2479" s="184" t="s">
        <v>17926</v>
      </c>
      <c r="B2479" s="180" t="s">
        <v>17927</v>
      </c>
      <c r="C2479" s="181" t="s">
        <v>11911</v>
      </c>
      <c r="D2479" s="182">
        <v>74.34</v>
      </c>
    </row>
    <row r="2480" spans="1:4">
      <c r="A2480" s="184" t="s">
        <v>17928</v>
      </c>
      <c r="B2480" s="180" t="s">
        <v>17929</v>
      </c>
      <c r="C2480" s="181" t="s">
        <v>11911</v>
      </c>
      <c r="D2480" s="182">
        <v>72.599999999999994</v>
      </c>
    </row>
    <row r="2481" spans="1:4">
      <c r="A2481" s="184" t="s">
        <v>17930</v>
      </c>
      <c r="B2481" s="180" t="s">
        <v>17931</v>
      </c>
      <c r="C2481" s="181" t="s">
        <v>48</v>
      </c>
      <c r="D2481" s="182">
        <v>339.6</v>
      </c>
    </row>
    <row r="2482" spans="1:4">
      <c r="A2482" s="181" t="s">
        <v>17932</v>
      </c>
      <c r="B2482" s="180" t="s">
        <v>17933</v>
      </c>
      <c r="C2482" s="181" t="s">
        <v>48</v>
      </c>
      <c r="D2482" s="182">
        <v>354.41</v>
      </c>
    </row>
    <row r="2483" spans="1:4">
      <c r="A2483" s="183" t="s">
        <v>17934</v>
      </c>
      <c r="B2483" s="180"/>
      <c r="C2483" s="181"/>
      <c r="D2483" s="182"/>
    </row>
    <row r="2484" spans="1:4">
      <c r="A2484" s="184" t="s">
        <v>17935</v>
      </c>
      <c r="B2484" s="180" t="s">
        <v>17936</v>
      </c>
      <c r="C2484" s="181" t="s">
        <v>48</v>
      </c>
      <c r="D2484" s="182">
        <v>77.7</v>
      </c>
    </row>
    <row r="2485" spans="1:4">
      <c r="A2485" s="181" t="s">
        <v>17937</v>
      </c>
      <c r="B2485" s="180" t="s">
        <v>17938</v>
      </c>
      <c r="C2485" s="181" t="s">
        <v>48</v>
      </c>
      <c r="D2485" s="182">
        <v>87.43</v>
      </c>
    </row>
    <row r="2486" spans="1:4">
      <c r="A2486" s="183" t="s">
        <v>17939</v>
      </c>
      <c r="B2486" s="180"/>
      <c r="C2486" s="181"/>
      <c r="D2486" s="182"/>
    </row>
    <row r="2487" spans="1:4">
      <c r="A2487" s="184" t="s">
        <v>17940</v>
      </c>
      <c r="B2487" s="180" t="s">
        <v>17941</v>
      </c>
      <c r="C2487" s="181" t="s">
        <v>48</v>
      </c>
      <c r="D2487" s="182">
        <v>188.64</v>
      </c>
    </row>
    <row r="2488" spans="1:4">
      <c r="A2488" s="181" t="s">
        <v>17942</v>
      </c>
      <c r="B2488" s="180" t="s">
        <v>17943</v>
      </c>
      <c r="C2488" s="181" t="s">
        <v>48</v>
      </c>
      <c r="D2488" s="182">
        <v>324.33999999999997</v>
      </c>
    </row>
    <row r="2489" spans="1:4">
      <c r="A2489" s="183" t="s">
        <v>17944</v>
      </c>
      <c r="B2489" s="180"/>
      <c r="C2489" s="181"/>
      <c r="D2489" s="182"/>
    </row>
    <row r="2490" spans="1:4">
      <c r="A2490" s="184" t="s">
        <v>17945</v>
      </c>
      <c r="B2490" s="180" t="s">
        <v>17946</v>
      </c>
      <c r="C2490" s="181" t="s">
        <v>48</v>
      </c>
      <c r="D2490" s="182">
        <v>297.72000000000003</v>
      </c>
    </row>
    <row r="2491" spans="1:4">
      <c r="A2491" s="184" t="s">
        <v>17947</v>
      </c>
      <c r="B2491" s="180" t="s">
        <v>17948</v>
      </c>
      <c r="C2491" s="181" t="s">
        <v>48</v>
      </c>
      <c r="D2491" s="182">
        <v>363.53</v>
      </c>
    </row>
    <row r="2492" spans="1:4">
      <c r="A2492" s="181" t="s">
        <v>17949</v>
      </c>
      <c r="B2492" s="180" t="s">
        <v>17950</v>
      </c>
      <c r="C2492" s="181" t="s">
        <v>48</v>
      </c>
      <c r="D2492" s="182">
        <v>523.04</v>
      </c>
    </row>
    <row r="2493" spans="1:4">
      <c r="A2493" s="183" t="s">
        <v>17951</v>
      </c>
      <c r="B2493" s="180"/>
      <c r="C2493" s="181"/>
      <c r="D2493" s="182"/>
    </row>
    <row r="2494" spans="1:4">
      <c r="A2494" s="184" t="s">
        <v>17952</v>
      </c>
      <c r="B2494" s="180" t="s">
        <v>17953</v>
      </c>
      <c r="C2494" s="181" t="s">
        <v>48</v>
      </c>
      <c r="D2494" s="182">
        <v>785.54</v>
      </c>
    </row>
    <row r="2495" spans="1:4">
      <c r="A2495" s="184" t="s">
        <v>17954</v>
      </c>
      <c r="B2495" s="180" t="s">
        <v>17955</v>
      </c>
      <c r="C2495" s="181" t="s">
        <v>48</v>
      </c>
      <c r="D2495" s="182">
        <v>1223.56</v>
      </c>
    </row>
    <row r="2496" spans="1:4">
      <c r="A2496" s="184" t="s">
        <v>17956</v>
      </c>
      <c r="B2496" s="180" t="s">
        <v>17957</v>
      </c>
      <c r="C2496" s="181" t="s">
        <v>48</v>
      </c>
      <c r="D2496" s="182">
        <v>1064.78</v>
      </c>
    </row>
    <row r="2497" spans="1:4">
      <c r="A2497" s="184" t="s">
        <v>17958</v>
      </c>
      <c r="B2497" s="180" t="s">
        <v>17959</v>
      </c>
      <c r="C2497" s="181" t="s">
        <v>41</v>
      </c>
      <c r="D2497" s="182">
        <v>464.45</v>
      </c>
    </row>
    <row r="2498" spans="1:4">
      <c r="A2498" s="184" t="s">
        <v>17960</v>
      </c>
      <c r="B2498" s="180" t="s">
        <v>17961</v>
      </c>
      <c r="C2498" s="181" t="s">
        <v>48</v>
      </c>
      <c r="D2498" s="182">
        <v>1734.02</v>
      </c>
    </row>
    <row r="2499" spans="1:4">
      <c r="A2499" s="184" t="s">
        <v>17962</v>
      </c>
      <c r="B2499" s="180" t="s">
        <v>17963</v>
      </c>
      <c r="C2499" s="181" t="s">
        <v>48</v>
      </c>
      <c r="D2499" s="182">
        <v>2323.9699999999998</v>
      </c>
    </row>
    <row r="2500" spans="1:4">
      <c r="A2500" s="181" t="s">
        <v>17964</v>
      </c>
      <c r="B2500" s="180" t="s">
        <v>17965</v>
      </c>
      <c r="C2500" s="181" t="s">
        <v>48</v>
      </c>
      <c r="D2500" s="182">
        <v>2441.5700000000002</v>
      </c>
    </row>
    <row r="2501" spans="1:4">
      <c r="A2501" s="183" t="s">
        <v>17966</v>
      </c>
      <c r="B2501" s="180"/>
      <c r="C2501" s="181"/>
      <c r="D2501" s="182"/>
    </row>
    <row r="2502" spans="1:4">
      <c r="A2502" s="181" t="s">
        <v>17967</v>
      </c>
      <c r="B2502" s="180" t="s">
        <v>17968</v>
      </c>
      <c r="C2502" s="181" t="s">
        <v>41</v>
      </c>
      <c r="D2502" s="182">
        <v>1681.89</v>
      </c>
    </row>
    <row r="2503" spans="1:4">
      <c r="A2503" s="183" t="s">
        <v>17969</v>
      </c>
      <c r="B2503" s="180"/>
      <c r="C2503" s="181"/>
      <c r="D2503" s="182"/>
    </row>
    <row r="2504" spans="1:4">
      <c r="A2504" s="184" t="s">
        <v>17970</v>
      </c>
      <c r="B2504" s="180" t="s">
        <v>17971</v>
      </c>
      <c r="C2504" s="181" t="s">
        <v>11911</v>
      </c>
      <c r="D2504" s="182">
        <v>104.4</v>
      </c>
    </row>
    <row r="2505" spans="1:4">
      <c r="A2505" s="184" t="s">
        <v>17972</v>
      </c>
      <c r="B2505" s="180" t="s">
        <v>17973</v>
      </c>
      <c r="C2505" s="181" t="s">
        <v>11911</v>
      </c>
      <c r="D2505" s="182">
        <v>126.41</v>
      </c>
    </row>
    <row r="2506" spans="1:4">
      <c r="A2506" s="184" t="s">
        <v>17974</v>
      </c>
      <c r="B2506" s="180" t="s">
        <v>17975</v>
      </c>
      <c r="C2506" s="181" t="s">
        <v>11911</v>
      </c>
      <c r="D2506" s="182">
        <v>614</v>
      </c>
    </row>
    <row r="2507" spans="1:4">
      <c r="A2507" s="184" t="s">
        <v>17976</v>
      </c>
      <c r="B2507" s="180" t="s">
        <v>17977</v>
      </c>
      <c r="C2507" s="181" t="s">
        <v>11911</v>
      </c>
      <c r="D2507" s="182">
        <v>696.45</v>
      </c>
    </row>
    <row r="2508" spans="1:4">
      <c r="A2508" s="184" t="s">
        <v>17978</v>
      </c>
      <c r="B2508" s="180" t="s">
        <v>17979</v>
      </c>
      <c r="C2508" s="181" t="s">
        <v>11945</v>
      </c>
      <c r="D2508" s="182">
        <v>3.5</v>
      </c>
    </row>
    <row r="2509" spans="1:4">
      <c r="A2509" s="181" t="s">
        <v>17980</v>
      </c>
      <c r="B2509" s="180" t="s">
        <v>17981</v>
      </c>
      <c r="C2509" s="181" t="s">
        <v>11945</v>
      </c>
      <c r="D2509" s="182">
        <v>3.53</v>
      </c>
    </row>
    <row r="2510" spans="1:4">
      <c r="A2510" s="183" t="s">
        <v>17982</v>
      </c>
      <c r="B2510" s="180"/>
      <c r="C2510" s="181"/>
      <c r="D2510" s="182"/>
    </row>
    <row r="2511" spans="1:4">
      <c r="A2511" s="184" t="s">
        <v>17983</v>
      </c>
      <c r="B2511" s="180" t="s">
        <v>17984</v>
      </c>
      <c r="C2511" s="181" t="s">
        <v>11911</v>
      </c>
      <c r="D2511" s="182">
        <v>42.57</v>
      </c>
    </row>
    <row r="2512" spans="1:4">
      <c r="A2512" s="184" t="s">
        <v>17985</v>
      </c>
      <c r="B2512" s="180" t="s">
        <v>17986</v>
      </c>
      <c r="C2512" s="181" t="s">
        <v>11911</v>
      </c>
      <c r="D2512" s="182">
        <v>81.349999999999994</v>
      </c>
    </row>
    <row r="2513" spans="1:4">
      <c r="A2513" s="184" t="s">
        <v>17987</v>
      </c>
      <c r="B2513" s="180" t="s">
        <v>17988</v>
      </c>
      <c r="C2513" s="181" t="s">
        <v>11911</v>
      </c>
      <c r="D2513" s="182">
        <v>123.91</v>
      </c>
    </row>
    <row r="2514" spans="1:4">
      <c r="A2514" s="181" t="s">
        <v>17989</v>
      </c>
      <c r="B2514" s="180" t="s">
        <v>17990</v>
      </c>
      <c r="C2514" s="181" t="s">
        <v>11911</v>
      </c>
      <c r="D2514" s="182">
        <v>166.48</v>
      </c>
    </row>
    <row r="2515" spans="1:4">
      <c r="A2515" s="183" t="s">
        <v>17991</v>
      </c>
      <c r="B2515" s="180"/>
      <c r="C2515" s="181"/>
      <c r="D2515" s="182"/>
    </row>
    <row r="2516" spans="1:4">
      <c r="A2516" s="181" t="s">
        <v>17992</v>
      </c>
      <c r="B2516" s="180" t="s">
        <v>17993</v>
      </c>
      <c r="C2516" s="181" t="s">
        <v>11911</v>
      </c>
      <c r="D2516" s="182">
        <v>97.18</v>
      </c>
    </row>
    <row r="2517" spans="1:4">
      <c r="A2517" s="183" t="s">
        <v>17994</v>
      </c>
      <c r="B2517" s="180"/>
      <c r="C2517" s="181"/>
      <c r="D2517" s="182"/>
    </row>
    <row r="2518" spans="1:4">
      <c r="A2518" s="181" t="s">
        <v>17995</v>
      </c>
      <c r="B2518" s="180" t="s">
        <v>17996</v>
      </c>
      <c r="C2518" s="181" t="s">
        <v>48</v>
      </c>
      <c r="D2518" s="182">
        <v>118.9</v>
      </c>
    </row>
    <row r="2519" spans="1:4">
      <c r="A2519" s="183" t="s">
        <v>17997</v>
      </c>
      <c r="B2519" s="180"/>
      <c r="C2519" s="181"/>
      <c r="D2519" s="182"/>
    </row>
    <row r="2520" spans="1:4">
      <c r="A2520" s="181" t="s">
        <v>17998</v>
      </c>
      <c r="B2520" s="180" t="s">
        <v>17999</v>
      </c>
      <c r="C2520" s="181" t="s">
        <v>32</v>
      </c>
      <c r="D2520" s="182">
        <v>162.49</v>
      </c>
    </row>
    <row r="2521" spans="1:4">
      <c r="A2521" s="183" t="s">
        <v>18000</v>
      </c>
      <c r="B2521" s="180"/>
      <c r="C2521" s="181"/>
      <c r="D2521" s="182"/>
    </row>
    <row r="2522" spans="1:4">
      <c r="A2522" s="184" t="s">
        <v>18001</v>
      </c>
      <c r="B2522" s="180" t="s">
        <v>18002</v>
      </c>
      <c r="C2522" s="181" t="s">
        <v>48</v>
      </c>
      <c r="D2522" s="182">
        <v>365</v>
      </c>
    </row>
    <row r="2523" spans="1:4">
      <c r="A2523" s="184" t="s">
        <v>18003</v>
      </c>
      <c r="B2523" s="180" t="s">
        <v>18004</v>
      </c>
      <c r="C2523" s="181" t="s">
        <v>48</v>
      </c>
      <c r="D2523" s="182">
        <v>429.98</v>
      </c>
    </row>
    <row r="2524" spans="1:4">
      <c r="A2524" s="184" t="s">
        <v>18005</v>
      </c>
      <c r="B2524" s="180" t="s">
        <v>18006</v>
      </c>
      <c r="C2524" s="181" t="s">
        <v>48</v>
      </c>
      <c r="D2524" s="182">
        <v>509.31</v>
      </c>
    </row>
    <row r="2525" spans="1:4">
      <c r="A2525" s="181" t="s">
        <v>18007</v>
      </c>
      <c r="B2525" s="180" t="s">
        <v>18008</v>
      </c>
      <c r="C2525" s="181" t="s">
        <v>48</v>
      </c>
      <c r="D2525" s="182">
        <v>746.41</v>
      </c>
    </row>
    <row r="2526" spans="1:4">
      <c r="A2526" s="179" t="s">
        <v>18009</v>
      </c>
      <c r="B2526" s="180"/>
      <c r="C2526" s="181"/>
      <c r="D2526" s="182"/>
    </row>
    <row r="2527" spans="1:4">
      <c r="A2527" s="183" t="s">
        <v>18010</v>
      </c>
      <c r="B2527" s="180"/>
      <c r="C2527" s="181"/>
      <c r="D2527" s="182"/>
    </row>
    <row r="2528" spans="1:4">
      <c r="A2528" s="184" t="s">
        <v>18011</v>
      </c>
      <c r="B2528" s="180" t="s">
        <v>18012</v>
      </c>
      <c r="C2528" s="181" t="s">
        <v>32</v>
      </c>
      <c r="D2528" s="182">
        <v>198.62</v>
      </c>
    </row>
    <row r="2529" spans="1:4">
      <c r="A2529" s="181" t="s">
        <v>18013</v>
      </c>
      <c r="B2529" s="180" t="s">
        <v>18014</v>
      </c>
      <c r="C2529" s="181" t="s">
        <v>32</v>
      </c>
      <c r="D2529" s="182">
        <v>288.75</v>
      </c>
    </row>
    <row r="2530" spans="1:4">
      <c r="A2530" s="183" t="s">
        <v>18015</v>
      </c>
      <c r="B2530" s="180"/>
      <c r="C2530" s="181"/>
      <c r="D2530" s="182"/>
    </row>
    <row r="2531" spans="1:4">
      <c r="A2531" s="184" t="s">
        <v>18016</v>
      </c>
      <c r="B2531" s="180" t="s">
        <v>18017</v>
      </c>
      <c r="C2531" s="181" t="s">
        <v>32</v>
      </c>
      <c r="D2531" s="182">
        <v>195.25</v>
      </c>
    </row>
    <row r="2532" spans="1:4">
      <c r="A2532" s="181" t="s">
        <v>18018</v>
      </c>
      <c r="B2532" s="180" t="s">
        <v>18019</v>
      </c>
      <c r="C2532" s="181" t="s">
        <v>32</v>
      </c>
      <c r="D2532" s="182">
        <v>205.01</v>
      </c>
    </row>
    <row r="2533" spans="1:4">
      <c r="A2533" s="183" t="s">
        <v>18020</v>
      </c>
      <c r="B2533" s="180"/>
      <c r="C2533" s="181"/>
      <c r="D2533" s="182"/>
    </row>
    <row r="2534" spans="1:4">
      <c r="A2534" s="181" t="s">
        <v>18021</v>
      </c>
      <c r="B2534" s="180" t="s">
        <v>18022</v>
      </c>
      <c r="C2534" s="181" t="s">
        <v>32</v>
      </c>
      <c r="D2534" s="182">
        <v>163.59</v>
      </c>
    </row>
    <row r="2535" spans="1:4">
      <c r="A2535" s="183" t="s">
        <v>18023</v>
      </c>
      <c r="B2535" s="180"/>
      <c r="C2535" s="181"/>
      <c r="D2535" s="182"/>
    </row>
    <row r="2536" spans="1:4">
      <c r="A2536" s="181" t="s">
        <v>18024</v>
      </c>
      <c r="B2536" s="180" t="s">
        <v>18025</v>
      </c>
      <c r="C2536" s="181" t="s">
        <v>11911</v>
      </c>
      <c r="D2536" s="182">
        <v>61</v>
      </c>
    </row>
    <row r="2537" spans="1:4">
      <c r="A2537" s="183" t="s">
        <v>18026</v>
      </c>
      <c r="B2537" s="180"/>
      <c r="C2537" s="181"/>
      <c r="D2537" s="182"/>
    </row>
    <row r="2538" spans="1:4">
      <c r="A2538" s="181" t="s">
        <v>18027</v>
      </c>
      <c r="B2538" s="180" t="s">
        <v>18028</v>
      </c>
      <c r="C2538" s="181" t="s">
        <v>32</v>
      </c>
      <c r="D2538" s="182">
        <v>42.05</v>
      </c>
    </row>
    <row r="2539" spans="1:4">
      <c r="A2539" s="183" t="s">
        <v>18029</v>
      </c>
      <c r="B2539" s="180"/>
      <c r="C2539" s="181"/>
      <c r="D2539" s="182"/>
    </row>
    <row r="2540" spans="1:4">
      <c r="A2540" s="184" t="s">
        <v>18030</v>
      </c>
      <c r="B2540" s="180" t="s">
        <v>18031</v>
      </c>
      <c r="C2540" s="181" t="s">
        <v>11911</v>
      </c>
      <c r="D2540" s="182">
        <v>85.59</v>
      </c>
    </row>
    <row r="2541" spans="1:4">
      <c r="A2541" s="184" t="s">
        <v>18032</v>
      </c>
      <c r="B2541" s="180" t="s">
        <v>18033</v>
      </c>
      <c r="C2541" s="181" t="s">
        <v>11911</v>
      </c>
      <c r="D2541" s="182">
        <v>115.65</v>
      </c>
    </row>
    <row r="2542" spans="1:4">
      <c r="A2542" s="181" t="s">
        <v>18034</v>
      </c>
      <c r="B2542" s="180" t="s">
        <v>18035</v>
      </c>
      <c r="C2542" s="181" t="s">
        <v>48</v>
      </c>
      <c r="D2542" s="182">
        <v>45.62</v>
      </c>
    </row>
    <row r="2543" spans="1:4">
      <c r="A2543" s="179" t="s">
        <v>18036</v>
      </c>
      <c r="B2543" s="180"/>
      <c r="C2543" s="181"/>
      <c r="D2543" s="182"/>
    </row>
    <row r="2544" spans="1:4">
      <c r="A2544" s="183" t="s">
        <v>18037</v>
      </c>
      <c r="B2544" s="180"/>
      <c r="C2544" s="181"/>
      <c r="D2544" s="182"/>
    </row>
    <row r="2545" spans="1:4">
      <c r="A2545" s="184" t="s">
        <v>18038</v>
      </c>
      <c r="B2545" s="180" t="s">
        <v>18039</v>
      </c>
      <c r="C2545" s="181" t="s">
        <v>32</v>
      </c>
      <c r="D2545" s="182">
        <v>512.51</v>
      </c>
    </row>
    <row r="2546" spans="1:4">
      <c r="A2546" s="181" t="s">
        <v>18040</v>
      </c>
      <c r="B2546" s="180" t="s">
        <v>18041</v>
      </c>
      <c r="C2546" s="181" t="s">
        <v>11945</v>
      </c>
      <c r="D2546" s="182">
        <v>8.39</v>
      </c>
    </row>
    <row r="2547" spans="1:4">
      <c r="A2547" s="179" t="s">
        <v>18042</v>
      </c>
      <c r="B2547" s="180"/>
      <c r="C2547" s="181"/>
      <c r="D2547" s="182"/>
    </row>
    <row r="2548" spans="1:4">
      <c r="A2548" s="183" t="s">
        <v>18043</v>
      </c>
      <c r="B2548" s="180"/>
      <c r="C2548" s="181"/>
      <c r="D2548" s="182"/>
    </row>
    <row r="2549" spans="1:4">
      <c r="A2549" s="184" t="s">
        <v>18044</v>
      </c>
      <c r="B2549" s="180" t="s">
        <v>18045</v>
      </c>
      <c r="C2549" s="181" t="s">
        <v>41</v>
      </c>
      <c r="D2549" s="182">
        <v>431.62</v>
      </c>
    </row>
    <row r="2550" spans="1:4">
      <c r="A2550" s="181" t="s">
        <v>18046</v>
      </c>
      <c r="B2550" s="180" t="s">
        <v>18047</v>
      </c>
      <c r="C2550" s="181" t="s">
        <v>41</v>
      </c>
      <c r="D2550" s="182">
        <v>527.49</v>
      </c>
    </row>
    <row r="2551" spans="1:4">
      <c r="A2551" s="179" t="s">
        <v>11952</v>
      </c>
      <c r="B2551" s="180"/>
      <c r="C2551" s="181"/>
      <c r="D2551" s="182"/>
    </row>
    <row r="2552" spans="1:4">
      <c r="A2552" s="179" t="s">
        <v>11921</v>
      </c>
      <c r="B2552" s="180"/>
      <c r="C2552" s="181"/>
      <c r="D2552" s="182"/>
    </row>
    <row r="2553" spans="1:4">
      <c r="A2553" s="179" t="s">
        <v>18048</v>
      </c>
      <c r="B2553" s="180"/>
      <c r="C2553" s="181"/>
      <c r="D2553" s="182"/>
    </row>
    <row r="2554" spans="1:4">
      <c r="A2554" s="183" t="s">
        <v>18049</v>
      </c>
      <c r="B2554" s="180"/>
      <c r="C2554" s="181"/>
      <c r="D2554" s="182"/>
    </row>
    <row r="2555" spans="1:4">
      <c r="A2555" s="184" t="s">
        <v>18050</v>
      </c>
      <c r="B2555" s="180" t="s">
        <v>18051</v>
      </c>
      <c r="C2555" s="181" t="s">
        <v>11911</v>
      </c>
      <c r="D2555" s="182">
        <v>1042.7</v>
      </c>
    </row>
    <row r="2556" spans="1:4">
      <c r="A2556" s="184" t="s">
        <v>18052</v>
      </c>
      <c r="B2556" s="180" t="s">
        <v>18053</v>
      </c>
      <c r="C2556" s="181" t="s">
        <v>11911</v>
      </c>
      <c r="D2556" s="182">
        <v>1380</v>
      </c>
    </row>
    <row r="2557" spans="1:4">
      <c r="A2557" s="184" t="s">
        <v>18054</v>
      </c>
      <c r="B2557" s="180" t="s">
        <v>18055</v>
      </c>
      <c r="C2557" s="181" t="s">
        <v>11911</v>
      </c>
      <c r="D2557" s="182">
        <v>1240</v>
      </c>
    </row>
    <row r="2558" spans="1:4">
      <c r="A2558" s="184" t="s">
        <v>18056</v>
      </c>
      <c r="B2558" s="180" t="s">
        <v>18057</v>
      </c>
      <c r="C2558" s="181" t="s">
        <v>11911</v>
      </c>
      <c r="D2558" s="182">
        <v>1350</v>
      </c>
    </row>
    <row r="2559" spans="1:4">
      <c r="A2559" s="184" t="s">
        <v>18058</v>
      </c>
      <c r="B2559" s="180" t="s">
        <v>18059</v>
      </c>
      <c r="C2559" s="181" t="s">
        <v>11911</v>
      </c>
      <c r="D2559" s="182">
        <v>1900</v>
      </c>
    </row>
    <row r="2560" spans="1:4">
      <c r="A2560" s="184" t="s">
        <v>18060</v>
      </c>
      <c r="B2560" s="180" t="s">
        <v>18061</v>
      </c>
      <c r="C2560" s="181" t="s">
        <v>11911</v>
      </c>
      <c r="D2560" s="182">
        <v>3394</v>
      </c>
    </row>
    <row r="2561" spans="1:4">
      <c r="A2561" s="184" t="s">
        <v>18062</v>
      </c>
      <c r="B2561" s="180" t="s">
        <v>18063</v>
      </c>
      <c r="C2561" s="181" t="s">
        <v>11911</v>
      </c>
      <c r="D2561" s="182">
        <v>4900</v>
      </c>
    </row>
    <row r="2562" spans="1:4">
      <c r="A2562" s="181" t="s">
        <v>18064</v>
      </c>
      <c r="B2562" s="180" t="s">
        <v>18065</v>
      </c>
      <c r="C2562" s="181" t="s">
        <v>11911</v>
      </c>
      <c r="D2562" s="182">
        <v>5868</v>
      </c>
    </row>
    <row r="2563" spans="1:4">
      <c r="A2563" s="183" t="s">
        <v>18066</v>
      </c>
      <c r="B2563" s="180"/>
      <c r="C2563" s="181"/>
      <c r="D2563" s="182"/>
    </row>
    <row r="2564" spans="1:4">
      <c r="A2564" s="184" t="s">
        <v>18067</v>
      </c>
      <c r="B2564" s="180" t="s">
        <v>18068</v>
      </c>
      <c r="C2564" s="181" t="s">
        <v>11911</v>
      </c>
      <c r="D2564" s="182">
        <v>1357</v>
      </c>
    </row>
    <row r="2565" spans="1:4">
      <c r="A2565" s="184" t="s">
        <v>18069</v>
      </c>
      <c r="B2565" s="180" t="s">
        <v>18070</v>
      </c>
      <c r="C2565" s="181" t="s">
        <v>11911</v>
      </c>
      <c r="D2565" s="182">
        <v>1556.2</v>
      </c>
    </row>
    <row r="2566" spans="1:4">
      <c r="A2566" s="184" t="s">
        <v>18071</v>
      </c>
      <c r="B2566" s="180" t="s">
        <v>18072</v>
      </c>
      <c r="C2566" s="181" t="s">
        <v>11911</v>
      </c>
      <c r="D2566" s="182" t="s">
        <v>11953</v>
      </c>
    </row>
    <row r="2567" spans="1:4">
      <c r="A2567" s="184" t="s">
        <v>18073</v>
      </c>
      <c r="B2567" s="180" t="s">
        <v>18074</v>
      </c>
      <c r="C2567" s="181" t="s">
        <v>11911</v>
      </c>
      <c r="D2567" s="182">
        <v>1786.8</v>
      </c>
    </row>
    <row r="2568" spans="1:4">
      <c r="A2568" s="184" t="s">
        <v>18075</v>
      </c>
      <c r="B2568" s="180" t="s">
        <v>18076</v>
      </c>
      <c r="C2568" s="181" t="s">
        <v>11911</v>
      </c>
      <c r="D2568" s="182" t="s">
        <v>11953</v>
      </c>
    </row>
    <row r="2569" spans="1:4">
      <c r="A2569" s="184" t="s">
        <v>18077</v>
      </c>
      <c r="B2569" s="180" t="s">
        <v>18078</v>
      </c>
      <c r="C2569" s="181" t="s">
        <v>11911</v>
      </c>
      <c r="D2569" s="182" t="s">
        <v>11953</v>
      </c>
    </row>
    <row r="2570" spans="1:4">
      <c r="A2570" s="184" t="s">
        <v>18079</v>
      </c>
      <c r="B2570" s="180" t="s">
        <v>18080</v>
      </c>
      <c r="C2570" s="181" t="s">
        <v>11911</v>
      </c>
      <c r="D2570" s="182" t="s">
        <v>11953</v>
      </c>
    </row>
    <row r="2571" spans="1:4">
      <c r="A2571" s="184" t="s">
        <v>18081</v>
      </c>
      <c r="B2571" s="180" t="s">
        <v>18082</v>
      </c>
      <c r="C2571" s="181" t="s">
        <v>11911</v>
      </c>
      <c r="D2571" s="182" t="s">
        <v>11953</v>
      </c>
    </row>
    <row r="2572" spans="1:4">
      <c r="A2572" s="184" t="s">
        <v>18083</v>
      </c>
      <c r="B2572" s="180" t="s">
        <v>18084</v>
      </c>
      <c r="C2572" s="181" t="s">
        <v>11911</v>
      </c>
      <c r="D2572" s="182">
        <v>275</v>
      </c>
    </row>
    <row r="2573" spans="1:4">
      <c r="A2573" s="184" t="s">
        <v>18085</v>
      </c>
      <c r="B2573" s="180" t="s">
        <v>18086</v>
      </c>
      <c r="C2573" s="181" t="s">
        <v>11911</v>
      </c>
      <c r="D2573" s="182">
        <v>370</v>
      </c>
    </row>
    <row r="2574" spans="1:4">
      <c r="A2574" s="184" t="s">
        <v>18087</v>
      </c>
      <c r="B2574" s="180" t="s">
        <v>18088</v>
      </c>
      <c r="C2574" s="181" t="s">
        <v>11911</v>
      </c>
      <c r="D2574" s="182">
        <v>390</v>
      </c>
    </row>
    <row r="2575" spans="1:4">
      <c r="A2575" s="184" t="s">
        <v>18089</v>
      </c>
      <c r="B2575" s="180" t="s">
        <v>18090</v>
      </c>
      <c r="C2575" s="181" t="s">
        <v>11911</v>
      </c>
      <c r="D2575" s="182">
        <v>1011.9</v>
      </c>
    </row>
    <row r="2576" spans="1:4">
      <c r="A2576" s="184" t="s">
        <v>18091</v>
      </c>
      <c r="B2576" s="180" t="s">
        <v>18092</v>
      </c>
      <c r="C2576" s="181" t="s">
        <v>11911</v>
      </c>
      <c r="D2576" s="182">
        <v>1734.1</v>
      </c>
    </row>
    <row r="2577" spans="1:4">
      <c r="A2577" s="184" t="s">
        <v>18093</v>
      </c>
      <c r="B2577" s="180" t="s">
        <v>18094</v>
      </c>
      <c r="C2577" s="181" t="s">
        <v>11911</v>
      </c>
      <c r="D2577" s="182">
        <v>8474</v>
      </c>
    </row>
    <row r="2578" spans="1:4">
      <c r="A2578" s="184" t="s">
        <v>18095</v>
      </c>
      <c r="B2578" s="180" t="s">
        <v>18096</v>
      </c>
      <c r="C2578" s="181" t="s">
        <v>11911</v>
      </c>
      <c r="D2578" s="182">
        <v>8930</v>
      </c>
    </row>
    <row r="2579" spans="1:4">
      <c r="A2579" s="184" t="s">
        <v>18097</v>
      </c>
      <c r="B2579" s="180" t="s">
        <v>18098</v>
      </c>
      <c r="C2579" s="181" t="s">
        <v>11911</v>
      </c>
      <c r="D2579" s="182">
        <v>8187</v>
      </c>
    </row>
    <row r="2580" spans="1:4">
      <c r="A2580" s="184" t="s">
        <v>18099</v>
      </c>
      <c r="B2580" s="180" t="s">
        <v>18100</v>
      </c>
      <c r="C2580" s="181" t="s">
        <v>11911</v>
      </c>
      <c r="D2580" s="182">
        <v>1587.57</v>
      </c>
    </row>
    <row r="2581" spans="1:4">
      <c r="A2581" s="184" t="s">
        <v>18101</v>
      </c>
      <c r="B2581" s="180" t="s">
        <v>18102</v>
      </c>
      <c r="C2581" s="181" t="s">
        <v>11911</v>
      </c>
      <c r="D2581" s="182">
        <v>1731.79</v>
      </c>
    </row>
    <row r="2582" spans="1:4">
      <c r="A2582" s="184" t="s">
        <v>18103</v>
      </c>
      <c r="B2582" s="180" t="s">
        <v>18104</v>
      </c>
      <c r="C2582" s="181" t="s">
        <v>11911</v>
      </c>
      <c r="D2582" s="182">
        <v>2470</v>
      </c>
    </row>
    <row r="2583" spans="1:4">
      <c r="A2583" s="184" t="s">
        <v>18105</v>
      </c>
      <c r="B2583" s="180" t="s">
        <v>18106</v>
      </c>
      <c r="C2583" s="181" t="s">
        <v>11911</v>
      </c>
      <c r="D2583" s="182">
        <v>3597.1</v>
      </c>
    </row>
    <row r="2584" spans="1:4">
      <c r="A2584" s="184" t="s">
        <v>18107</v>
      </c>
      <c r="B2584" s="180" t="s">
        <v>18108</v>
      </c>
      <c r="C2584" s="181" t="s">
        <v>11911</v>
      </c>
      <c r="D2584" s="182">
        <v>4633.13</v>
      </c>
    </row>
    <row r="2585" spans="1:4">
      <c r="A2585" s="184" t="s">
        <v>18109</v>
      </c>
      <c r="B2585" s="180" t="s">
        <v>18110</v>
      </c>
      <c r="C2585" s="181" t="s">
        <v>11911</v>
      </c>
      <c r="D2585" s="182">
        <v>2002.32</v>
      </c>
    </row>
    <row r="2586" spans="1:4">
      <c r="A2586" s="184" t="s">
        <v>18111</v>
      </c>
      <c r="B2586" s="180" t="s">
        <v>18112</v>
      </c>
      <c r="C2586" s="181" t="s">
        <v>11911</v>
      </c>
      <c r="D2586" s="182">
        <v>15877.93</v>
      </c>
    </row>
    <row r="2587" spans="1:4">
      <c r="A2587" s="184" t="s">
        <v>18113</v>
      </c>
      <c r="B2587" s="180" t="s">
        <v>18114</v>
      </c>
      <c r="C2587" s="181" t="s">
        <v>11911</v>
      </c>
      <c r="D2587" s="182">
        <v>10210.879999999999</v>
      </c>
    </row>
    <row r="2588" spans="1:4">
      <c r="A2588" s="179" t="s">
        <v>18115</v>
      </c>
      <c r="B2588" s="180"/>
      <c r="C2588" s="181"/>
      <c r="D2588" s="182"/>
    </row>
    <row r="2589" spans="1:4">
      <c r="A2589" s="184" t="s">
        <v>18116</v>
      </c>
      <c r="B2589" s="180" t="s">
        <v>18117</v>
      </c>
      <c r="C2589" s="181" t="s">
        <v>11911</v>
      </c>
      <c r="D2589" s="182">
        <v>1660.29</v>
      </c>
    </row>
    <row r="2590" spans="1:4">
      <c r="A2590" s="184" t="s">
        <v>18118</v>
      </c>
      <c r="B2590" s="180" t="s">
        <v>18119</v>
      </c>
      <c r="C2590" s="181" t="s">
        <v>11911</v>
      </c>
      <c r="D2590" s="182">
        <v>1770.45</v>
      </c>
    </row>
    <row r="2591" spans="1:4">
      <c r="A2591" s="184" t="s">
        <v>18120</v>
      </c>
      <c r="B2591" s="180" t="s">
        <v>18121</v>
      </c>
      <c r="C2591" s="181" t="s">
        <v>11911</v>
      </c>
      <c r="D2591" s="182">
        <v>1352.93</v>
      </c>
    </row>
    <row r="2592" spans="1:4">
      <c r="A2592" s="184" t="s">
        <v>18122</v>
      </c>
      <c r="B2592" s="180" t="s">
        <v>18123</v>
      </c>
      <c r="C2592" s="181" t="s">
        <v>11911</v>
      </c>
      <c r="D2592" s="182">
        <v>2932.61</v>
      </c>
    </row>
    <row r="2593" spans="1:4">
      <c r="A2593" s="184" t="s">
        <v>18124</v>
      </c>
      <c r="B2593" s="180" t="s">
        <v>18125</v>
      </c>
      <c r="C2593" s="181" t="s">
        <v>11911</v>
      </c>
      <c r="D2593" s="182">
        <v>2181.39</v>
      </c>
    </row>
    <row r="2594" spans="1:4">
      <c r="A2594" s="184" t="s">
        <v>18126</v>
      </c>
      <c r="B2594" s="180" t="s">
        <v>18127</v>
      </c>
      <c r="C2594" s="181" t="s">
        <v>11911</v>
      </c>
      <c r="D2594" s="182">
        <v>4461.92</v>
      </c>
    </row>
    <row r="2595" spans="1:4">
      <c r="A2595" s="184" t="s">
        <v>18128</v>
      </c>
      <c r="B2595" s="180" t="s">
        <v>18129</v>
      </c>
      <c r="C2595" s="181" t="s">
        <v>11911</v>
      </c>
      <c r="D2595" s="182">
        <v>4310.9399999999996</v>
      </c>
    </row>
    <row r="2596" spans="1:4">
      <c r="A2596" s="184" t="s">
        <v>18130</v>
      </c>
      <c r="B2596" s="180" t="s">
        <v>18131</v>
      </c>
      <c r="C2596" s="181" t="s">
        <v>11911</v>
      </c>
      <c r="D2596" s="182">
        <v>4503.71</v>
      </c>
    </row>
    <row r="2597" spans="1:4">
      <c r="A2597" s="184" t="s">
        <v>18132</v>
      </c>
      <c r="B2597" s="180" t="s">
        <v>18133</v>
      </c>
      <c r="C2597" s="181" t="s">
        <v>11911</v>
      </c>
      <c r="D2597" s="182">
        <v>4717.71</v>
      </c>
    </row>
    <row r="2598" spans="1:4">
      <c r="A2598" s="184" t="s">
        <v>18134</v>
      </c>
      <c r="B2598" s="180" t="s">
        <v>18135</v>
      </c>
      <c r="C2598" s="181" t="s">
        <v>11911</v>
      </c>
      <c r="D2598" s="182">
        <v>9460.52</v>
      </c>
    </row>
    <row r="2599" spans="1:4">
      <c r="A2599" s="179" t="s">
        <v>18136</v>
      </c>
      <c r="B2599" s="180"/>
      <c r="C2599" s="181"/>
      <c r="D2599" s="182"/>
    </row>
    <row r="2600" spans="1:4">
      <c r="A2600" s="184" t="s">
        <v>18137</v>
      </c>
      <c r="B2600" s="180" t="s">
        <v>18138</v>
      </c>
      <c r="C2600" s="181" t="s">
        <v>11911</v>
      </c>
      <c r="D2600" s="182">
        <v>132.05000000000001</v>
      </c>
    </row>
    <row r="2601" spans="1:4">
      <c r="A2601" s="184" t="s">
        <v>18139</v>
      </c>
      <c r="B2601" s="180" t="s">
        <v>18140</v>
      </c>
      <c r="C2601" s="181" t="s">
        <v>11911</v>
      </c>
      <c r="D2601" s="182">
        <v>113.68</v>
      </c>
    </row>
    <row r="2602" spans="1:4">
      <c r="A2602" s="184" t="s">
        <v>18141</v>
      </c>
      <c r="B2602" s="180" t="s">
        <v>18142</v>
      </c>
      <c r="C2602" s="181" t="s">
        <v>11911</v>
      </c>
      <c r="D2602" s="182">
        <v>140.09</v>
      </c>
    </row>
    <row r="2603" spans="1:4">
      <c r="A2603" s="184" t="s">
        <v>18143</v>
      </c>
      <c r="B2603" s="180" t="s">
        <v>18144</v>
      </c>
      <c r="C2603" s="181" t="s">
        <v>11911</v>
      </c>
      <c r="D2603" s="182">
        <v>281.81</v>
      </c>
    </row>
    <row r="2604" spans="1:4">
      <c r="A2604" s="184" t="s">
        <v>18145</v>
      </c>
      <c r="B2604" s="180" t="s">
        <v>18146</v>
      </c>
      <c r="C2604" s="181" t="s">
        <v>11911</v>
      </c>
      <c r="D2604" s="182">
        <v>564.41</v>
      </c>
    </row>
    <row r="2605" spans="1:4">
      <c r="A2605" s="184" t="s">
        <v>18147</v>
      </c>
      <c r="B2605" s="180" t="s">
        <v>18148</v>
      </c>
      <c r="C2605" s="181" t="s">
        <v>11911</v>
      </c>
      <c r="D2605" s="182">
        <v>281.81</v>
      </c>
    </row>
    <row r="2606" spans="1:4">
      <c r="A2606" s="184" t="s">
        <v>18149</v>
      </c>
      <c r="B2606" s="180" t="s">
        <v>18150</v>
      </c>
      <c r="C2606" s="181" t="s">
        <v>11911</v>
      </c>
      <c r="D2606" s="182">
        <v>334.63</v>
      </c>
    </row>
    <row r="2607" spans="1:4">
      <c r="A2607" s="184" t="s">
        <v>18151</v>
      </c>
      <c r="B2607" s="180" t="s">
        <v>18152</v>
      </c>
      <c r="C2607" s="181" t="s">
        <v>48</v>
      </c>
      <c r="D2607" s="182">
        <v>264.08999999999997</v>
      </c>
    </row>
    <row r="2608" spans="1:4">
      <c r="A2608" s="184" t="s">
        <v>18153</v>
      </c>
      <c r="B2608" s="180" t="s">
        <v>18154</v>
      </c>
      <c r="C2608" s="181" t="s">
        <v>11911</v>
      </c>
      <c r="D2608" s="182">
        <v>2602.0500000000002</v>
      </c>
    </row>
    <row r="2609" spans="1:4">
      <c r="A2609" s="184" t="s">
        <v>18155</v>
      </c>
      <c r="B2609" s="180" t="s">
        <v>18156</v>
      </c>
      <c r="C2609" s="181" t="s">
        <v>11911</v>
      </c>
      <c r="D2609" s="182">
        <v>704.22</v>
      </c>
    </row>
    <row r="2610" spans="1:4">
      <c r="A2610" s="184" t="s">
        <v>18157</v>
      </c>
      <c r="B2610" s="180" t="s">
        <v>18158</v>
      </c>
      <c r="C2610" s="181" t="s">
        <v>11911</v>
      </c>
      <c r="D2610" s="182">
        <v>749.72</v>
      </c>
    </row>
    <row r="2611" spans="1:4">
      <c r="A2611" s="184" t="s">
        <v>18159</v>
      </c>
      <c r="B2611" s="180" t="s">
        <v>18160</v>
      </c>
      <c r="C2611" s="181" t="s">
        <v>11911</v>
      </c>
      <c r="D2611" s="182">
        <v>1067.1199999999999</v>
      </c>
    </row>
    <row r="2612" spans="1:4">
      <c r="A2612" s="184" t="s">
        <v>18161</v>
      </c>
      <c r="B2612" s="180" t="s">
        <v>18162</v>
      </c>
      <c r="C2612" s="181" t="s">
        <v>11911</v>
      </c>
      <c r="D2612" s="182">
        <v>292.07</v>
      </c>
    </row>
    <row r="2613" spans="1:4">
      <c r="A2613" s="184" t="s">
        <v>18163</v>
      </c>
      <c r="B2613" s="180" t="s">
        <v>18164</v>
      </c>
      <c r="C2613" s="181" t="s">
        <v>11911</v>
      </c>
      <c r="D2613" s="182">
        <v>318.48</v>
      </c>
    </row>
    <row r="2614" spans="1:4">
      <c r="A2614" s="184" t="s">
        <v>18165</v>
      </c>
      <c r="B2614" s="180" t="s">
        <v>18166</v>
      </c>
      <c r="C2614" s="181" t="s">
        <v>11911</v>
      </c>
      <c r="D2614" s="182">
        <v>362.92</v>
      </c>
    </row>
    <row r="2615" spans="1:4">
      <c r="A2615" s="184" t="s">
        <v>18167</v>
      </c>
      <c r="B2615" s="180" t="s">
        <v>18168</v>
      </c>
      <c r="C2615" s="181" t="s">
        <v>11911</v>
      </c>
      <c r="D2615" s="182">
        <v>445.85</v>
      </c>
    </row>
    <row r="2616" spans="1:4">
      <c r="A2616" s="184" t="s">
        <v>18169</v>
      </c>
      <c r="B2616" s="180" t="s">
        <v>18170</v>
      </c>
      <c r="C2616" s="181" t="s">
        <v>11911</v>
      </c>
      <c r="D2616" s="182">
        <v>592.38</v>
      </c>
    </row>
    <row r="2617" spans="1:4">
      <c r="A2617" s="184" t="s">
        <v>18171</v>
      </c>
      <c r="B2617" s="180" t="s">
        <v>18172</v>
      </c>
      <c r="C2617" s="181" t="s">
        <v>11911</v>
      </c>
      <c r="D2617" s="182">
        <v>92.43</v>
      </c>
    </row>
    <row r="2618" spans="1:4">
      <c r="A2618" s="184" t="s">
        <v>18173</v>
      </c>
      <c r="B2618" s="180" t="s">
        <v>18174</v>
      </c>
      <c r="C2618" s="181" t="s">
        <v>11911</v>
      </c>
      <c r="D2618" s="182">
        <v>158.46</v>
      </c>
    </row>
    <row r="2619" spans="1:4">
      <c r="A2619" s="179" t="s">
        <v>18175</v>
      </c>
      <c r="B2619" s="180"/>
      <c r="C2619" s="181"/>
      <c r="D2619" s="182"/>
    </row>
    <row r="2620" spans="1:4">
      <c r="A2620" s="184" t="s">
        <v>18176</v>
      </c>
      <c r="B2620" s="180" t="s">
        <v>18177</v>
      </c>
      <c r="C2620" s="181" t="s">
        <v>11911</v>
      </c>
      <c r="D2620" s="182">
        <v>132.05000000000001</v>
      </c>
    </row>
    <row r="2621" spans="1:4">
      <c r="A2621" s="184" t="s">
        <v>18178</v>
      </c>
      <c r="B2621" s="180" t="s">
        <v>18179</v>
      </c>
      <c r="C2621" s="181" t="s">
        <v>11911</v>
      </c>
      <c r="D2621" s="182">
        <v>198.07</v>
      </c>
    </row>
    <row r="2622" spans="1:4">
      <c r="A2622" s="184" t="s">
        <v>18180</v>
      </c>
      <c r="B2622" s="180" t="s">
        <v>18181</v>
      </c>
      <c r="C2622" s="181" t="s">
        <v>11911</v>
      </c>
      <c r="D2622" s="182">
        <v>264.08999999999997</v>
      </c>
    </row>
    <row r="2623" spans="1:4">
      <c r="A2623" s="184" t="s">
        <v>18182</v>
      </c>
      <c r="B2623" s="180" t="s">
        <v>18183</v>
      </c>
      <c r="C2623" s="181" t="s">
        <v>11911</v>
      </c>
      <c r="D2623" s="182">
        <v>132.05000000000001</v>
      </c>
    </row>
    <row r="2624" spans="1:4">
      <c r="A2624" s="184" t="s">
        <v>18184</v>
      </c>
      <c r="B2624" s="180" t="s">
        <v>18185</v>
      </c>
      <c r="C2624" s="181" t="s">
        <v>11911</v>
      </c>
      <c r="D2624" s="182">
        <v>158.46</v>
      </c>
    </row>
    <row r="2625" spans="1:4">
      <c r="A2625" s="184" t="s">
        <v>18186</v>
      </c>
      <c r="B2625" s="180" t="s">
        <v>18187</v>
      </c>
      <c r="C2625" s="181" t="s">
        <v>11911</v>
      </c>
      <c r="D2625" s="182">
        <v>211.27</v>
      </c>
    </row>
    <row r="2626" spans="1:4">
      <c r="A2626" s="184" t="s">
        <v>18188</v>
      </c>
      <c r="B2626" s="180" t="s">
        <v>18189</v>
      </c>
      <c r="C2626" s="181" t="s">
        <v>11911</v>
      </c>
      <c r="D2626" s="182">
        <v>717.65</v>
      </c>
    </row>
    <row r="2627" spans="1:4">
      <c r="A2627" s="179" t="s">
        <v>18190</v>
      </c>
      <c r="B2627" s="180"/>
      <c r="C2627" s="181"/>
      <c r="D2627" s="182"/>
    </row>
    <row r="2628" spans="1:4">
      <c r="A2628" s="184" t="s">
        <v>18191</v>
      </c>
      <c r="B2628" s="180" t="s">
        <v>18192</v>
      </c>
      <c r="C2628" s="181" t="s">
        <v>11911</v>
      </c>
      <c r="D2628" s="182">
        <v>140.65</v>
      </c>
    </row>
    <row r="2629" spans="1:4">
      <c r="A2629" s="184" t="s">
        <v>18193</v>
      </c>
      <c r="B2629" s="180" t="s">
        <v>18194</v>
      </c>
      <c r="C2629" s="181" t="s">
        <v>11911</v>
      </c>
      <c r="D2629" s="182">
        <v>141.72999999999999</v>
      </c>
    </row>
    <row r="2630" spans="1:4">
      <c r="A2630" s="184" t="s">
        <v>18195</v>
      </c>
      <c r="B2630" s="180" t="s">
        <v>18196</v>
      </c>
      <c r="C2630" s="181" t="s">
        <v>11911</v>
      </c>
      <c r="D2630" s="182">
        <v>151.4</v>
      </c>
    </row>
    <row r="2631" spans="1:4">
      <c r="A2631" s="184" t="s">
        <v>18197</v>
      </c>
      <c r="B2631" s="180" t="s">
        <v>18198</v>
      </c>
      <c r="C2631" s="181" t="s">
        <v>11911</v>
      </c>
      <c r="D2631" s="182">
        <v>151.4</v>
      </c>
    </row>
    <row r="2632" spans="1:4">
      <c r="A2632" s="184" t="s">
        <v>18199</v>
      </c>
      <c r="B2632" s="180" t="s">
        <v>18200</v>
      </c>
      <c r="C2632" s="181" t="s">
        <v>11911</v>
      </c>
      <c r="D2632" s="182">
        <v>262.88</v>
      </c>
    </row>
    <row r="2633" spans="1:4">
      <c r="A2633" s="184" t="s">
        <v>18201</v>
      </c>
      <c r="B2633" s="180" t="s">
        <v>18202</v>
      </c>
      <c r="C2633" s="181" t="s">
        <v>11911</v>
      </c>
      <c r="D2633" s="182">
        <v>411.15</v>
      </c>
    </row>
    <row r="2634" spans="1:4">
      <c r="A2634" s="184" t="s">
        <v>18203</v>
      </c>
      <c r="B2634" s="180" t="s">
        <v>18204</v>
      </c>
      <c r="C2634" s="181" t="s">
        <v>11911</v>
      </c>
      <c r="D2634" s="182">
        <v>151.4</v>
      </c>
    </row>
    <row r="2635" spans="1:4">
      <c r="A2635" s="184" t="s">
        <v>18205</v>
      </c>
      <c r="B2635" s="180" t="s">
        <v>18206</v>
      </c>
      <c r="C2635" s="181" t="s">
        <v>11911</v>
      </c>
      <c r="D2635" s="182">
        <v>262.88</v>
      </c>
    </row>
    <row r="2636" spans="1:4">
      <c r="A2636" s="179" t="s">
        <v>18207</v>
      </c>
      <c r="B2636" s="180"/>
      <c r="C2636" s="181"/>
      <c r="D2636" s="182"/>
    </row>
    <row r="2637" spans="1:4">
      <c r="A2637" s="184" t="s">
        <v>18208</v>
      </c>
      <c r="B2637" s="180" t="s">
        <v>18209</v>
      </c>
      <c r="C2637" s="181" t="s">
        <v>11911</v>
      </c>
      <c r="D2637" s="182">
        <v>544.98</v>
      </c>
    </row>
    <row r="2638" spans="1:4">
      <c r="A2638" s="184" t="s">
        <v>18210</v>
      </c>
      <c r="B2638" s="180" t="s">
        <v>18211</v>
      </c>
      <c r="C2638" s="181" t="s">
        <v>11911</v>
      </c>
      <c r="D2638" s="182">
        <v>749.03</v>
      </c>
    </row>
    <row r="2639" spans="1:4">
      <c r="A2639" s="184" t="s">
        <v>18212</v>
      </c>
      <c r="B2639" s="180" t="s">
        <v>18213</v>
      </c>
      <c r="C2639" s="181" t="s">
        <v>11911</v>
      </c>
      <c r="D2639" s="182">
        <v>1247.01</v>
      </c>
    </row>
    <row r="2640" spans="1:4">
      <c r="A2640" s="184" t="s">
        <v>18214</v>
      </c>
      <c r="B2640" s="180" t="s">
        <v>18215</v>
      </c>
      <c r="C2640" s="181" t="s">
        <v>11911</v>
      </c>
      <c r="D2640" s="182">
        <v>1735.56</v>
      </c>
    </row>
    <row r="2641" spans="1:4">
      <c r="A2641" s="184" t="s">
        <v>18216</v>
      </c>
      <c r="B2641" s="180" t="s">
        <v>18217</v>
      </c>
      <c r="C2641" s="181" t="s">
        <v>11911</v>
      </c>
      <c r="D2641" s="182">
        <v>2064.69</v>
      </c>
    </row>
    <row r="2642" spans="1:4">
      <c r="A2642" s="184" t="s">
        <v>18218</v>
      </c>
      <c r="B2642" s="180" t="s">
        <v>18219</v>
      </c>
      <c r="C2642" s="181" t="s">
        <v>11911</v>
      </c>
      <c r="D2642" s="182">
        <v>2149.1799999999998</v>
      </c>
    </row>
    <row r="2643" spans="1:4">
      <c r="A2643" s="184" t="s">
        <v>18220</v>
      </c>
      <c r="B2643" s="180" t="s">
        <v>18221</v>
      </c>
      <c r="C2643" s="181" t="s">
        <v>11911</v>
      </c>
      <c r="D2643" s="182">
        <v>1532.58</v>
      </c>
    </row>
    <row r="2644" spans="1:4">
      <c r="A2644" s="179" t="s">
        <v>18222</v>
      </c>
      <c r="B2644" s="180"/>
      <c r="C2644" s="181"/>
      <c r="D2644" s="182"/>
    </row>
    <row r="2645" spans="1:4">
      <c r="A2645" s="183" t="s">
        <v>18223</v>
      </c>
      <c r="B2645" s="180"/>
      <c r="C2645" s="181"/>
      <c r="D2645" s="182"/>
    </row>
    <row r="2646" spans="1:4">
      <c r="A2646" s="184" t="s">
        <v>18224</v>
      </c>
      <c r="B2646" s="180" t="s">
        <v>18225</v>
      </c>
      <c r="C2646" s="181" t="s">
        <v>11911</v>
      </c>
      <c r="D2646" s="182">
        <v>70.8</v>
      </c>
    </row>
    <row r="2647" spans="1:4">
      <c r="A2647" s="181" t="s">
        <v>18226</v>
      </c>
      <c r="B2647" s="180" t="s">
        <v>18227</v>
      </c>
      <c r="C2647" s="181" t="s">
        <v>11911</v>
      </c>
      <c r="D2647" s="182">
        <v>124.15</v>
      </c>
    </row>
    <row r="2648" spans="1:4">
      <c r="A2648" s="184" t="s">
        <v>18228</v>
      </c>
      <c r="B2648" s="180" t="s">
        <v>18229</v>
      </c>
      <c r="C2648" s="181" t="s">
        <v>11911</v>
      </c>
      <c r="D2648" s="182">
        <v>167.31</v>
      </c>
    </row>
    <row r="2649" spans="1:4">
      <c r="A2649" s="184" t="s">
        <v>18230</v>
      </c>
      <c r="B2649" s="180" t="s">
        <v>18231</v>
      </c>
      <c r="C2649" s="181" t="s">
        <v>11911</v>
      </c>
      <c r="D2649" s="182">
        <v>380.06</v>
      </c>
    </row>
    <row r="2650" spans="1:4">
      <c r="A2650" s="184" t="s">
        <v>18232</v>
      </c>
      <c r="B2650" s="180" t="s">
        <v>18233</v>
      </c>
      <c r="C2650" s="181" t="s">
        <v>11911</v>
      </c>
      <c r="D2650" s="182">
        <v>245.97</v>
      </c>
    </row>
    <row r="2651" spans="1:4">
      <c r="A2651" s="184" t="s">
        <v>18234</v>
      </c>
      <c r="B2651" s="180" t="s">
        <v>18235</v>
      </c>
      <c r="C2651" s="181" t="s">
        <v>11911</v>
      </c>
      <c r="D2651" s="182">
        <v>464.92</v>
      </c>
    </row>
    <row r="2652" spans="1:4">
      <c r="A2652" s="183" t="s">
        <v>18236</v>
      </c>
      <c r="B2652" s="180"/>
      <c r="C2652" s="181"/>
      <c r="D2652" s="182"/>
    </row>
    <row r="2653" spans="1:4">
      <c r="A2653" s="184" t="s">
        <v>18237</v>
      </c>
      <c r="B2653" s="180" t="s">
        <v>18238</v>
      </c>
      <c r="C2653" s="181" t="s">
        <v>11911</v>
      </c>
      <c r="D2653" s="182">
        <v>26.41</v>
      </c>
    </row>
    <row r="2654" spans="1:4">
      <c r="A2654" s="181" t="s">
        <v>18239</v>
      </c>
      <c r="B2654" s="180" t="s">
        <v>18240</v>
      </c>
      <c r="C2654" s="181" t="s">
        <v>11911</v>
      </c>
      <c r="D2654" s="182">
        <v>87.03</v>
      </c>
    </row>
    <row r="2655" spans="1:4">
      <c r="A2655" s="184" t="s">
        <v>18241</v>
      </c>
      <c r="B2655" s="180" t="s">
        <v>18242</v>
      </c>
      <c r="C2655" s="181" t="s">
        <v>11911</v>
      </c>
      <c r="D2655" s="182">
        <v>174.07</v>
      </c>
    </row>
    <row r="2656" spans="1:4">
      <c r="A2656" s="184" t="s">
        <v>18243</v>
      </c>
      <c r="B2656" s="180" t="s">
        <v>18244</v>
      </c>
      <c r="C2656" s="181" t="s">
        <v>11911</v>
      </c>
      <c r="D2656" s="182">
        <v>200.48</v>
      </c>
    </row>
    <row r="2657" spans="1:4">
      <c r="A2657" s="184" t="s">
        <v>18245</v>
      </c>
      <c r="B2657" s="180" t="s">
        <v>18246</v>
      </c>
      <c r="C2657" s="181" t="s">
        <v>11911</v>
      </c>
      <c r="D2657" s="182">
        <v>39.61</v>
      </c>
    </row>
    <row r="2658" spans="1:4">
      <c r="A2658" s="183" t="s">
        <v>18247</v>
      </c>
      <c r="B2658" s="180"/>
      <c r="C2658" s="181"/>
      <c r="D2658" s="182"/>
    </row>
    <row r="2659" spans="1:4">
      <c r="A2659" s="184" t="s">
        <v>18248</v>
      </c>
      <c r="B2659" s="180" t="s">
        <v>18249</v>
      </c>
      <c r="C2659" s="181" t="s">
        <v>11911</v>
      </c>
      <c r="D2659" s="182">
        <v>28.07</v>
      </c>
    </row>
    <row r="2660" spans="1:4">
      <c r="A2660" s="181" t="s">
        <v>18250</v>
      </c>
      <c r="B2660" s="180" t="s">
        <v>18251</v>
      </c>
      <c r="C2660" s="181" t="s">
        <v>11911</v>
      </c>
      <c r="D2660" s="182">
        <v>125.49</v>
      </c>
    </row>
    <row r="2661" spans="1:4">
      <c r="A2661" s="184" t="s">
        <v>18252</v>
      </c>
      <c r="B2661" s="180" t="s">
        <v>18253</v>
      </c>
      <c r="C2661" s="181" t="s">
        <v>11911</v>
      </c>
      <c r="D2661" s="182">
        <v>175.3</v>
      </c>
    </row>
    <row r="2662" spans="1:4">
      <c r="A2662" s="184" t="s">
        <v>18254</v>
      </c>
      <c r="B2662" s="180" t="s">
        <v>18255</v>
      </c>
      <c r="C2662" s="181" t="s">
        <v>11911</v>
      </c>
      <c r="D2662" s="182">
        <v>165.79</v>
      </c>
    </row>
    <row r="2663" spans="1:4">
      <c r="A2663" s="184" t="s">
        <v>18256</v>
      </c>
      <c r="B2663" s="180" t="s">
        <v>18257</v>
      </c>
      <c r="C2663" s="181" t="s">
        <v>11911</v>
      </c>
      <c r="D2663" s="182">
        <v>470.81</v>
      </c>
    </row>
    <row r="2664" spans="1:4">
      <c r="A2664" s="184" t="s">
        <v>18258</v>
      </c>
      <c r="B2664" s="180" t="s">
        <v>18259</v>
      </c>
      <c r="C2664" s="181" t="s">
        <v>11911</v>
      </c>
      <c r="D2664" s="182">
        <v>756.32</v>
      </c>
    </row>
    <row r="2665" spans="1:4">
      <c r="A2665" s="183" t="s">
        <v>18260</v>
      </c>
      <c r="B2665" s="180"/>
      <c r="C2665" s="181"/>
      <c r="D2665" s="182"/>
    </row>
    <row r="2666" spans="1:4">
      <c r="A2666" s="183" t="s">
        <v>18261</v>
      </c>
      <c r="B2666" s="180"/>
      <c r="C2666" s="181"/>
      <c r="D2666" s="182"/>
    </row>
    <row r="2667" spans="1:4">
      <c r="A2667" s="179" t="s">
        <v>18262</v>
      </c>
      <c r="B2667" s="180"/>
      <c r="C2667" s="181"/>
      <c r="D2667" s="182"/>
    </row>
    <row r="2668" spans="1:4">
      <c r="A2668" s="181" t="s">
        <v>18263</v>
      </c>
      <c r="B2668" s="180" t="s">
        <v>18264</v>
      </c>
      <c r="C2668" s="181" t="s">
        <v>11911</v>
      </c>
      <c r="D2668" s="182" t="s">
        <v>11953</v>
      </c>
    </row>
    <row r="2669" spans="1:4">
      <c r="A2669" s="183" t="s">
        <v>18265</v>
      </c>
      <c r="B2669" s="180"/>
      <c r="C2669" s="181"/>
      <c r="D2669" s="182"/>
    </row>
    <row r="2670" spans="1:4">
      <c r="A2670" s="179" t="s">
        <v>18266</v>
      </c>
      <c r="B2670" s="180"/>
      <c r="C2670" s="181"/>
      <c r="D2670" s="182"/>
    </row>
    <row r="2671" spans="1:4">
      <c r="A2671" s="184" t="s">
        <v>18267</v>
      </c>
      <c r="B2671" s="180" t="s">
        <v>18268</v>
      </c>
      <c r="C2671" s="181" t="s">
        <v>11911</v>
      </c>
      <c r="D2671" s="182">
        <v>13.2</v>
      </c>
    </row>
    <row r="2672" spans="1:4">
      <c r="A2672" s="181" t="s">
        <v>18269</v>
      </c>
      <c r="B2672" s="180" t="s">
        <v>18270</v>
      </c>
      <c r="C2672" s="181" t="s">
        <v>11911</v>
      </c>
      <c r="D2672" s="182">
        <v>13.82</v>
      </c>
    </row>
    <row r="2673" spans="1:4">
      <c r="A2673" s="181" t="s">
        <v>18271</v>
      </c>
      <c r="B2673" s="180" t="s">
        <v>18272</v>
      </c>
      <c r="C2673" s="181" t="s">
        <v>11911</v>
      </c>
      <c r="D2673" s="182">
        <v>56.03</v>
      </c>
    </row>
    <row r="2674" spans="1:4">
      <c r="A2674" s="184" t="s">
        <v>18273</v>
      </c>
      <c r="B2674" s="180" t="s">
        <v>18274</v>
      </c>
      <c r="C2674" s="181" t="s">
        <v>11911</v>
      </c>
      <c r="D2674" s="182">
        <v>79.25</v>
      </c>
    </row>
    <row r="2675" spans="1:4">
      <c r="A2675" s="184" t="s">
        <v>18275</v>
      </c>
      <c r="B2675" s="180" t="s">
        <v>18276</v>
      </c>
      <c r="C2675" s="181" t="s">
        <v>11911</v>
      </c>
      <c r="D2675" s="182">
        <v>82.96</v>
      </c>
    </row>
    <row r="2676" spans="1:4">
      <c r="A2676" s="183" t="s">
        <v>18277</v>
      </c>
      <c r="B2676" s="180"/>
      <c r="C2676" s="181"/>
      <c r="D2676" s="182"/>
    </row>
    <row r="2677" spans="1:4">
      <c r="A2677" s="184" t="s">
        <v>18278</v>
      </c>
      <c r="B2677" s="180" t="s">
        <v>18279</v>
      </c>
      <c r="C2677" s="181" t="s">
        <v>11911</v>
      </c>
      <c r="D2677" s="182">
        <v>105.64</v>
      </c>
    </row>
    <row r="2678" spans="1:4">
      <c r="A2678" s="184" t="s">
        <v>18280</v>
      </c>
      <c r="B2678" s="180" t="s">
        <v>18281</v>
      </c>
      <c r="C2678" s="181" t="s">
        <v>11911</v>
      </c>
      <c r="D2678" s="182">
        <v>52.82</v>
      </c>
    </row>
    <row r="2679" spans="1:4">
      <c r="A2679" s="181" t="s">
        <v>18282</v>
      </c>
      <c r="B2679" s="180" t="s">
        <v>18283</v>
      </c>
      <c r="C2679" s="181" t="s">
        <v>11911</v>
      </c>
      <c r="D2679" s="182">
        <v>694.39</v>
      </c>
    </row>
    <row r="2680" spans="1:4">
      <c r="A2680" s="184" t="s">
        <v>18284</v>
      </c>
      <c r="B2680" s="180" t="s">
        <v>18285</v>
      </c>
      <c r="C2680" s="181" t="s">
        <v>11911</v>
      </c>
      <c r="D2680" s="182">
        <v>1119.1300000000001</v>
      </c>
    </row>
    <row r="2681" spans="1:4">
      <c r="A2681" s="184" t="s">
        <v>18286</v>
      </c>
      <c r="B2681" s="180" t="s">
        <v>18287</v>
      </c>
      <c r="C2681" s="181" t="s">
        <v>11911</v>
      </c>
      <c r="D2681" s="182">
        <v>92.43</v>
      </c>
    </row>
    <row r="2682" spans="1:4">
      <c r="A2682" s="184" t="s">
        <v>18288</v>
      </c>
      <c r="B2682" s="180" t="s">
        <v>18289</v>
      </c>
      <c r="C2682" s="181" t="s">
        <v>11911</v>
      </c>
      <c r="D2682" s="182">
        <v>105.64</v>
      </c>
    </row>
    <row r="2683" spans="1:4">
      <c r="A2683" s="184" t="s">
        <v>18290</v>
      </c>
      <c r="B2683" s="180" t="s">
        <v>18291</v>
      </c>
      <c r="C2683" s="181" t="s">
        <v>11911</v>
      </c>
      <c r="D2683" s="182">
        <v>1395.53</v>
      </c>
    </row>
    <row r="2684" spans="1:4">
      <c r="A2684" s="183" t="s">
        <v>18292</v>
      </c>
      <c r="B2684" s="180"/>
      <c r="C2684" s="181"/>
      <c r="D2684" s="182"/>
    </row>
    <row r="2685" spans="1:4">
      <c r="A2685" s="184" t="s">
        <v>18293</v>
      </c>
      <c r="B2685" s="180" t="s">
        <v>18294</v>
      </c>
      <c r="C2685" s="181" t="s">
        <v>11911</v>
      </c>
      <c r="D2685" s="182">
        <v>105.64</v>
      </c>
    </row>
    <row r="2686" spans="1:4">
      <c r="A2686" s="183" t="s">
        <v>18295</v>
      </c>
      <c r="B2686" s="180"/>
      <c r="C2686" s="181"/>
      <c r="D2686" s="182"/>
    </row>
    <row r="2687" spans="1:4">
      <c r="A2687" s="181" t="s">
        <v>18296</v>
      </c>
      <c r="B2687" s="180" t="s">
        <v>18297</v>
      </c>
      <c r="C2687" s="181" t="s">
        <v>11911</v>
      </c>
      <c r="D2687" s="182">
        <v>79.23</v>
      </c>
    </row>
    <row r="2688" spans="1:4">
      <c r="A2688" s="184" t="s">
        <v>18298</v>
      </c>
      <c r="B2688" s="180" t="s">
        <v>18299</v>
      </c>
      <c r="C2688" s="181" t="s">
        <v>11911</v>
      </c>
      <c r="D2688" s="182">
        <v>105.64</v>
      </c>
    </row>
    <row r="2689" spans="1:4">
      <c r="A2689" s="179" t="s">
        <v>18300</v>
      </c>
      <c r="B2689" s="180"/>
      <c r="C2689" s="181"/>
      <c r="D2689" s="182"/>
    </row>
    <row r="2690" spans="1:4">
      <c r="A2690" s="184" t="s">
        <v>18301</v>
      </c>
      <c r="B2690" s="180" t="s">
        <v>18302</v>
      </c>
      <c r="C2690" s="181" t="s">
        <v>11911</v>
      </c>
      <c r="D2690" s="182">
        <v>7.03</v>
      </c>
    </row>
    <row r="2691" spans="1:4">
      <c r="A2691" s="184" t="s">
        <v>18303</v>
      </c>
      <c r="B2691" s="180" t="s">
        <v>18304</v>
      </c>
      <c r="C2691" s="181" t="s">
        <v>11911</v>
      </c>
      <c r="D2691" s="182">
        <v>4.09</v>
      </c>
    </row>
    <row r="2692" spans="1:4">
      <c r="A2692" s="181" t="s">
        <v>18305</v>
      </c>
      <c r="B2692" s="180" t="s">
        <v>18306</v>
      </c>
      <c r="C2692" s="181" t="s">
        <v>11911</v>
      </c>
      <c r="D2692" s="182">
        <v>8.94</v>
      </c>
    </row>
    <row r="2693" spans="1:4">
      <c r="A2693" s="184" t="s">
        <v>18307</v>
      </c>
      <c r="B2693" s="180" t="s">
        <v>18308</v>
      </c>
      <c r="C2693" s="181" t="s">
        <v>11911</v>
      </c>
      <c r="D2693" s="182">
        <v>4.2300000000000004</v>
      </c>
    </row>
    <row r="2694" spans="1:4">
      <c r="A2694" s="184" t="s">
        <v>18309</v>
      </c>
      <c r="B2694" s="180" t="s">
        <v>18310</v>
      </c>
      <c r="C2694" s="181" t="s">
        <v>11911</v>
      </c>
      <c r="D2694" s="182">
        <v>4.3899999999999997</v>
      </c>
    </row>
    <row r="2695" spans="1:4">
      <c r="A2695" s="183" t="s">
        <v>18311</v>
      </c>
      <c r="B2695" s="180"/>
      <c r="C2695" s="181"/>
      <c r="D2695" s="182"/>
    </row>
    <row r="2696" spans="1:4">
      <c r="A2696" s="184" t="s">
        <v>18312</v>
      </c>
      <c r="B2696" s="180" t="s">
        <v>18313</v>
      </c>
      <c r="C2696" s="181" t="s">
        <v>11911</v>
      </c>
      <c r="D2696" s="182">
        <v>35.42</v>
      </c>
    </row>
    <row r="2697" spans="1:4">
      <c r="A2697" s="184" t="s">
        <v>18314</v>
      </c>
      <c r="B2697" s="180" t="s">
        <v>18315</v>
      </c>
      <c r="C2697" s="181" t="s">
        <v>11911</v>
      </c>
      <c r="D2697" s="182">
        <v>2.25</v>
      </c>
    </row>
    <row r="2698" spans="1:4">
      <c r="A2698" s="181" t="s">
        <v>18316</v>
      </c>
      <c r="B2698" s="180" t="s">
        <v>18317</v>
      </c>
      <c r="C2698" s="181" t="s">
        <v>11911</v>
      </c>
      <c r="D2698" s="182">
        <v>4.75</v>
      </c>
    </row>
    <row r="2699" spans="1:4">
      <c r="A2699" s="184" t="s">
        <v>18318</v>
      </c>
      <c r="B2699" s="180" t="s">
        <v>18319</v>
      </c>
      <c r="C2699" s="181" t="s">
        <v>11911</v>
      </c>
      <c r="D2699" s="182">
        <v>3.67</v>
      </c>
    </row>
    <row r="2700" spans="1:4">
      <c r="A2700" s="184" t="s">
        <v>18320</v>
      </c>
      <c r="B2700" s="180" t="s">
        <v>18321</v>
      </c>
      <c r="C2700" s="181" t="s">
        <v>11911</v>
      </c>
      <c r="D2700" s="182">
        <v>10.85</v>
      </c>
    </row>
    <row r="2701" spans="1:4">
      <c r="A2701" s="184" t="s">
        <v>18322</v>
      </c>
      <c r="B2701" s="180" t="s">
        <v>18323</v>
      </c>
      <c r="C2701" s="181" t="s">
        <v>11911</v>
      </c>
      <c r="D2701" s="182">
        <v>25.52</v>
      </c>
    </row>
    <row r="2702" spans="1:4">
      <c r="A2702" s="184" t="s">
        <v>18324</v>
      </c>
      <c r="B2702" s="180" t="s">
        <v>18325</v>
      </c>
      <c r="C2702" s="181" t="s">
        <v>11911</v>
      </c>
      <c r="D2702" s="182">
        <v>9.93</v>
      </c>
    </row>
    <row r="2703" spans="1:4">
      <c r="A2703" s="184" t="s">
        <v>18326</v>
      </c>
      <c r="B2703" s="180" t="s">
        <v>18327</v>
      </c>
      <c r="C2703" s="181" t="s">
        <v>11911</v>
      </c>
      <c r="D2703" s="182">
        <v>7.25</v>
      </c>
    </row>
    <row r="2704" spans="1:4">
      <c r="A2704" s="184" t="s">
        <v>18328</v>
      </c>
      <c r="B2704" s="180" t="s">
        <v>18329</v>
      </c>
      <c r="C2704" s="181" t="s">
        <v>11911</v>
      </c>
      <c r="D2704" s="182">
        <v>7.42</v>
      </c>
    </row>
    <row r="2705" spans="1:4">
      <c r="A2705" s="184" t="s">
        <v>18330</v>
      </c>
      <c r="B2705" s="180" t="s">
        <v>18331</v>
      </c>
      <c r="C2705" s="181" t="s">
        <v>11911</v>
      </c>
      <c r="D2705" s="182">
        <v>5.71</v>
      </c>
    </row>
    <row r="2706" spans="1:4">
      <c r="A2706" s="184" t="s">
        <v>18332</v>
      </c>
      <c r="B2706" s="180" t="s">
        <v>18333</v>
      </c>
      <c r="C2706" s="181" t="s">
        <v>11911</v>
      </c>
      <c r="D2706" s="182">
        <v>6.89</v>
      </c>
    </row>
    <row r="2707" spans="1:4">
      <c r="A2707" s="184" t="s">
        <v>18334</v>
      </c>
      <c r="B2707" s="180" t="s">
        <v>18335</v>
      </c>
      <c r="C2707" s="181" t="s">
        <v>11911</v>
      </c>
      <c r="D2707" s="182">
        <v>9.77</v>
      </c>
    </row>
    <row r="2708" spans="1:4">
      <c r="A2708" s="184" t="s">
        <v>18336</v>
      </c>
      <c r="B2708" s="180" t="s">
        <v>18337</v>
      </c>
      <c r="C2708" s="181" t="s">
        <v>11911</v>
      </c>
      <c r="D2708" s="182">
        <v>10.15</v>
      </c>
    </row>
    <row r="2709" spans="1:4">
      <c r="A2709" s="184" t="s">
        <v>18338</v>
      </c>
      <c r="B2709" s="180" t="s">
        <v>18339</v>
      </c>
      <c r="C2709" s="181" t="s">
        <v>11911</v>
      </c>
      <c r="D2709" s="182">
        <v>7.64</v>
      </c>
    </row>
    <row r="2710" spans="1:4">
      <c r="A2710" s="184" t="s">
        <v>18340</v>
      </c>
      <c r="B2710" s="180" t="s">
        <v>18341</v>
      </c>
      <c r="C2710" s="181" t="s">
        <v>11911</v>
      </c>
      <c r="D2710" s="182">
        <v>7.4</v>
      </c>
    </row>
    <row r="2711" spans="1:4">
      <c r="A2711" s="184" t="s">
        <v>18342</v>
      </c>
      <c r="B2711" s="180" t="s">
        <v>18343</v>
      </c>
      <c r="C2711" s="181" t="s">
        <v>11911</v>
      </c>
      <c r="D2711" s="182">
        <v>7.24</v>
      </c>
    </row>
    <row r="2712" spans="1:4">
      <c r="A2712" s="184" t="s">
        <v>18344</v>
      </c>
      <c r="B2712" s="180" t="s">
        <v>18345</v>
      </c>
      <c r="C2712" s="181" t="s">
        <v>11911</v>
      </c>
      <c r="D2712" s="182">
        <v>11.17</v>
      </c>
    </row>
    <row r="2713" spans="1:4">
      <c r="A2713" s="184" t="s">
        <v>18346</v>
      </c>
      <c r="B2713" s="180" t="s">
        <v>18347</v>
      </c>
      <c r="C2713" s="181" t="s">
        <v>11911</v>
      </c>
      <c r="D2713" s="182">
        <v>11.11</v>
      </c>
    </row>
    <row r="2714" spans="1:4">
      <c r="A2714" s="184" t="s">
        <v>18348</v>
      </c>
      <c r="B2714" s="180" t="s">
        <v>18349</v>
      </c>
      <c r="C2714" s="181" t="s">
        <v>11911</v>
      </c>
      <c r="D2714" s="182">
        <v>14.22</v>
      </c>
    </row>
    <row r="2715" spans="1:4">
      <c r="A2715" s="184" t="s">
        <v>18350</v>
      </c>
      <c r="B2715" s="180" t="s">
        <v>18351</v>
      </c>
      <c r="C2715" s="181" t="s">
        <v>11911</v>
      </c>
      <c r="D2715" s="182">
        <v>11.14</v>
      </c>
    </row>
    <row r="2716" spans="1:4">
      <c r="A2716" s="184" t="s">
        <v>18352</v>
      </c>
      <c r="B2716" s="180" t="s">
        <v>18353</v>
      </c>
      <c r="C2716" s="181" t="s">
        <v>11911</v>
      </c>
      <c r="D2716" s="182">
        <v>15.7</v>
      </c>
    </row>
    <row r="2717" spans="1:4">
      <c r="A2717" s="184" t="s">
        <v>18354</v>
      </c>
      <c r="B2717" s="180" t="s">
        <v>18355</v>
      </c>
      <c r="C2717" s="181" t="s">
        <v>11911</v>
      </c>
      <c r="D2717" s="182">
        <v>84.3</v>
      </c>
    </row>
    <row r="2718" spans="1:4">
      <c r="A2718" s="184" t="s">
        <v>18356</v>
      </c>
      <c r="B2718" s="180" t="s">
        <v>18357</v>
      </c>
      <c r="C2718" s="181" t="s">
        <v>11911</v>
      </c>
      <c r="D2718" s="182">
        <v>89.9</v>
      </c>
    </row>
    <row r="2719" spans="1:4">
      <c r="A2719" s="184" t="s">
        <v>18358</v>
      </c>
      <c r="B2719" s="180" t="s">
        <v>18359</v>
      </c>
      <c r="C2719" s="181" t="s">
        <v>11911</v>
      </c>
      <c r="D2719" s="182">
        <v>388</v>
      </c>
    </row>
    <row r="2720" spans="1:4">
      <c r="A2720" s="184" t="s">
        <v>18360</v>
      </c>
      <c r="B2720" s="180" t="s">
        <v>18361</v>
      </c>
      <c r="C2720" s="181" t="s">
        <v>11911</v>
      </c>
      <c r="D2720" s="182">
        <v>3.97</v>
      </c>
    </row>
    <row r="2721" spans="1:4">
      <c r="A2721" s="184" t="s">
        <v>18362</v>
      </c>
      <c r="B2721" s="180" t="s">
        <v>18363</v>
      </c>
      <c r="C2721" s="181" t="s">
        <v>11911</v>
      </c>
      <c r="D2721" s="182">
        <v>6.84</v>
      </c>
    </row>
    <row r="2722" spans="1:4">
      <c r="A2722" s="184" t="s">
        <v>18364</v>
      </c>
      <c r="B2722" s="180" t="s">
        <v>18365</v>
      </c>
      <c r="C2722" s="181" t="s">
        <v>11911</v>
      </c>
      <c r="D2722" s="182">
        <v>49.77</v>
      </c>
    </row>
    <row r="2723" spans="1:4">
      <c r="A2723" s="183" t="s">
        <v>18366</v>
      </c>
      <c r="B2723" s="180"/>
      <c r="C2723" s="181"/>
      <c r="D2723" s="182"/>
    </row>
    <row r="2724" spans="1:4">
      <c r="A2724" s="184" t="s">
        <v>18367</v>
      </c>
      <c r="B2724" s="180" t="s">
        <v>18368</v>
      </c>
      <c r="C2724" s="181" t="s">
        <v>11911</v>
      </c>
      <c r="D2724" s="182">
        <v>6.06</v>
      </c>
    </row>
    <row r="2725" spans="1:4">
      <c r="A2725" s="184" t="s">
        <v>18369</v>
      </c>
      <c r="B2725" s="180" t="s">
        <v>18370</v>
      </c>
      <c r="C2725" s="181" t="s">
        <v>11911</v>
      </c>
      <c r="D2725" s="182">
        <v>3.94</v>
      </c>
    </row>
    <row r="2726" spans="1:4">
      <c r="A2726" s="181" t="s">
        <v>18371</v>
      </c>
      <c r="B2726" s="180" t="s">
        <v>18372</v>
      </c>
      <c r="C2726" s="181" t="s">
        <v>11911</v>
      </c>
      <c r="D2726" s="182">
        <v>5.0999999999999996</v>
      </c>
    </row>
    <row r="2727" spans="1:4">
      <c r="A2727" s="184" t="s">
        <v>18373</v>
      </c>
      <c r="B2727" s="180" t="s">
        <v>18374</v>
      </c>
      <c r="C2727" s="181" t="s">
        <v>11911</v>
      </c>
      <c r="D2727" s="182">
        <v>17.8</v>
      </c>
    </row>
    <row r="2728" spans="1:4">
      <c r="A2728" s="184" t="s">
        <v>18375</v>
      </c>
      <c r="B2728" s="180" t="s">
        <v>18376</v>
      </c>
      <c r="C2728" s="181" t="s">
        <v>11911</v>
      </c>
      <c r="D2728" s="182">
        <v>40.700000000000003</v>
      </c>
    </row>
    <row r="2729" spans="1:4">
      <c r="A2729" s="184" t="s">
        <v>18377</v>
      </c>
      <c r="B2729" s="180" t="s">
        <v>18378</v>
      </c>
      <c r="C2729" s="181" t="s">
        <v>11911</v>
      </c>
      <c r="D2729" s="182">
        <v>85.8</v>
      </c>
    </row>
    <row r="2730" spans="1:4">
      <c r="A2730" s="184" t="s">
        <v>18379</v>
      </c>
      <c r="B2730" s="180" t="s">
        <v>18380</v>
      </c>
      <c r="C2730" s="181" t="s">
        <v>11911</v>
      </c>
      <c r="D2730" s="182">
        <v>17.8</v>
      </c>
    </row>
    <row r="2731" spans="1:4">
      <c r="A2731" s="183" t="s">
        <v>18381</v>
      </c>
      <c r="B2731" s="180"/>
      <c r="C2731" s="181"/>
      <c r="D2731" s="182"/>
    </row>
    <row r="2732" spans="1:4">
      <c r="A2732" s="184" t="s">
        <v>18382</v>
      </c>
      <c r="B2732" s="180" t="s">
        <v>18383</v>
      </c>
      <c r="C2732" s="181" t="s">
        <v>11911</v>
      </c>
      <c r="D2732" s="182">
        <v>5.46</v>
      </c>
    </row>
    <row r="2733" spans="1:4">
      <c r="A2733" s="184" t="s">
        <v>18384</v>
      </c>
      <c r="B2733" s="180" t="s">
        <v>18385</v>
      </c>
      <c r="C2733" s="181" t="s">
        <v>11911</v>
      </c>
      <c r="D2733" s="182">
        <v>7.15</v>
      </c>
    </row>
    <row r="2734" spans="1:4">
      <c r="A2734" s="179" t="s">
        <v>18386</v>
      </c>
      <c r="B2734" s="180"/>
      <c r="C2734" s="181"/>
      <c r="D2734" s="182"/>
    </row>
    <row r="2735" spans="1:4">
      <c r="A2735" s="183" t="s">
        <v>18387</v>
      </c>
      <c r="B2735" s="180"/>
      <c r="C2735" s="181"/>
      <c r="D2735" s="182"/>
    </row>
    <row r="2736" spans="1:4">
      <c r="A2736" s="184" t="s">
        <v>18388</v>
      </c>
      <c r="B2736" s="180" t="s">
        <v>18389</v>
      </c>
      <c r="C2736" s="181" t="s">
        <v>11911</v>
      </c>
      <c r="D2736" s="182">
        <v>26.41</v>
      </c>
    </row>
    <row r="2737" spans="1:4">
      <c r="A2737" s="181" t="s">
        <v>18390</v>
      </c>
      <c r="B2737" s="180" t="s">
        <v>18391</v>
      </c>
      <c r="C2737" s="181" t="s">
        <v>11911</v>
      </c>
      <c r="D2737" s="182">
        <v>39.61</v>
      </c>
    </row>
    <row r="2738" spans="1:4">
      <c r="A2738" s="181" t="s">
        <v>18392</v>
      </c>
      <c r="B2738" s="180" t="s">
        <v>18393</v>
      </c>
      <c r="C2738" s="181" t="s">
        <v>11911</v>
      </c>
      <c r="D2738" s="182">
        <v>7.66</v>
      </c>
    </row>
    <row r="2739" spans="1:4">
      <c r="A2739" s="184" t="s">
        <v>18394</v>
      </c>
      <c r="B2739" s="180" t="s">
        <v>18395</v>
      </c>
      <c r="C2739" s="181" t="s">
        <v>11911</v>
      </c>
      <c r="D2739" s="182">
        <v>66.02</v>
      </c>
    </row>
    <row r="2740" spans="1:4">
      <c r="A2740" s="184" t="s">
        <v>18396</v>
      </c>
      <c r="B2740" s="180" t="s">
        <v>18397</v>
      </c>
      <c r="C2740" s="181" t="s">
        <v>11911</v>
      </c>
      <c r="D2740" s="182">
        <v>79.23</v>
      </c>
    </row>
    <row r="2741" spans="1:4">
      <c r="A2741" s="184" t="s">
        <v>18398</v>
      </c>
      <c r="B2741" s="180" t="s">
        <v>18399</v>
      </c>
      <c r="C2741" s="181" t="s">
        <v>11911</v>
      </c>
      <c r="D2741" s="182">
        <v>85.83</v>
      </c>
    </row>
    <row r="2742" spans="1:4">
      <c r="A2742" s="184" t="s">
        <v>18400</v>
      </c>
      <c r="B2742" s="180" t="s">
        <v>18401</v>
      </c>
      <c r="C2742" s="181" t="s">
        <v>11911</v>
      </c>
      <c r="D2742" s="182">
        <v>132.05000000000001</v>
      </c>
    </row>
    <row r="2743" spans="1:4">
      <c r="A2743" s="183" t="s">
        <v>18402</v>
      </c>
      <c r="B2743" s="180"/>
      <c r="C2743" s="181"/>
      <c r="D2743" s="182"/>
    </row>
    <row r="2744" spans="1:4">
      <c r="A2744" s="184" t="s">
        <v>18403</v>
      </c>
      <c r="B2744" s="180" t="s">
        <v>18404</v>
      </c>
      <c r="C2744" s="181" t="s">
        <v>11911</v>
      </c>
      <c r="D2744" s="182">
        <v>83.19</v>
      </c>
    </row>
    <row r="2745" spans="1:4">
      <c r="A2745" s="184" t="s">
        <v>18405</v>
      </c>
      <c r="B2745" s="180" t="s">
        <v>18406</v>
      </c>
      <c r="C2745" s="181" t="s">
        <v>11911</v>
      </c>
      <c r="D2745" s="182">
        <v>105.64</v>
      </c>
    </row>
    <row r="2746" spans="1:4">
      <c r="A2746" s="181" t="s">
        <v>18407</v>
      </c>
      <c r="B2746" s="180" t="s">
        <v>18408</v>
      </c>
      <c r="C2746" s="181" t="s">
        <v>11911</v>
      </c>
      <c r="D2746" s="182">
        <v>92.43</v>
      </c>
    </row>
    <row r="2747" spans="1:4">
      <c r="A2747" s="184" t="s">
        <v>18409</v>
      </c>
      <c r="B2747" s="180" t="s">
        <v>18410</v>
      </c>
      <c r="C2747" s="181" t="s">
        <v>11911</v>
      </c>
      <c r="D2747" s="182">
        <v>158.46</v>
      </c>
    </row>
    <row r="2748" spans="1:4">
      <c r="A2748" s="184" t="s">
        <v>18411</v>
      </c>
      <c r="B2748" s="180" t="s">
        <v>18412</v>
      </c>
      <c r="C2748" s="181" t="s">
        <v>11911</v>
      </c>
      <c r="D2748" s="182">
        <v>132.05000000000001</v>
      </c>
    </row>
    <row r="2749" spans="1:4">
      <c r="A2749" s="183" t="s">
        <v>18413</v>
      </c>
      <c r="B2749" s="180"/>
      <c r="C2749" s="181"/>
      <c r="D2749" s="182"/>
    </row>
    <row r="2750" spans="1:4">
      <c r="A2750" s="184" t="s">
        <v>18414</v>
      </c>
      <c r="B2750" s="180" t="s">
        <v>18415</v>
      </c>
      <c r="C2750" s="181" t="s">
        <v>11911</v>
      </c>
      <c r="D2750" s="182">
        <v>3.34</v>
      </c>
    </row>
    <row r="2751" spans="1:4">
      <c r="A2751" s="184" t="s">
        <v>18416</v>
      </c>
      <c r="B2751" s="180" t="s">
        <v>18417</v>
      </c>
      <c r="C2751" s="181" t="s">
        <v>11911</v>
      </c>
      <c r="D2751" s="182">
        <v>16.34</v>
      </c>
    </row>
    <row r="2752" spans="1:4">
      <c r="A2752" s="179" t="s">
        <v>18418</v>
      </c>
      <c r="B2752" s="180"/>
      <c r="C2752" s="181"/>
      <c r="D2752" s="182"/>
    </row>
    <row r="2753" spans="1:4">
      <c r="A2753" s="184" t="s">
        <v>18419</v>
      </c>
      <c r="B2753" s="180" t="s">
        <v>18420</v>
      </c>
      <c r="C2753" s="181" t="s">
        <v>11911</v>
      </c>
      <c r="D2753" s="182">
        <v>198.39</v>
      </c>
    </row>
    <row r="2754" spans="1:4">
      <c r="A2754" s="183" t="s">
        <v>18421</v>
      </c>
      <c r="B2754" s="180"/>
      <c r="C2754" s="181"/>
      <c r="D2754" s="182"/>
    </row>
    <row r="2755" spans="1:4">
      <c r="A2755" s="181" t="s">
        <v>18422</v>
      </c>
      <c r="B2755" s="180" t="s">
        <v>18423</v>
      </c>
      <c r="C2755" s="181" t="s">
        <v>11945</v>
      </c>
      <c r="D2755" s="182">
        <v>47.77</v>
      </c>
    </row>
    <row r="2756" spans="1:4">
      <c r="A2756" s="184" t="s">
        <v>18424</v>
      </c>
      <c r="B2756" s="180" t="s">
        <v>18425</v>
      </c>
      <c r="C2756" s="181" t="s">
        <v>11945</v>
      </c>
      <c r="D2756" s="182">
        <v>48.93</v>
      </c>
    </row>
    <row r="2757" spans="1:4">
      <c r="A2757" s="181" t="s">
        <v>18426</v>
      </c>
      <c r="B2757" s="180" t="s">
        <v>18427</v>
      </c>
      <c r="C2757" s="181" t="s">
        <v>11945</v>
      </c>
      <c r="D2757" s="182">
        <v>46.14</v>
      </c>
    </row>
    <row r="2758" spans="1:4">
      <c r="A2758" s="183" t="s">
        <v>18428</v>
      </c>
      <c r="B2758" s="180"/>
      <c r="C2758" s="181"/>
      <c r="D2758" s="182"/>
    </row>
    <row r="2759" spans="1:4">
      <c r="A2759" s="184" t="s">
        <v>18429</v>
      </c>
      <c r="B2759" s="180" t="s">
        <v>18430</v>
      </c>
      <c r="C2759" s="181" t="s">
        <v>48</v>
      </c>
      <c r="D2759" s="182">
        <v>0.81</v>
      </c>
    </row>
    <row r="2760" spans="1:4">
      <c r="A2760" s="184" t="s">
        <v>18431</v>
      </c>
      <c r="B2760" s="180" t="s">
        <v>18432</v>
      </c>
      <c r="C2760" s="181" t="s">
        <v>48</v>
      </c>
      <c r="D2760" s="182">
        <v>1.81</v>
      </c>
    </row>
    <row r="2761" spans="1:4">
      <c r="A2761" s="181" t="s">
        <v>18433</v>
      </c>
      <c r="B2761" s="180" t="s">
        <v>18434</v>
      </c>
      <c r="C2761" s="181" t="s">
        <v>48</v>
      </c>
      <c r="D2761" s="182">
        <v>3.3</v>
      </c>
    </row>
    <row r="2762" spans="1:4">
      <c r="A2762" s="184" t="s">
        <v>18435</v>
      </c>
      <c r="B2762" s="180" t="s">
        <v>18436</v>
      </c>
      <c r="C2762" s="181" t="s">
        <v>48</v>
      </c>
      <c r="D2762" s="182">
        <v>13.69</v>
      </c>
    </row>
    <row r="2763" spans="1:4">
      <c r="A2763" s="184" t="s">
        <v>18437</v>
      </c>
      <c r="B2763" s="180" t="s">
        <v>18438</v>
      </c>
      <c r="C2763" s="181" t="s">
        <v>48</v>
      </c>
      <c r="D2763" s="182">
        <v>4.46</v>
      </c>
    </row>
    <row r="2764" spans="1:4">
      <c r="A2764" s="184" t="s">
        <v>18439</v>
      </c>
      <c r="B2764" s="180" t="s">
        <v>18440</v>
      </c>
      <c r="C2764" s="181" t="s">
        <v>48</v>
      </c>
      <c r="D2764" s="182">
        <v>6.26</v>
      </c>
    </row>
    <row r="2765" spans="1:4">
      <c r="A2765" s="184" t="s">
        <v>18441</v>
      </c>
      <c r="B2765" s="180" t="s">
        <v>18442</v>
      </c>
      <c r="C2765" s="181" t="s">
        <v>48</v>
      </c>
      <c r="D2765" s="182">
        <v>8.8000000000000007</v>
      </c>
    </row>
    <row r="2766" spans="1:4">
      <c r="A2766" s="184" t="s">
        <v>18443</v>
      </c>
      <c r="B2766" s="180" t="s">
        <v>18444</v>
      </c>
      <c r="C2766" s="181" t="s">
        <v>48</v>
      </c>
      <c r="D2766" s="182">
        <v>8.01</v>
      </c>
    </row>
    <row r="2767" spans="1:4">
      <c r="A2767" s="184" t="s">
        <v>18445</v>
      </c>
      <c r="B2767" s="180" t="s">
        <v>18446</v>
      </c>
      <c r="C2767" s="181" t="s">
        <v>48</v>
      </c>
      <c r="D2767" s="182">
        <v>13.68</v>
      </c>
    </row>
    <row r="2768" spans="1:4">
      <c r="A2768" s="184" t="s">
        <v>18447</v>
      </c>
      <c r="B2768" s="180" t="s">
        <v>18448</v>
      </c>
      <c r="C2768" s="181" t="s">
        <v>48</v>
      </c>
      <c r="D2768" s="182">
        <v>9.93</v>
      </c>
    </row>
    <row r="2769" spans="1:4">
      <c r="A2769" s="184" t="s">
        <v>18449</v>
      </c>
      <c r="B2769" s="180" t="s">
        <v>18450</v>
      </c>
      <c r="C2769" s="181" t="s">
        <v>48</v>
      </c>
      <c r="D2769" s="182">
        <v>13.99</v>
      </c>
    </row>
    <row r="2770" spans="1:4">
      <c r="A2770" s="184" t="s">
        <v>18451</v>
      </c>
      <c r="B2770" s="180" t="s">
        <v>18452</v>
      </c>
      <c r="C2770" s="181" t="s">
        <v>48</v>
      </c>
      <c r="D2770" s="182">
        <v>25.16</v>
      </c>
    </row>
    <row r="2771" spans="1:4">
      <c r="A2771" s="184" t="s">
        <v>18453</v>
      </c>
      <c r="B2771" s="180" t="s">
        <v>18454</v>
      </c>
      <c r="C2771" s="181" t="s">
        <v>48</v>
      </c>
      <c r="D2771" s="182">
        <v>6.27</v>
      </c>
    </row>
    <row r="2772" spans="1:4">
      <c r="A2772" s="184" t="s">
        <v>18455</v>
      </c>
      <c r="B2772" s="180" t="s">
        <v>18456</v>
      </c>
      <c r="C2772" s="181" t="s">
        <v>48</v>
      </c>
      <c r="D2772" s="182">
        <v>33.299999999999997</v>
      </c>
    </row>
    <row r="2773" spans="1:4">
      <c r="A2773" s="183" t="s">
        <v>18457</v>
      </c>
      <c r="B2773" s="180"/>
      <c r="C2773" s="181"/>
      <c r="D2773" s="182"/>
    </row>
    <row r="2774" spans="1:4">
      <c r="A2774" s="184" t="s">
        <v>18458</v>
      </c>
      <c r="B2774" s="180" t="s">
        <v>18459</v>
      </c>
      <c r="C2774" s="181" t="s">
        <v>48</v>
      </c>
      <c r="D2774" s="182">
        <v>3.43</v>
      </c>
    </row>
    <row r="2775" spans="1:4">
      <c r="A2775" s="184" t="s">
        <v>18460</v>
      </c>
      <c r="B2775" s="180" t="s">
        <v>18461</v>
      </c>
      <c r="C2775" s="181" t="s">
        <v>48</v>
      </c>
      <c r="D2775" s="182">
        <v>9.6999999999999993</v>
      </c>
    </row>
    <row r="2776" spans="1:4">
      <c r="A2776" s="181" t="s">
        <v>18462</v>
      </c>
      <c r="B2776" s="180" t="s">
        <v>18463</v>
      </c>
      <c r="C2776" s="181" t="s">
        <v>48</v>
      </c>
      <c r="D2776" s="182">
        <v>4.67</v>
      </c>
    </row>
    <row r="2777" spans="1:4">
      <c r="A2777" s="184" t="s">
        <v>18464</v>
      </c>
      <c r="B2777" s="180" t="s">
        <v>18465</v>
      </c>
      <c r="C2777" s="181" t="s">
        <v>48</v>
      </c>
      <c r="D2777" s="182">
        <v>6.75</v>
      </c>
    </row>
    <row r="2778" spans="1:4">
      <c r="A2778" s="184" t="s">
        <v>18466</v>
      </c>
      <c r="B2778" s="180" t="s">
        <v>18467</v>
      </c>
      <c r="C2778" s="181" t="s">
        <v>48</v>
      </c>
      <c r="D2778" s="182">
        <v>9.65</v>
      </c>
    </row>
    <row r="2779" spans="1:4">
      <c r="A2779" s="184" t="s">
        <v>18468</v>
      </c>
      <c r="B2779" s="180" t="s">
        <v>18469</v>
      </c>
      <c r="C2779" s="181" t="s">
        <v>48</v>
      </c>
      <c r="D2779" s="182">
        <v>10.55</v>
      </c>
    </row>
    <row r="2780" spans="1:4">
      <c r="A2780" s="184" t="s">
        <v>18470</v>
      </c>
      <c r="B2780" s="180" t="s">
        <v>18471</v>
      </c>
      <c r="C2780" s="181" t="s">
        <v>48</v>
      </c>
      <c r="D2780" s="182">
        <v>25.79</v>
      </c>
    </row>
    <row r="2781" spans="1:4">
      <c r="A2781" s="184" t="s">
        <v>18472</v>
      </c>
      <c r="B2781" s="180" t="s">
        <v>18473</v>
      </c>
      <c r="C2781" s="181" t="s">
        <v>48</v>
      </c>
      <c r="D2781" s="182">
        <v>14.71</v>
      </c>
    </row>
    <row r="2782" spans="1:4">
      <c r="A2782" s="184" t="s">
        <v>18474</v>
      </c>
      <c r="B2782" s="180" t="s">
        <v>18475</v>
      </c>
      <c r="C2782" s="181" t="s">
        <v>48</v>
      </c>
      <c r="D2782" s="182">
        <v>14.79</v>
      </c>
    </row>
    <row r="2783" spans="1:4">
      <c r="A2783" s="184" t="s">
        <v>18476</v>
      </c>
      <c r="B2783" s="180" t="s">
        <v>18477</v>
      </c>
      <c r="C2783" s="181" t="s">
        <v>48</v>
      </c>
      <c r="D2783" s="182">
        <v>19.920000000000002</v>
      </c>
    </row>
    <row r="2784" spans="1:4">
      <c r="A2784" s="184" t="s">
        <v>18478</v>
      </c>
      <c r="B2784" s="180" t="s">
        <v>18479</v>
      </c>
      <c r="C2784" s="181" t="s">
        <v>48</v>
      </c>
      <c r="D2784" s="182">
        <v>19.920000000000002</v>
      </c>
    </row>
    <row r="2785" spans="1:4">
      <c r="A2785" s="184" t="s">
        <v>18480</v>
      </c>
      <c r="B2785" s="180" t="s">
        <v>18481</v>
      </c>
      <c r="C2785" s="181" t="s">
        <v>48</v>
      </c>
      <c r="D2785" s="182">
        <v>129.07</v>
      </c>
    </row>
    <row r="2786" spans="1:4">
      <c r="A2786" s="184" t="s">
        <v>18482</v>
      </c>
      <c r="B2786" s="180" t="s">
        <v>18483</v>
      </c>
      <c r="C2786" s="181" t="s">
        <v>48</v>
      </c>
      <c r="D2786" s="182">
        <v>30.73</v>
      </c>
    </row>
    <row r="2787" spans="1:4">
      <c r="A2787" s="183" t="s">
        <v>18484</v>
      </c>
      <c r="B2787" s="180"/>
      <c r="C2787" s="181"/>
      <c r="D2787" s="182"/>
    </row>
    <row r="2788" spans="1:4">
      <c r="A2788" s="184" t="s">
        <v>18485</v>
      </c>
      <c r="B2788" s="180" t="s">
        <v>18486</v>
      </c>
      <c r="C2788" s="181" t="s">
        <v>48</v>
      </c>
      <c r="D2788" s="182">
        <v>2.5499999999999998</v>
      </c>
    </row>
    <row r="2789" spans="1:4">
      <c r="A2789" s="184" t="s">
        <v>18487</v>
      </c>
      <c r="B2789" s="180" t="s">
        <v>18488</v>
      </c>
      <c r="C2789" s="181" t="s">
        <v>48</v>
      </c>
      <c r="D2789" s="182">
        <v>3.01</v>
      </c>
    </row>
    <row r="2790" spans="1:4">
      <c r="A2790" s="181" t="s">
        <v>18489</v>
      </c>
      <c r="B2790" s="180" t="s">
        <v>18490</v>
      </c>
      <c r="C2790" s="181" t="s">
        <v>48</v>
      </c>
      <c r="D2790" s="182">
        <v>1.72</v>
      </c>
    </row>
    <row r="2791" spans="1:4">
      <c r="A2791" s="184" t="s">
        <v>18491</v>
      </c>
      <c r="B2791" s="180" t="s">
        <v>18492</v>
      </c>
      <c r="C2791" s="181" t="s">
        <v>48</v>
      </c>
      <c r="D2791" s="182">
        <v>8.3800000000000008</v>
      </c>
    </row>
    <row r="2792" spans="1:4">
      <c r="A2792" s="184" t="s">
        <v>18493</v>
      </c>
      <c r="B2792" s="180" t="s">
        <v>18494</v>
      </c>
      <c r="C2792" s="181" t="s">
        <v>48</v>
      </c>
      <c r="D2792" s="182">
        <v>6.99</v>
      </c>
    </row>
    <row r="2793" spans="1:4">
      <c r="A2793" s="184" t="s">
        <v>18495</v>
      </c>
      <c r="B2793" s="180" t="s">
        <v>18496</v>
      </c>
      <c r="C2793" s="181" t="s">
        <v>48</v>
      </c>
      <c r="D2793" s="182">
        <v>4.7699999999999996</v>
      </c>
    </row>
    <row r="2794" spans="1:4">
      <c r="A2794" s="184" t="s">
        <v>18497</v>
      </c>
      <c r="B2794" s="180" t="s">
        <v>18498</v>
      </c>
      <c r="C2794" s="181" t="s">
        <v>48</v>
      </c>
      <c r="D2794" s="182">
        <v>4.03</v>
      </c>
    </row>
    <row r="2795" spans="1:4">
      <c r="A2795" s="184" t="s">
        <v>18499</v>
      </c>
      <c r="B2795" s="180" t="s">
        <v>18500</v>
      </c>
      <c r="C2795" s="181" t="s">
        <v>48</v>
      </c>
      <c r="D2795" s="182">
        <v>3.18</v>
      </c>
    </row>
    <row r="2796" spans="1:4">
      <c r="A2796" s="184" t="s">
        <v>18501</v>
      </c>
      <c r="B2796" s="180" t="s">
        <v>18502</v>
      </c>
      <c r="C2796" s="181" t="s">
        <v>48</v>
      </c>
      <c r="D2796" s="182">
        <v>4.83</v>
      </c>
    </row>
    <row r="2797" spans="1:4">
      <c r="A2797" s="183" t="s">
        <v>18503</v>
      </c>
      <c r="B2797" s="180"/>
      <c r="C2797" s="181"/>
      <c r="D2797" s="182"/>
    </row>
    <row r="2798" spans="1:4">
      <c r="A2798" s="184" t="s">
        <v>18504</v>
      </c>
      <c r="B2798" s="180" t="s">
        <v>18505</v>
      </c>
      <c r="C2798" s="181" t="s">
        <v>48</v>
      </c>
      <c r="D2798" s="182">
        <v>6.57</v>
      </c>
    </row>
    <row r="2799" spans="1:4">
      <c r="A2799" s="184" t="s">
        <v>18506</v>
      </c>
      <c r="B2799" s="180" t="s">
        <v>18507</v>
      </c>
      <c r="C2799" s="181" t="s">
        <v>48</v>
      </c>
      <c r="D2799" s="182">
        <v>8.6300000000000008</v>
      </c>
    </row>
    <row r="2800" spans="1:4">
      <c r="A2800" s="179" t="s">
        <v>18508</v>
      </c>
      <c r="B2800" s="180"/>
      <c r="C2800" s="181"/>
      <c r="D2800" s="182"/>
    </row>
    <row r="2801" spans="1:4">
      <c r="A2801" s="184" t="s">
        <v>18509</v>
      </c>
      <c r="B2801" s="180" t="s">
        <v>18510</v>
      </c>
      <c r="C2801" s="181" t="s">
        <v>48</v>
      </c>
      <c r="D2801" s="182">
        <v>1.82</v>
      </c>
    </row>
    <row r="2802" spans="1:4">
      <c r="A2802" s="184" t="s">
        <v>18511</v>
      </c>
      <c r="B2802" s="180" t="s">
        <v>18512</v>
      </c>
      <c r="C2802" s="181" t="s">
        <v>48</v>
      </c>
      <c r="D2802" s="182">
        <v>2.64</v>
      </c>
    </row>
    <row r="2803" spans="1:4">
      <c r="A2803" s="181" t="s">
        <v>18513</v>
      </c>
      <c r="B2803" s="180" t="s">
        <v>18514</v>
      </c>
      <c r="C2803" s="181" t="s">
        <v>48</v>
      </c>
      <c r="D2803" s="182">
        <v>3.97</v>
      </c>
    </row>
    <row r="2804" spans="1:4">
      <c r="A2804" s="184" t="s">
        <v>18515</v>
      </c>
      <c r="B2804" s="180" t="s">
        <v>18516</v>
      </c>
      <c r="C2804" s="181" t="s">
        <v>48</v>
      </c>
      <c r="D2804" s="182">
        <v>5.28</v>
      </c>
    </row>
    <row r="2805" spans="1:4">
      <c r="A2805" s="184" t="s">
        <v>18517</v>
      </c>
      <c r="B2805" s="180" t="s">
        <v>18518</v>
      </c>
      <c r="C2805" s="181" t="s">
        <v>48</v>
      </c>
      <c r="D2805" s="182">
        <v>6.6</v>
      </c>
    </row>
    <row r="2806" spans="1:4">
      <c r="A2806" s="184" t="s">
        <v>18519</v>
      </c>
      <c r="B2806" s="180" t="s">
        <v>18520</v>
      </c>
      <c r="C2806" s="181" t="s">
        <v>48</v>
      </c>
      <c r="D2806" s="182">
        <v>3.97</v>
      </c>
    </row>
    <row r="2807" spans="1:4">
      <c r="A2807" s="184" t="s">
        <v>18521</v>
      </c>
      <c r="B2807" s="180" t="s">
        <v>18522</v>
      </c>
      <c r="C2807" s="181" t="s">
        <v>48</v>
      </c>
      <c r="D2807" s="182">
        <v>3.97</v>
      </c>
    </row>
    <row r="2808" spans="1:4">
      <c r="A2808" s="184" t="s">
        <v>18523</v>
      </c>
      <c r="B2808" s="180" t="s">
        <v>18524</v>
      </c>
      <c r="C2808" s="181" t="s">
        <v>48</v>
      </c>
      <c r="D2808" s="182">
        <v>3.97</v>
      </c>
    </row>
    <row r="2809" spans="1:4">
      <c r="A2809" s="183" t="s">
        <v>18525</v>
      </c>
      <c r="B2809" s="180"/>
      <c r="C2809" s="181"/>
      <c r="D2809" s="182"/>
    </row>
    <row r="2810" spans="1:4">
      <c r="A2810" s="184" t="s">
        <v>18526</v>
      </c>
      <c r="B2810" s="180" t="s">
        <v>18527</v>
      </c>
      <c r="C2810" s="181" t="s">
        <v>11911</v>
      </c>
      <c r="D2810" s="182">
        <v>0.06</v>
      </c>
    </row>
    <row r="2811" spans="1:4">
      <c r="A2811" s="184" t="s">
        <v>18528</v>
      </c>
      <c r="B2811" s="180" t="s">
        <v>18529</v>
      </c>
      <c r="C2811" s="181" t="s">
        <v>11911</v>
      </c>
      <c r="D2811" s="182">
        <v>0.08</v>
      </c>
    </row>
    <row r="2812" spans="1:4">
      <c r="A2812" s="179" t="s">
        <v>18530</v>
      </c>
      <c r="B2812" s="180"/>
      <c r="C2812" s="181"/>
      <c r="D2812" s="182"/>
    </row>
    <row r="2813" spans="1:4">
      <c r="A2813" s="184" t="s">
        <v>18531</v>
      </c>
      <c r="B2813" s="180" t="s">
        <v>18532</v>
      </c>
      <c r="C2813" s="181" t="s">
        <v>11911</v>
      </c>
      <c r="D2813" s="182">
        <v>1877</v>
      </c>
    </row>
    <row r="2814" spans="1:4">
      <c r="A2814" s="184" t="s">
        <v>18533</v>
      </c>
      <c r="B2814" s="180" t="s">
        <v>18534</v>
      </c>
      <c r="C2814" s="181" t="s">
        <v>11911</v>
      </c>
      <c r="D2814" s="182">
        <v>2303</v>
      </c>
    </row>
    <row r="2815" spans="1:4">
      <c r="A2815" s="181" t="s">
        <v>18535</v>
      </c>
      <c r="B2815" s="180" t="s">
        <v>18536</v>
      </c>
      <c r="C2815" s="181" t="s">
        <v>11911</v>
      </c>
      <c r="D2815" s="182">
        <v>4019</v>
      </c>
    </row>
    <row r="2816" spans="1:4">
      <c r="A2816" s="184" t="s">
        <v>18537</v>
      </c>
      <c r="B2816" s="180" t="s">
        <v>18538</v>
      </c>
      <c r="C2816" s="181" t="s">
        <v>11911</v>
      </c>
      <c r="D2816" s="182">
        <v>4662</v>
      </c>
    </row>
    <row r="2817" spans="1:4">
      <c r="A2817" s="184" t="s">
        <v>18539</v>
      </c>
      <c r="B2817" s="180" t="s">
        <v>18540</v>
      </c>
      <c r="C2817" s="181" t="s">
        <v>11911</v>
      </c>
      <c r="D2817" s="182">
        <v>5404</v>
      </c>
    </row>
    <row r="2818" spans="1:4">
      <c r="A2818" s="184" t="s">
        <v>18541</v>
      </c>
      <c r="B2818" s="180" t="s">
        <v>18542</v>
      </c>
      <c r="C2818" s="181" t="s">
        <v>11911</v>
      </c>
      <c r="D2818" s="182">
        <v>11266</v>
      </c>
    </row>
    <row r="2819" spans="1:4">
      <c r="A2819" s="184" t="s">
        <v>18543</v>
      </c>
      <c r="B2819" s="180" t="s">
        <v>18544</v>
      </c>
      <c r="C2819" s="181" t="s">
        <v>11911</v>
      </c>
      <c r="D2819" s="182">
        <v>7802</v>
      </c>
    </row>
    <row r="2820" spans="1:4">
      <c r="A2820" s="184" t="s">
        <v>18545</v>
      </c>
      <c r="B2820" s="180" t="s">
        <v>18546</v>
      </c>
      <c r="C2820" s="181" t="s">
        <v>11911</v>
      </c>
      <c r="D2820" s="182">
        <v>117.66</v>
      </c>
    </row>
    <row r="2821" spans="1:4">
      <c r="A2821" s="183" t="s">
        <v>18547</v>
      </c>
      <c r="B2821" s="180"/>
      <c r="C2821" s="181"/>
      <c r="D2821" s="182"/>
    </row>
    <row r="2822" spans="1:4">
      <c r="A2822" s="184" t="s">
        <v>18548</v>
      </c>
      <c r="B2822" s="180" t="s">
        <v>18549</v>
      </c>
      <c r="C2822" s="181" t="s">
        <v>11911</v>
      </c>
      <c r="D2822" s="182">
        <v>211.27</v>
      </c>
    </row>
    <row r="2823" spans="1:4">
      <c r="A2823" s="183" t="s">
        <v>18550</v>
      </c>
      <c r="B2823" s="180"/>
      <c r="C2823" s="181"/>
      <c r="D2823" s="182"/>
    </row>
    <row r="2824" spans="1:4">
      <c r="A2824" s="179" t="s">
        <v>18551</v>
      </c>
      <c r="B2824" s="180"/>
      <c r="C2824" s="181"/>
      <c r="D2824" s="182"/>
    </row>
    <row r="2825" spans="1:4">
      <c r="A2825" s="184" t="s">
        <v>18552</v>
      </c>
      <c r="B2825" s="180" t="s">
        <v>18553</v>
      </c>
      <c r="C2825" s="181" t="s">
        <v>11911</v>
      </c>
      <c r="D2825" s="182">
        <v>31.19</v>
      </c>
    </row>
    <row r="2826" spans="1:4">
      <c r="A2826" s="181" t="s">
        <v>18554</v>
      </c>
      <c r="B2826" s="180" t="s">
        <v>18555</v>
      </c>
      <c r="C2826" s="181" t="s">
        <v>11911</v>
      </c>
      <c r="D2826" s="182">
        <v>50.68</v>
      </c>
    </row>
    <row r="2827" spans="1:4">
      <c r="A2827" s="181" t="s">
        <v>18556</v>
      </c>
      <c r="B2827" s="180" t="s">
        <v>18557</v>
      </c>
      <c r="C2827" s="181" t="s">
        <v>11911</v>
      </c>
      <c r="D2827" s="182">
        <v>79.290000000000006</v>
      </c>
    </row>
    <row r="2828" spans="1:4">
      <c r="A2828" s="184" t="s">
        <v>18558</v>
      </c>
      <c r="B2828" s="180" t="s">
        <v>18559</v>
      </c>
      <c r="C2828" s="181" t="s">
        <v>11911</v>
      </c>
      <c r="D2828" s="182">
        <v>41.26</v>
      </c>
    </row>
    <row r="2829" spans="1:4">
      <c r="A2829" s="184" t="s">
        <v>18560</v>
      </c>
      <c r="B2829" s="180" t="s">
        <v>18561</v>
      </c>
      <c r="C2829" s="181" t="s">
        <v>11911</v>
      </c>
      <c r="D2829" s="182">
        <v>6.6</v>
      </c>
    </row>
    <row r="2830" spans="1:4">
      <c r="A2830" s="184" t="s">
        <v>18562</v>
      </c>
      <c r="B2830" s="180" t="s">
        <v>18563</v>
      </c>
      <c r="C2830" s="181" t="s">
        <v>11911</v>
      </c>
      <c r="D2830" s="182">
        <v>118.84</v>
      </c>
    </row>
    <row r="2831" spans="1:4">
      <c r="A2831" s="184" t="s">
        <v>18564</v>
      </c>
      <c r="B2831" s="180" t="s">
        <v>18565</v>
      </c>
      <c r="C2831" s="181" t="s">
        <v>11911</v>
      </c>
      <c r="D2831" s="182">
        <v>505.59</v>
      </c>
    </row>
    <row r="2832" spans="1:4">
      <c r="A2832" s="184" t="s">
        <v>18566</v>
      </c>
      <c r="B2832" s="180" t="s">
        <v>18567</v>
      </c>
      <c r="C2832" s="181" t="s">
        <v>11911</v>
      </c>
      <c r="D2832" s="182">
        <v>275.14999999999998</v>
      </c>
    </row>
    <row r="2833" spans="1:4">
      <c r="A2833" s="184" t="s">
        <v>18568</v>
      </c>
      <c r="B2833" s="180" t="s">
        <v>18569</v>
      </c>
      <c r="C2833" s="181" t="s">
        <v>11911</v>
      </c>
      <c r="D2833" s="182">
        <v>56.1</v>
      </c>
    </row>
    <row r="2834" spans="1:4">
      <c r="A2834" s="184" t="s">
        <v>18570</v>
      </c>
      <c r="B2834" s="180" t="s">
        <v>18571</v>
      </c>
      <c r="C2834" s="181" t="s">
        <v>11911</v>
      </c>
      <c r="D2834" s="182">
        <v>161.96</v>
      </c>
    </row>
    <row r="2835" spans="1:4">
      <c r="A2835" s="184" t="s">
        <v>18572</v>
      </c>
      <c r="B2835" s="180" t="s">
        <v>18573</v>
      </c>
      <c r="C2835" s="181" t="s">
        <v>11911</v>
      </c>
      <c r="D2835" s="182">
        <v>79.23</v>
      </c>
    </row>
    <row r="2836" spans="1:4">
      <c r="A2836" s="184" t="s">
        <v>18574</v>
      </c>
      <c r="B2836" s="180" t="s">
        <v>18575</v>
      </c>
      <c r="C2836" s="181" t="s">
        <v>48</v>
      </c>
      <c r="D2836" s="182">
        <v>4.9800000000000004</v>
      </c>
    </row>
    <row r="2837" spans="1:4">
      <c r="A2837" s="184" t="s">
        <v>18576</v>
      </c>
      <c r="B2837" s="180" t="s">
        <v>18577</v>
      </c>
      <c r="C2837" s="181" t="s">
        <v>48</v>
      </c>
      <c r="D2837" s="182">
        <v>7.37</v>
      </c>
    </row>
    <row r="2838" spans="1:4">
      <c r="A2838" s="183" t="s">
        <v>18578</v>
      </c>
      <c r="B2838" s="180"/>
      <c r="C2838" s="181"/>
      <c r="D2838" s="182"/>
    </row>
    <row r="2839" spans="1:4">
      <c r="A2839" s="179" t="s">
        <v>18579</v>
      </c>
      <c r="B2839" s="180"/>
      <c r="C2839" s="181"/>
      <c r="D2839" s="182"/>
    </row>
    <row r="2840" spans="1:4">
      <c r="A2840" s="181" t="s">
        <v>18580</v>
      </c>
      <c r="B2840" s="180" t="s">
        <v>18581</v>
      </c>
      <c r="C2840" s="181" t="s">
        <v>11911</v>
      </c>
      <c r="D2840" s="182">
        <v>13</v>
      </c>
    </row>
    <row r="2841" spans="1:4">
      <c r="A2841" s="184" t="s">
        <v>18582</v>
      </c>
      <c r="B2841" s="180" t="s">
        <v>18583</v>
      </c>
      <c r="C2841" s="181" t="s">
        <v>11911</v>
      </c>
      <c r="D2841" s="182">
        <v>43.69</v>
      </c>
    </row>
    <row r="2842" spans="1:4">
      <c r="A2842" s="184" t="s">
        <v>18584</v>
      </c>
      <c r="B2842" s="180" t="s">
        <v>18585</v>
      </c>
      <c r="C2842" s="181" t="s">
        <v>11911</v>
      </c>
      <c r="D2842" s="182">
        <v>487.32</v>
      </c>
    </row>
    <row r="2843" spans="1:4">
      <c r="A2843" s="183" t="s">
        <v>18586</v>
      </c>
      <c r="B2843" s="180"/>
      <c r="C2843" s="181"/>
      <c r="D2843" s="182"/>
    </row>
    <row r="2844" spans="1:4">
      <c r="A2844" s="181" t="s">
        <v>18587</v>
      </c>
      <c r="B2844" s="180" t="s">
        <v>18588</v>
      </c>
      <c r="C2844" s="181" t="s">
        <v>11911</v>
      </c>
      <c r="D2844" s="182">
        <v>90.47</v>
      </c>
    </row>
    <row r="2845" spans="1:4">
      <c r="A2845" s="184" t="s">
        <v>18589</v>
      </c>
      <c r="B2845" s="180" t="s">
        <v>18590</v>
      </c>
      <c r="C2845" s="181" t="s">
        <v>11911</v>
      </c>
      <c r="D2845" s="182">
        <v>317.70999999999998</v>
      </c>
    </row>
    <row r="2846" spans="1:4">
      <c r="A2846" s="184" t="s">
        <v>18591</v>
      </c>
      <c r="B2846" s="180" t="s">
        <v>18592</v>
      </c>
      <c r="C2846" s="181" t="s">
        <v>11911</v>
      </c>
      <c r="D2846" s="182">
        <v>469.97</v>
      </c>
    </row>
    <row r="2847" spans="1:4">
      <c r="A2847" s="184" t="s">
        <v>18593</v>
      </c>
      <c r="B2847" s="180" t="s">
        <v>18594</v>
      </c>
      <c r="C2847" s="181" t="s">
        <v>11911</v>
      </c>
      <c r="D2847" s="182">
        <v>130.19</v>
      </c>
    </row>
    <row r="2848" spans="1:4">
      <c r="A2848" s="184" t="s">
        <v>18595</v>
      </c>
      <c r="B2848" s="180" t="s">
        <v>18596</v>
      </c>
      <c r="C2848" s="181" t="s">
        <v>11911</v>
      </c>
      <c r="D2848" s="182">
        <v>105.64</v>
      </c>
    </row>
    <row r="2849" spans="1:4">
      <c r="A2849" s="184" t="s">
        <v>18597</v>
      </c>
      <c r="B2849" s="180" t="s">
        <v>18598</v>
      </c>
      <c r="C2849" s="181" t="s">
        <v>11911</v>
      </c>
      <c r="D2849" s="182">
        <v>193.06</v>
      </c>
    </row>
    <row r="2850" spans="1:4">
      <c r="A2850" s="184" t="s">
        <v>18599</v>
      </c>
      <c r="B2850" s="180" t="s">
        <v>18600</v>
      </c>
      <c r="C2850" s="181" t="s">
        <v>11911</v>
      </c>
      <c r="D2850" s="182">
        <v>79.23</v>
      </c>
    </row>
    <row r="2851" spans="1:4">
      <c r="A2851" s="184" t="s">
        <v>18601</v>
      </c>
      <c r="B2851" s="180" t="s">
        <v>18602</v>
      </c>
      <c r="C2851" s="181" t="s">
        <v>11911</v>
      </c>
      <c r="D2851" s="182">
        <v>132.05000000000001</v>
      </c>
    </row>
    <row r="2852" spans="1:4">
      <c r="A2852" s="184" t="s">
        <v>18603</v>
      </c>
      <c r="B2852" s="180" t="s">
        <v>18604</v>
      </c>
      <c r="C2852" s="181" t="s">
        <v>11911</v>
      </c>
      <c r="D2852" s="182">
        <v>263.18</v>
      </c>
    </row>
    <row r="2853" spans="1:4">
      <c r="A2853" s="184" t="s">
        <v>18605</v>
      </c>
      <c r="B2853" s="180" t="s">
        <v>18606</v>
      </c>
      <c r="C2853" s="181" t="s">
        <v>11911</v>
      </c>
      <c r="D2853" s="182">
        <v>238.38</v>
      </c>
    </row>
    <row r="2854" spans="1:4">
      <c r="A2854" s="184" t="s">
        <v>18607</v>
      </c>
      <c r="B2854" s="180" t="s">
        <v>18608</v>
      </c>
      <c r="C2854" s="181" t="s">
        <v>11911</v>
      </c>
      <c r="D2854" s="182">
        <v>318.74</v>
      </c>
    </row>
    <row r="2855" spans="1:4">
      <c r="A2855" s="184" t="s">
        <v>18609</v>
      </c>
      <c r="B2855" s="180" t="s">
        <v>18610</v>
      </c>
      <c r="C2855" s="181" t="s">
        <v>11911</v>
      </c>
      <c r="D2855" s="182">
        <v>79.23</v>
      </c>
    </row>
    <row r="2856" spans="1:4">
      <c r="A2856" s="184" t="s">
        <v>18611</v>
      </c>
      <c r="B2856" s="180" t="s">
        <v>18612</v>
      </c>
      <c r="C2856" s="181" t="s">
        <v>11911</v>
      </c>
      <c r="D2856" s="182">
        <v>395.96</v>
      </c>
    </row>
    <row r="2857" spans="1:4">
      <c r="A2857" s="184" t="s">
        <v>18613</v>
      </c>
      <c r="B2857" s="180" t="s">
        <v>18614</v>
      </c>
      <c r="C2857" s="181" t="s">
        <v>11911</v>
      </c>
      <c r="D2857" s="182">
        <v>637.64</v>
      </c>
    </row>
    <row r="2858" spans="1:4">
      <c r="A2858" s="184" t="s">
        <v>18615</v>
      </c>
      <c r="B2858" s="180" t="s">
        <v>18616</v>
      </c>
      <c r="C2858" s="181" t="s">
        <v>11911</v>
      </c>
      <c r="D2858" s="182">
        <v>11.84</v>
      </c>
    </row>
    <row r="2859" spans="1:4">
      <c r="A2859" s="183" t="s">
        <v>18617</v>
      </c>
      <c r="B2859" s="180"/>
      <c r="C2859" s="181"/>
      <c r="D2859" s="182"/>
    </row>
    <row r="2860" spans="1:4">
      <c r="A2860" s="181" t="s">
        <v>18618</v>
      </c>
      <c r="B2860" s="180" t="s">
        <v>18619</v>
      </c>
      <c r="C2860" s="181" t="s">
        <v>11911</v>
      </c>
      <c r="D2860" s="182">
        <v>13.2</v>
      </c>
    </row>
    <row r="2861" spans="1:4">
      <c r="A2861" s="183" t="s">
        <v>18620</v>
      </c>
      <c r="B2861" s="180"/>
      <c r="C2861" s="181"/>
      <c r="D2861" s="182"/>
    </row>
    <row r="2862" spans="1:4">
      <c r="A2862" s="181" t="s">
        <v>18621</v>
      </c>
      <c r="B2862" s="180" t="s">
        <v>18622</v>
      </c>
      <c r="C2862" s="181" t="s">
        <v>11911</v>
      </c>
      <c r="D2862" s="182">
        <v>230</v>
      </c>
    </row>
    <row r="2863" spans="1:4">
      <c r="A2863" s="184" t="s">
        <v>18623</v>
      </c>
      <c r="B2863" s="180" t="s">
        <v>18624</v>
      </c>
      <c r="C2863" s="181" t="s">
        <v>11911</v>
      </c>
      <c r="D2863" s="182">
        <v>540</v>
      </c>
    </row>
    <row r="2864" spans="1:4">
      <c r="A2864" s="184" t="s">
        <v>18625</v>
      </c>
      <c r="B2864" s="180" t="s">
        <v>18626</v>
      </c>
      <c r="C2864" s="181" t="s">
        <v>11911</v>
      </c>
      <c r="D2864" s="182">
        <v>130</v>
      </c>
    </row>
    <row r="2865" spans="1:4">
      <c r="A2865" s="184" t="s">
        <v>18627</v>
      </c>
      <c r="B2865" s="180" t="s">
        <v>18628</v>
      </c>
      <c r="C2865" s="181" t="s">
        <v>11911</v>
      </c>
      <c r="D2865" s="182">
        <v>240.48</v>
      </c>
    </row>
    <row r="2866" spans="1:4">
      <c r="A2866" s="184" t="s">
        <v>18629</v>
      </c>
      <c r="B2866" s="180" t="s">
        <v>18630</v>
      </c>
      <c r="C2866" s="181" t="s">
        <v>11911</v>
      </c>
      <c r="D2866" s="182">
        <v>475.2</v>
      </c>
    </row>
    <row r="2867" spans="1:4">
      <c r="A2867" s="184" t="s">
        <v>18631</v>
      </c>
      <c r="B2867" s="180" t="s">
        <v>18632</v>
      </c>
      <c r="C2867" s="181" t="s">
        <v>11911</v>
      </c>
      <c r="D2867" s="182">
        <v>910</v>
      </c>
    </row>
    <row r="2868" spans="1:4">
      <c r="A2868" s="184" t="s">
        <v>18633</v>
      </c>
      <c r="B2868" s="180" t="s">
        <v>18634</v>
      </c>
      <c r="C2868" s="181" t="s">
        <v>11911</v>
      </c>
      <c r="D2868" s="182">
        <v>950</v>
      </c>
    </row>
    <row r="2869" spans="1:4">
      <c r="A2869" s="181" t="s">
        <v>18635</v>
      </c>
      <c r="B2869" s="180" t="s">
        <v>18636</v>
      </c>
      <c r="C2869" s="181" t="s">
        <v>11911</v>
      </c>
      <c r="D2869" s="182">
        <v>24.5</v>
      </c>
    </row>
    <row r="2870" spans="1:4">
      <c r="A2870" s="179" t="s">
        <v>18637</v>
      </c>
      <c r="B2870" s="180"/>
      <c r="C2870" s="181"/>
      <c r="D2870" s="182"/>
    </row>
    <row r="2871" spans="1:4">
      <c r="A2871" s="183" t="s">
        <v>18638</v>
      </c>
      <c r="B2871" s="180"/>
      <c r="C2871" s="181"/>
      <c r="D2871" s="182"/>
    </row>
    <row r="2872" spans="1:4">
      <c r="A2872" s="184" t="s">
        <v>18639</v>
      </c>
      <c r="B2872" s="180" t="s">
        <v>18640</v>
      </c>
      <c r="C2872" s="181" t="s">
        <v>48</v>
      </c>
      <c r="D2872" s="182">
        <v>10.38</v>
      </c>
    </row>
    <row r="2873" spans="1:4">
      <c r="A2873" s="184" t="s">
        <v>18641</v>
      </c>
      <c r="B2873" s="180" t="s">
        <v>18642</v>
      </c>
      <c r="C2873" s="181" t="s">
        <v>48</v>
      </c>
      <c r="D2873" s="182">
        <v>17.809999999999999</v>
      </c>
    </row>
    <row r="2874" spans="1:4">
      <c r="A2874" s="184" t="s">
        <v>18643</v>
      </c>
      <c r="B2874" s="180" t="s">
        <v>18644</v>
      </c>
      <c r="C2874" s="181" t="s">
        <v>48</v>
      </c>
      <c r="D2874" s="182">
        <v>21.97</v>
      </c>
    </row>
    <row r="2875" spans="1:4">
      <c r="A2875" s="181" t="s">
        <v>18645</v>
      </c>
      <c r="B2875" s="180" t="s">
        <v>18646</v>
      </c>
      <c r="C2875" s="181" t="s">
        <v>48</v>
      </c>
      <c r="D2875" s="182">
        <v>34.1</v>
      </c>
    </row>
    <row r="2876" spans="1:4">
      <c r="A2876" s="183" t="s">
        <v>18647</v>
      </c>
      <c r="B2876" s="180"/>
      <c r="C2876" s="181"/>
      <c r="D2876" s="182"/>
    </row>
    <row r="2877" spans="1:4">
      <c r="A2877" s="184" t="s">
        <v>18648</v>
      </c>
      <c r="B2877" s="180" t="s">
        <v>18649</v>
      </c>
      <c r="C2877" s="181" t="s">
        <v>11911</v>
      </c>
      <c r="D2877" s="182">
        <v>4.54</v>
      </c>
    </row>
    <row r="2878" spans="1:4">
      <c r="A2878" s="184" t="s">
        <v>18650</v>
      </c>
      <c r="B2878" s="180" t="s">
        <v>18651</v>
      </c>
      <c r="C2878" s="181" t="s">
        <v>11911</v>
      </c>
      <c r="D2878" s="182">
        <v>18.600000000000001</v>
      </c>
    </row>
    <row r="2879" spans="1:4">
      <c r="A2879" s="184" t="s">
        <v>18652</v>
      </c>
      <c r="B2879" s="180" t="s">
        <v>18653</v>
      </c>
      <c r="C2879" s="181" t="s">
        <v>11911</v>
      </c>
      <c r="D2879" s="182">
        <v>46.76</v>
      </c>
    </row>
    <row r="2880" spans="1:4">
      <c r="A2880" s="184" t="s">
        <v>18654</v>
      </c>
      <c r="B2880" s="180" t="s">
        <v>18655</v>
      </c>
      <c r="C2880" s="181" t="s">
        <v>11911</v>
      </c>
      <c r="D2880" s="182">
        <v>10.19</v>
      </c>
    </row>
    <row r="2881" spans="1:4">
      <c r="A2881" s="184" t="s">
        <v>18656</v>
      </c>
      <c r="B2881" s="180" t="s">
        <v>18657</v>
      </c>
      <c r="C2881" s="181" t="s">
        <v>11911</v>
      </c>
      <c r="D2881" s="182">
        <v>15.99</v>
      </c>
    </row>
    <row r="2882" spans="1:4">
      <c r="A2882" s="184" t="s">
        <v>18658</v>
      </c>
      <c r="B2882" s="180" t="s">
        <v>18659</v>
      </c>
      <c r="C2882" s="181" t="s">
        <v>11911</v>
      </c>
      <c r="D2882" s="182">
        <v>24.16</v>
      </c>
    </row>
    <row r="2883" spans="1:4">
      <c r="A2883" s="181" t="s">
        <v>18660</v>
      </c>
      <c r="B2883" s="180" t="s">
        <v>18661</v>
      </c>
      <c r="C2883" s="181" t="s">
        <v>11911</v>
      </c>
      <c r="D2883" s="182">
        <v>11.95</v>
      </c>
    </row>
    <row r="2884" spans="1:4">
      <c r="A2884" s="183" t="s">
        <v>18662</v>
      </c>
      <c r="B2884" s="180"/>
      <c r="C2884" s="181"/>
      <c r="D2884" s="182"/>
    </row>
    <row r="2885" spans="1:4">
      <c r="A2885" s="184" t="s">
        <v>18663</v>
      </c>
      <c r="B2885" s="180" t="s">
        <v>18664</v>
      </c>
      <c r="C2885" s="181" t="s">
        <v>48</v>
      </c>
      <c r="D2885" s="182">
        <v>1.05</v>
      </c>
    </row>
    <row r="2886" spans="1:4">
      <c r="A2886" s="184" t="s">
        <v>18665</v>
      </c>
      <c r="B2886" s="180" t="s">
        <v>18666</v>
      </c>
      <c r="C2886" s="181" t="s">
        <v>48</v>
      </c>
      <c r="D2886" s="182">
        <v>7.66</v>
      </c>
    </row>
    <row r="2887" spans="1:4">
      <c r="A2887" s="181" t="s">
        <v>18667</v>
      </c>
      <c r="B2887" s="180" t="s">
        <v>18668</v>
      </c>
      <c r="C2887" s="181" t="s">
        <v>48</v>
      </c>
      <c r="D2887" s="182">
        <v>15.08</v>
      </c>
    </row>
    <row r="2888" spans="1:4">
      <c r="A2888" s="183" t="s">
        <v>18669</v>
      </c>
      <c r="B2888" s="180"/>
      <c r="C2888" s="181"/>
      <c r="D2888" s="182"/>
    </row>
    <row r="2889" spans="1:4">
      <c r="A2889" s="184" t="s">
        <v>18670</v>
      </c>
      <c r="B2889" s="180" t="s">
        <v>18671</v>
      </c>
      <c r="C2889" s="181" t="s">
        <v>11911</v>
      </c>
      <c r="D2889" s="182">
        <v>2.11</v>
      </c>
    </row>
    <row r="2890" spans="1:4">
      <c r="A2890" s="184" t="s">
        <v>18672</v>
      </c>
      <c r="B2890" s="180" t="s">
        <v>18673</v>
      </c>
      <c r="C2890" s="181" t="s">
        <v>11911</v>
      </c>
      <c r="D2890" s="182">
        <v>2.65</v>
      </c>
    </row>
    <row r="2891" spans="1:4">
      <c r="A2891" s="184" t="s">
        <v>18674</v>
      </c>
      <c r="B2891" s="180" t="s">
        <v>18675</v>
      </c>
      <c r="C2891" s="181" t="s">
        <v>11911</v>
      </c>
      <c r="D2891" s="182">
        <v>7.19</v>
      </c>
    </row>
    <row r="2892" spans="1:4">
      <c r="A2892" s="184" t="s">
        <v>18676</v>
      </c>
      <c r="B2892" s="180" t="s">
        <v>18677</v>
      </c>
      <c r="C2892" s="181" t="s">
        <v>11911</v>
      </c>
      <c r="D2892" s="182">
        <v>27.35</v>
      </c>
    </row>
    <row r="2893" spans="1:4">
      <c r="A2893" s="184" t="s">
        <v>18678</v>
      </c>
      <c r="B2893" s="180" t="s">
        <v>18679</v>
      </c>
      <c r="C2893" s="181" t="s">
        <v>11911</v>
      </c>
      <c r="D2893" s="182">
        <v>58.92</v>
      </c>
    </row>
    <row r="2894" spans="1:4">
      <c r="A2894" s="184" t="s">
        <v>18680</v>
      </c>
      <c r="B2894" s="180" t="s">
        <v>18681</v>
      </c>
      <c r="C2894" s="181" t="s">
        <v>11911</v>
      </c>
      <c r="D2894" s="182">
        <v>1.37</v>
      </c>
    </row>
    <row r="2895" spans="1:4">
      <c r="A2895" s="184" t="s">
        <v>18682</v>
      </c>
      <c r="B2895" s="180" t="s">
        <v>18683</v>
      </c>
      <c r="C2895" s="181" t="s">
        <v>11911</v>
      </c>
      <c r="D2895" s="182">
        <v>1.51</v>
      </c>
    </row>
    <row r="2896" spans="1:4">
      <c r="A2896" s="184" t="s">
        <v>18684</v>
      </c>
      <c r="B2896" s="180" t="s">
        <v>18685</v>
      </c>
      <c r="C2896" s="181" t="s">
        <v>11911</v>
      </c>
      <c r="D2896" s="182">
        <v>7.88</v>
      </c>
    </row>
    <row r="2897" spans="1:4">
      <c r="A2897" s="181" t="s">
        <v>18686</v>
      </c>
      <c r="B2897" s="180" t="s">
        <v>18687</v>
      </c>
      <c r="C2897" s="181" t="s">
        <v>11911</v>
      </c>
      <c r="D2897" s="182">
        <v>7.64</v>
      </c>
    </row>
    <row r="2898" spans="1:4">
      <c r="A2898" s="183" t="s">
        <v>18688</v>
      </c>
      <c r="B2898" s="180"/>
      <c r="C2898" s="181"/>
      <c r="D2898" s="182"/>
    </row>
    <row r="2899" spans="1:4">
      <c r="A2899" s="181" t="s">
        <v>18689</v>
      </c>
      <c r="B2899" s="180" t="s">
        <v>18690</v>
      </c>
      <c r="C2899" s="181" t="s">
        <v>48</v>
      </c>
      <c r="D2899" s="182">
        <v>11.36</v>
      </c>
    </row>
    <row r="2900" spans="1:4">
      <c r="A2900" s="183" t="s">
        <v>18691</v>
      </c>
      <c r="B2900" s="180"/>
      <c r="C2900" s="181"/>
      <c r="D2900" s="182"/>
    </row>
    <row r="2901" spans="1:4">
      <c r="A2901" s="184" t="s">
        <v>18692</v>
      </c>
      <c r="B2901" s="180" t="s">
        <v>18693</v>
      </c>
      <c r="C2901" s="181" t="s">
        <v>11911</v>
      </c>
      <c r="D2901" s="182">
        <v>12.84</v>
      </c>
    </row>
    <row r="2902" spans="1:4">
      <c r="A2902" s="184" t="s">
        <v>18694</v>
      </c>
      <c r="B2902" s="180" t="s">
        <v>18695</v>
      </c>
      <c r="C2902" s="181" t="s">
        <v>11911</v>
      </c>
      <c r="D2902" s="182">
        <v>32.15</v>
      </c>
    </row>
    <row r="2903" spans="1:4">
      <c r="A2903" s="181" t="s">
        <v>18696</v>
      </c>
      <c r="B2903" s="180" t="s">
        <v>18697</v>
      </c>
      <c r="C2903" s="181" t="s">
        <v>11911</v>
      </c>
      <c r="D2903" s="182">
        <v>105.55</v>
      </c>
    </row>
    <row r="2904" spans="1:4">
      <c r="A2904" s="179" t="s">
        <v>18698</v>
      </c>
      <c r="B2904" s="180"/>
      <c r="C2904" s="181"/>
      <c r="D2904" s="182"/>
    </row>
    <row r="2905" spans="1:4">
      <c r="A2905" s="183" t="s">
        <v>18699</v>
      </c>
      <c r="B2905" s="180"/>
      <c r="C2905" s="181"/>
      <c r="D2905" s="182"/>
    </row>
    <row r="2906" spans="1:4">
      <c r="A2906" s="181" t="s">
        <v>18700</v>
      </c>
      <c r="B2906" s="180" t="s">
        <v>18701</v>
      </c>
      <c r="C2906" s="181" t="s">
        <v>11945</v>
      </c>
      <c r="D2906" s="182">
        <v>6.47</v>
      </c>
    </row>
    <row r="2907" spans="1:4">
      <c r="A2907" s="183" t="s">
        <v>18702</v>
      </c>
      <c r="B2907" s="180"/>
      <c r="C2907" s="181"/>
      <c r="D2907" s="182"/>
    </row>
    <row r="2908" spans="1:4">
      <c r="A2908" s="184" t="s">
        <v>18703</v>
      </c>
      <c r="B2908" s="180" t="s">
        <v>18704</v>
      </c>
      <c r="C2908" s="181" t="s">
        <v>11911</v>
      </c>
      <c r="D2908" s="182">
        <v>6486</v>
      </c>
    </row>
    <row r="2909" spans="1:4">
      <c r="A2909" s="184" t="s">
        <v>18705</v>
      </c>
      <c r="B2909" s="180" t="s">
        <v>18706</v>
      </c>
      <c r="C2909" s="181" t="s">
        <v>11911</v>
      </c>
      <c r="D2909" s="182">
        <v>7452</v>
      </c>
    </row>
    <row r="2910" spans="1:4">
      <c r="A2910" s="181" t="s">
        <v>18707</v>
      </c>
      <c r="B2910" s="180" t="s">
        <v>18708</v>
      </c>
      <c r="C2910" s="181" t="s">
        <v>11911</v>
      </c>
      <c r="D2910" s="182">
        <v>4393</v>
      </c>
    </row>
    <row r="2911" spans="1:4">
      <c r="A2911" s="183" t="s">
        <v>18709</v>
      </c>
      <c r="B2911" s="180"/>
      <c r="C2911" s="181"/>
      <c r="D2911" s="182"/>
    </row>
    <row r="2912" spans="1:4">
      <c r="A2912" s="184" t="s">
        <v>18710</v>
      </c>
      <c r="B2912" s="180" t="s">
        <v>18711</v>
      </c>
      <c r="C2912" s="181" t="s">
        <v>11911</v>
      </c>
      <c r="D2912" s="182">
        <v>92.43</v>
      </c>
    </row>
    <row r="2913" spans="1:4">
      <c r="A2913" s="184" t="s">
        <v>18712</v>
      </c>
      <c r="B2913" s="180" t="s">
        <v>18713</v>
      </c>
      <c r="C2913" s="181" t="s">
        <v>11911</v>
      </c>
      <c r="D2913" s="182">
        <v>236.87</v>
      </c>
    </row>
    <row r="2914" spans="1:4">
      <c r="A2914" s="184" t="s">
        <v>18714</v>
      </c>
      <c r="B2914" s="180" t="s">
        <v>18715</v>
      </c>
      <c r="C2914" s="181" t="s">
        <v>11911</v>
      </c>
      <c r="D2914" s="182">
        <v>4636.8</v>
      </c>
    </row>
    <row r="2915" spans="1:4">
      <c r="A2915" s="181" t="s">
        <v>18716</v>
      </c>
      <c r="B2915" s="180" t="s">
        <v>18717</v>
      </c>
      <c r="C2915" s="181" t="s">
        <v>11911</v>
      </c>
      <c r="D2915" s="182">
        <v>3521.3</v>
      </c>
    </row>
    <row r="2916" spans="1:4">
      <c r="A2916" s="179" t="s">
        <v>18718</v>
      </c>
      <c r="B2916" s="180"/>
      <c r="C2916" s="181"/>
      <c r="D2916" s="182"/>
    </row>
    <row r="2917" spans="1:4">
      <c r="A2917" s="183" t="s">
        <v>18719</v>
      </c>
      <c r="B2917" s="180"/>
      <c r="C2917" s="181"/>
      <c r="D2917" s="182"/>
    </row>
    <row r="2918" spans="1:4">
      <c r="A2918" s="184" t="s">
        <v>18720</v>
      </c>
      <c r="B2918" s="180" t="s">
        <v>18721</v>
      </c>
      <c r="C2918" s="181" t="s">
        <v>11911</v>
      </c>
      <c r="D2918" s="182">
        <v>306.31</v>
      </c>
    </row>
    <row r="2919" spans="1:4">
      <c r="A2919" s="181" t="s">
        <v>18722</v>
      </c>
      <c r="B2919" s="180" t="s">
        <v>18723</v>
      </c>
      <c r="C2919" s="181" t="s">
        <v>11911</v>
      </c>
      <c r="D2919" s="182">
        <v>198</v>
      </c>
    </row>
    <row r="2920" spans="1:4">
      <c r="A2920" s="183" t="s">
        <v>18724</v>
      </c>
      <c r="B2920" s="180"/>
      <c r="C2920" s="181"/>
      <c r="D2920" s="182"/>
    </row>
    <row r="2921" spans="1:4">
      <c r="A2921" s="184" t="s">
        <v>18725</v>
      </c>
      <c r="B2921" s="180" t="s">
        <v>18726</v>
      </c>
      <c r="C2921" s="181" t="s">
        <v>11911</v>
      </c>
      <c r="D2921" s="182">
        <v>1.56</v>
      </c>
    </row>
    <row r="2922" spans="1:4">
      <c r="A2922" s="184" t="s">
        <v>18727</v>
      </c>
      <c r="B2922" s="180" t="s">
        <v>18728</v>
      </c>
      <c r="C2922" s="181" t="s">
        <v>11911</v>
      </c>
      <c r="D2922" s="182">
        <v>14.87</v>
      </c>
    </row>
    <row r="2923" spans="1:4">
      <c r="A2923" s="184" t="s">
        <v>18729</v>
      </c>
      <c r="B2923" s="180" t="s">
        <v>18730</v>
      </c>
      <c r="C2923" s="181" t="s">
        <v>11911</v>
      </c>
      <c r="D2923" s="182">
        <v>36.74</v>
      </c>
    </row>
    <row r="2924" spans="1:4">
      <c r="A2924" s="184" t="s">
        <v>18731</v>
      </c>
      <c r="B2924" s="180" t="s">
        <v>18732</v>
      </c>
      <c r="C2924" s="181" t="s">
        <v>11911</v>
      </c>
      <c r="D2924" s="182">
        <v>6.53</v>
      </c>
    </row>
    <row r="2925" spans="1:4">
      <c r="A2925" s="184" t="s">
        <v>18733</v>
      </c>
      <c r="B2925" s="180" t="s">
        <v>18734</v>
      </c>
      <c r="C2925" s="181" t="s">
        <v>11911</v>
      </c>
      <c r="D2925" s="182">
        <v>9.27</v>
      </c>
    </row>
    <row r="2926" spans="1:4">
      <c r="A2926" s="181" t="s">
        <v>18735</v>
      </c>
      <c r="B2926" s="180" t="s">
        <v>18736</v>
      </c>
      <c r="C2926" s="181" t="s">
        <v>11911</v>
      </c>
      <c r="D2926" s="182">
        <v>6.6</v>
      </c>
    </row>
    <row r="2927" spans="1:4">
      <c r="A2927" s="183" t="s">
        <v>18737</v>
      </c>
      <c r="B2927" s="180"/>
      <c r="C2927" s="181"/>
      <c r="D2927" s="182"/>
    </row>
    <row r="2928" spans="1:4">
      <c r="A2928" s="184" t="s">
        <v>18738</v>
      </c>
      <c r="B2928" s="180" t="s">
        <v>18739</v>
      </c>
      <c r="C2928" s="181" t="s">
        <v>11911</v>
      </c>
      <c r="D2928" s="182">
        <v>52.8</v>
      </c>
    </row>
    <row r="2929" spans="1:4">
      <c r="A2929" s="184" t="s">
        <v>18740</v>
      </c>
      <c r="B2929" s="180" t="s">
        <v>18741</v>
      </c>
      <c r="C2929" s="181" t="s">
        <v>11911</v>
      </c>
      <c r="D2929" s="182">
        <v>76.27</v>
      </c>
    </row>
    <row r="2930" spans="1:4">
      <c r="A2930" s="181" t="s">
        <v>18742</v>
      </c>
      <c r="B2930" s="180" t="s">
        <v>18743</v>
      </c>
      <c r="C2930" s="181" t="s">
        <v>11911</v>
      </c>
      <c r="D2930" s="182">
        <v>147.19999999999999</v>
      </c>
    </row>
    <row r="2931" spans="1:4">
      <c r="A2931" s="179" t="s">
        <v>18744</v>
      </c>
      <c r="B2931" s="180"/>
      <c r="C2931" s="181"/>
      <c r="D2931" s="182"/>
    </row>
    <row r="2932" spans="1:4">
      <c r="A2932" s="183" t="s">
        <v>18745</v>
      </c>
      <c r="B2932" s="180"/>
      <c r="C2932" s="181"/>
      <c r="D2932" s="182"/>
    </row>
    <row r="2933" spans="1:4">
      <c r="A2933" s="184" t="s">
        <v>18746</v>
      </c>
      <c r="B2933" s="180" t="s">
        <v>18747</v>
      </c>
      <c r="C2933" s="181" t="s">
        <v>11911</v>
      </c>
      <c r="D2933" s="182">
        <v>12.08</v>
      </c>
    </row>
    <row r="2934" spans="1:4">
      <c r="A2934" s="184" t="s">
        <v>18748</v>
      </c>
      <c r="B2934" s="180" t="s">
        <v>18749</v>
      </c>
      <c r="C2934" s="181" t="s">
        <v>11911</v>
      </c>
      <c r="D2934" s="182">
        <v>21.8</v>
      </c>
    </row>
    <row r="2935" spans="1:4">
      <c r="A2935" s="184" t="s">
        <v>18750</v>
      </c>
      <c r="B2935" s="180" t="s">
        <v>18751</v>
      </c>
      <c r="C2935" s="181" t="s">
        <v>11911</v>
      </c>
      <c r="D2935" s="182">
        <v>158</v>
      </c>
    </row>
    <row r="2936" spans="1:4">
      <c r="A2936" s="181" t="s">
        <v>18752</v>
      </c>
      <c r="B2936" s="180" t="s">
        <v>18753</v>
      </c>
      <c r="C2936" s="181" t="s">
        <v>11911</v>
      </c>
      <c r="D2936" s="182">
        <v>11.46</v>
      </c>
    </row>
    <row r="2937" spans="1:4">
      <c r="A2937" s="183" t="s">
        <v>18754</v>
      </c>
      <c r="B2937" s="180"/>
      <c r="C2937" s="181"/>
      <c r="D2937" s="182"/>
    </row>
    <row r="2938" spans="1:4">
      <c r="A2938" s="184" t="s">
        <v>18755</v>
      </c>
      <c r="B2938" s="180" t="s">
        <v>18756</v>
      </c>
      <c r="C2938" s="181" t="s">
        <v>11911</v>
      </c>
      <c r="D2938" s="182">
        <v>20.62</v>
      </c>
    </row>
    <row r="2939" spans="1:4">
      <c r="A2939" s="184" t="s">
        <v>18757</v>
      </c>
      <c r="B2939" s="180" t="s">
        <v>18758</v>
      </c>
      <c r="C2939" s="181" t="s">
        <v>11911</v>
      </c>
      <c r="D2939" s="182">
        <v>72.34</v>
      </c>
    </row>
    <row r="2940" spans="1:4">
      <c r="A2940" s="181" t="s">
        <v>18759</v>
      </c>
      <c r="B2940" s="180" t="s">
        <v>18760</v>
      </c>
      <c r="C2940" s="181" t="s">
        <v>11911</v>
      </c>
      <c r="D2940" s="182">
        <v>19.809999999999999</v>
      </c>
    </row>
    <row r="2941" spans="1:4">
      <c r="A2941" s="179" t="s">
        <v>18761</v>
      </c>
      <c r="B2941" s="180"/>
      <c r="C2941" s="181"/>
      <c r="D2941" s="182"/>
    </row>
    <row r="2942" spans="1:4">
      <c r="A2942" s="183" t="s">
        <v>18762</v>
      </c>
      <c r="B2942" s="180"/>
      <c r="C2942" s="181"/>
      <c r="D2942" s="182"/>
    </row>
    <row r="2943" spans="1:4">
      <c r="A2943" s="184" t="s">
        <v>18763</v>
      </c>
      <c r="B2943" s="180" t="s">
        <v>18764</v>
      </c>
      <c r="C2943" s="181" t="s">
        <v>11911</v>
      </c>
      <c r="D2943" s="182">
        <v>390</v>
      </c>
    </row>
    <row r="2944" spans="1:4">
      <c r="A2944" s="184" t="s">
        <v>18765</v>
      </c>
      <c r="B2944" s="180" t="s">
        <v>18766</v>
      </c>
      <c r="C2944" s="181" t="s">
        <v>11911</v>
      </c>
      <c r="D2944" s="182">
        <v>410</v>
      </c>
    </row>
    <row r="2945" spans="1:4">
      <c r="A2945" s="184" t="s">
        <v>18767</v>
      </c>
      <c r="B2945" s="180" t="s">
        <v>18768</v>
      </c>
      <c r="C2945" s="181" t="s">
        <v>11911</v>
      </c>
      <c r="D2945" s="182">
        <v>660</v>
      </c>
    </row>
    <row r="2946" spans="1:4">
      <c r="A2946" s="184" t="s">
        <v>18769</v>
      </c>
      <c r="B2946" s="180" t="s">
        <v>18770</v>
      </c>
      <c r="C2946" s="181" t="s">
        <v>11911</v>
      </c>
      <c r="D2946" s="182">
        <v>540</v>
      </c>
    </row>
    <row r="2947" spans="1:4">
      <c r="A2947" s="184" t="s">
        <v>18771</v>
      </c>
      <c r="B2947" s="180" t="s">
        <v>18772</v>
      </c>
      <c r="C2947" s="181" t="s">
        <v>11911</v>
      </c>
      <c r="D2947" s="182">
        <v>755</v>
      </c>
    </row>
    <row r="2948" spans="1:4">
      <c r="A2948" s="184" t="s">
        <v>18773</v>
      </c>
      <c r="B2948" s="180" t="s">
        <v>18774</v>
      </c>
      <c r="C2948" s="181" t="s">
        <v>11911</v>
      </c>
      <c r="D2948" s="182">
        <v>698</v>
      </c>
    </row>
    <row r="2949" spans="1:4">
      <c r="A2949" s="181" t="s">
        <v>18775</v>
      </c>
      <c r="B2949" s="180" t="s">
        <v>18776</v>
      </c>
      <c r="C2949" s="181" t="s">
        <v>11911</v>
      </c>
      <c r="D2949" s="182">
        <v>805</v>
      </c>
    </row>
    <row r="2950" spans="1:4">
      <c r="A2950" s="184" t="s">
        <v>18777</v>
      </c>
      <c r="B2950" s="180" t="s">
        <v>18778</v>
      </c>
      <c r="C2950" s="181" t="s">
        <v>11911</v>
      </c>
      <c r="D2950" s="182">
        <v>854.74</v>
      </c>
    </row>
    <row r="2951" spans="1:4">
      <c r="A2951" s="184" t="s">
        <v>18779</v>
      </c>
      <c r="B2951" s="180" t="s">
        <v>18780</v>
      </c>
      <c r="C2951" s="181" t="s">
        <v>11911</v>
      </c>
      <c r="D2951" s="182">
        <v>780</v>
      </c>
    </row>
    <row r="2952" spans="1:4">
      <c r="A2952" s="184" t="s">
        <v>18781</v>
      </c>
      <c r="B2952" s="180" t="s">
        <v>18782</v>
      </c>
      <c r="C2952" s="181" t="s">
        <v>11911</v>
      </c>
      <c r="D2952" s="182">
        <v>878</v>
      </c>
    </row>
    <row r="2953" spans="1:4">
      <c r="A2953" s="184" t="s">
        <v>18783</v>
      </c>
      <c r="B2953" s="180" t="s">
        <v>18784</v>
      </c>
      <c r="C2953" s="181" t="s">
        <v>11911</v>
      </c>
      <c r="D2953" s="182">
        <v>989</v>
      </c>
    </row>
    <row r="2954" spans="1:4">
      <c r="A2954" s="184" t="s">
        <v>18785</v>
      </c>
      <c r="B2954" s="180" t="s">
        <v>18786</v>
      </c>
      <c r="C2954" s="181" t="s">
        <v>11911</v>
      </c>
      <c r="D2954" s="182">
        <v>1434.44</v>
      </c>
    </row>
    <row r="2955" spans="1:4">
      <c r="A2955" s="184" t="s">
        <v>18787</v>
      </c>
      <c r="B2955" s="180" t="s">
        <v>18788</v>
      </c>
      <c r="C2955" s="181" t="s">
        <v>11911</v>
      </c>
      <c r="D2955" s="182">
        <v>1490</v>
      </c>
    </row>
    <row r="2956" spans="1:4">
      <c r="A2956" s="184" t="s">
        <v>18789</v>
      </c>
      <c r="B2956" s="180" t="s">
        <v>18790</v>
      </c>
      <c r="C2956" s="181" t="s">
        <v>11911</v>
      </c>
      <c r="D2956" s="182">
        <v>1631.3</v>
      </c>
    </row>
    <row r="2957" spans="1:4">
      <c r="A2957" s="184" t="s">
        <v>18791</v>
      </c>
      <c r="B2957" s="180" t="s">
        <v>18792</v>
      </c>
      <c r="C2957" s="181" t="s">
        <v>11911</v>
      </c>
      <c r="D2957" s="182">
        <v>1770</v>
      </c>
    </row>
    <row r="2958" spans="1:4">
      <c r="A2958" s="184" t="s">
        <v>18793</v>
      </c>
      <c r="B2958" s="180" t="s">
        <v>18794</v>
      </c>
      <c r="C2958" s="181" t="s">
        <v>11911</v>
      </c>
      <c r="D2958" s="182">
        <v>3003.95</v>
      </c>
    </row>
    <row r="2959" spans="1:4">
      <c r="A2959" s="179" t="s">
        <v>18795</v>
      </c>
      <c r="B2959" s="180"/>
      <c r="C2959" s="181"/>
      <c r="D2959" s="182"/>
    </row>
    <row r="2960" spans="1:4">
      <c r="A2960" s="184" t="s">
        <v>18796</v>
      </c>
      <c r="B2960" s="180" t="s">
        <v>18797</v>
      </c>
      <c r="C2960" s="181" t="s">
        <v>11911</v>
      </c>
      <c r="D2960" s="182">
        <v>324.3</v>
      </c>
    </row>
    <row r="2961" spans="1:4">
      <c r="A2961" s="184" t="s">
        <v>18798</v>
      </c>
      <c r="B2961" s="180" t="s">
        <v>18799</v>
      </c>
      <c r="C2961" s="181" t="s">
        <v>11911</v>
      </c>
      <c r="D2961" s="182">
        <v>348.9</v>
      </c>
    </row>
    <row r="2962" spans="1:4">
      <c r="A2962" s="184" t="s">
        <v>18800</v>
      </c>
      <c r="B2962" s="180" t="s">
        <v>18801</v>
      </c>
      <c r="C2962" s="181" t="s">
        <v>11911</v>
      </c>
      <c r="D2962" s="182">
        <v>572.96</v>
      </c>
    </row>
    <row r="2963" spans="1:4">
      <c r="A2963" s="181" t="s">
        <v>18802</v>
      </c>
      <c r="B2963" s="180" t="s">
        <v>18803</v>
      </c>
      <c r="C2963" s="181" t="s">
        <v>11911</v>
      </c>
      <c r="D2963" s="182">
        <v>693</v>
      </c>
    </row>
    <row r="2964" spans="1:4">
      <c r="A2964" s="184" t="s">
        <v>18804</v>
      </c>
      <c r="B2964" s="180" t="s">
        <v>18805</v>
      </c>
      <c r="C2964" s="181" t="s">
        <v>11911</v>
      </c>
      <c r="D2964" s="182">
        <v>693</v>
      </c>
    </row>
    <row r="2965" spans="1:4">
      <c r="A2965" s="184" t="s">
        <v>18806</v>
      </c>
      <c r="B2965" s="180" t="s">
        <v>18807</v>
      </c>
      <c r="C2965" s="181" t="s">
        <v>11911</v>
      </c>
      <c r="D2965" s="182">
        <v>572.96</v>
      </c>
    </row>
    <row r="2966" spans="1:4">
      <c r="A2966" s="184" t="s">
        <v>18808</v>
      </c>
      <c r="B2966" s="180" t="s">
        <v>18809</v>
      </c>
      <c r="C2966" s="181" t="s">
        <v>11911</v>
      </c>
      <c r="D2966" s="182">
        <v>516.03</v>
      </c>
    </row>
    <row r="2967" spans="1:4">
      <c r="A2967" s="184" t="s">
        <v>18810</v>
      </c>
      <c r="B2967" s="180" t="s">
        <v>18811</v>
      </c>
      <c r="C2967" s="181" t="s">
        <v>11911</v>
      </c>
      <c r="D2967" s="182">
        <v>1010.85</v>
      </c>
    </row>
    <row r="2968" spans="1:4">
      <c r="A2968" s="184" t="s">
        <v>18812</v>
      </c>
      <c r="B2968" s="180" t="s">
        <v>18813</v>
      </c>
      <c r="C2968" s="181" t="s">
        <v>11911</v>
      </c>
      <c r="D2968" s="182">
        <v>3700.65</v>
      </c>
    </row>
    <row r="2969" spans="1:4">
      <c r="A2969" s="183" t="s">
        <v>18814</v>
      </c>
      <c r="B2969" s="180"/>
      <c r="C2969" s="181"/>
      <c r="D2969" s="182"/>
    </row>
    <row r="2970" spans="1:4">
      <c r="A2970" s="184" t="s">
        <v>18815</v>
      </c>
      <c r="B2970" s="180" t="s">
        <v>18816</v>
      </c>
      <c r="C2970" s="181" t="s">
        <v>11911</v>
      </c>
      <c r="D2970" s="182">
        <v>580</v>
      </c>
    </row>
    <row r="2971" spans="1:4">
      <c r="A2971" s="184" t="s">
        <v>18817</v>
      </c>
      <c r="B2971" s="180" t="s">
        <v>18818</v>
      </c>
      <c r="C2971" s="181" t="s">
        <v>11911</v>
      </c>
      <c r="D2971" s="182">
        <v>780</v>
      </c>
    </row>
    <row r="2972" spans="1:4">
      <c r="A2972" s="184" t="s">
        <v>18819</v>
      </c>
      <c r="B2972" s="180" t="s">
        <v>18820</v>
      </c>
      <c r="C2972" s="181" t="s">
        <v>11911</v>
      </c>
      <c r="D2972" s="182">
        <v>760</v>
      </c>
    </row>
    <row r="2973" spans="1:4">
      <c r="A2973" s="183" t="s">
        <v>18821</v>
      </c>
      <c r="B2973" s="180"/>
      <c r="C2973" s="181"/>
      <c r="D2973" s="182"/>
    </row>
    <row r="2974" spans="1:4">
      <c r="A2974" s="184" t="s">
        <v>18822</v>
      </c>
      <c r="B2974" s="180" t="s">
        <v>18823</v>
      </c>
      <c r="C2974" s="181" t="s">
        <v>11944</v>
      </c>
      <c r="D2974" s="182">
        <v>81.41</v>
      </c>
    </row>
    <row r="2975" spans="1:4">
      <c r="A2975" s="184" t="s">
        <v>18824</v>
      </c>
      <c r="B2975" s="180" t="s">
        <v>18825</v>
      </c>
      <c r="C2975" s="181" t="s">
        <v>11944</v>
      </c>
      <c r="D2975" s="182">
        <v>127.41</v>
      </c>
    </row>
    <row r="2976" spans="1:4">
      <c r="A2976" s="184" t="s">
        <v>18826</v>
      </c>
      <c r="B2976" s="180" t="s">
        <v>18827</v>
      </c>
      <c r="C2976" s="181" t="s">
        <v>11911</v>
      </c>
      <c r="D2976" s="182">
        <v>60</v>
      </c>
    </row>
    <row r="2977" spans="1:4">
      <c r="A2977" s="184" t="s">
        <v>18828</v>
      </c>
      <c r="B2977" s="180" t="s">
        <v>18829</v>
      </c>
      <c r="C2977" s="181" t="s">
        <v>11911</v>
      </c>
      <c r="D2977" s="182">
        <v>544.57000000000005</v>
      </c>
    </row>
    <row r="2978" spans="1:4">
      <c r="A2978" s="184" t="s">
        <v>18830</v>
      </c>
      <c r="B2978" s="180" t="s">
        <v>18831</v>
      </c>
      <c r="C2978" s="181" t="s">
        <v>11944</v>
      </c>
      <c r="D2978" s="182">
        <v>103.41</v>
      </c>
    </row>
    <row r="2979" spans="1:4">
      <c r="A2979" s="184" t="s">
        <v>18832</v>
      </c>
      <c r="B2979" s="180" t="s">
        <v>18833</v>
      </c>
      <c r="C2979" s="181" t="s">
        <v>11944</v>
      </c>
      <c r="D2979" s="182">
        <v>148.65</v>
      </c>
    </row>
    <row r="2980" spans="1:4">
      <c r="A2980" s="184" t="s">
        <v>18834</v>
      </c>
      <c r="B2980" s="180" t="s">
        <v>18835</v>
      </c>
      <c r="C2980" s="181" t="s">
        <v>11944</v>
      </c>
      <c r="D2980" s="182">
        <v>129.6</v>
      </c>
    </row>
    <row r="2981" spans="1:4">
      <c r="A2981" s="184" t="s">
        <v>18836</v>
      </c>
      <c r="B2981" s="180" t="s">
        <v>18837</v>
      </c>
      <c r="C2981" s="181" t="s">
        <v>11944</v>
      </c>
      <c r="D2981" s="182">
        <v>172.56</v>
      </c>
    </row>
    <row r="2982" spans="1:4">
      <c r="A2982" s="184" t="s">
        <v>18838</v>
      </c>
      <c r="B2982" s="180" t="s">
        <v>18839</v>
      </c>
      <c r="C2982" s="181" t="s">
        <v>11911</v>
      </c>
      <c r="D2982" s="182">
        <v>163.19999999999999</v>
      </c>
    </row>
    <row r="2983" spans="1:4">
      <c r="A2983" s="181" t="s">
        <v>18840</v>
      </c>
      <c r="B2983" s="180" t="s">
        <v>18841</v>
      </c>
      <c r="C2983" s="181" t="s">
        <v>11944</v>
      </c>
      <c r="D2983" s="182">
        <v>193.8</v>
      </c>
    </row>
    <row r="2984" spans="1:4">
      <c r="A2984" s="184" t="s">
        <v>18842</v>
      </c>
      <c r="B2984" s="180" t="s">
        <v>18843</v>
      </c>
      <c r="C2984" s="181" t="s">
        <v>11911</v>
      </c>
      <c r="D2984" s="182">
        <v>13.2</v>
      </c>
    </row>
    <row r="2985" spans="1:4">
      <c r="A2985" s="184" t="s">
        <v>18844</v>
      </c>
      <c r="B2985" s="180" t="s">
        <v>18845</v>
      </c>
      <c r="C2985" s="181" t="s">
        <v>11911</v>
      </c>
      <c r="D2985" s="182">
        <v>26.41</v>
      </c>
    </row>
    <row r="2986" spans="1:4">
      <c r="A2986" s="184" t="s">
        <v>18846</v>
      </c>
      <c r="B2986" s="180" t="s">
        <v>18847</v>
      </c>
      <c r="C2986" s="181" t="s">
        <v>11911</v>
      </c>
      <c r="D2986" s="182">
        <v>39.61</v>
      </c>
    </row>
    <row r="2987" spans="1:4">
      <c r="A2987" s="184" t="s">
        <v>18848</v>
      </c>
      <c r="B2987" s="180" t="s">
        <v>18849</v>
      </c>
      <c r="C2987" s="181" t="s">
        <v>11911</v>
      </c>
      <c r="D2987" s="182">
        <v>79.23</v>
      </c>
    </row>
    <row r="2988" spans="1:4">
      <c r="A2988" s="184" t="s">
        <v>18850</v>
      </c>
      <c r="B2988" s="180" t="s">
        <v>18851</v>
      </c>
      <c r="C2988" s="181" t="s">
        <v>11911</v>
      </c>
      <c r="D2988" s="182">
        <v>105.64</v>
      </c>
    </row>
    <row r="2989" spans="1:4">
      <c r="A2989" s="184" t="s">
        <v>18852</v>
      </c>
      <c r="B2989" s="180" t="s">
        <v>18853</v>
      </c>
      <c r="C2989" s="181" t="s">
        <v>11911</v>
      </c>
      <c r="D2989" s="182">
        <v>52.82</v>
      </c>
    </row>
    <row r="2990" spans="1:4">
      <c r="A2990" s="184" t="s">
        <v>18854</v>
      </c>
      <c r="B2990" s="180" t="s">
        <v>18855</v>
      </c>
      <c r="C2990" s="181" t="s">
        <v>11911</v>
      </c>
      <c r="D2990" s="182">
        <v>79.23</v>
      </c>
    </row>
    <row r="2991" spans="1:4">
      <c r="A2991" s="184" t="s">
        <v>18856</v>
      </c>
      <c r="B2991" s="180" t="s">
        <v>18857</v>
      </c>
      <c r="C2991" s="181" t="s">
        <v>11911</v>
      </c>
      <c r="D2991" s="182">
        <v>105.64</v>
      </c>
    </row>
    <row r="2992" spans="1:4">
      <c r="A2992" s="184" t="s">
        <v>18858</v>
      </c>
      <c r="B2992" s="180" t="s">
        <v>18859</v>
      </c>
      <c r="C2992" s="181" t="s">
        <v>11911</v>
      </c>
      <c r="D2992" s="182">
        <v>132.05000000000001</v>
      </c>
    </row>
    <row r="2993" spans="1:4">
      <c r="A2993" s="183" t="s">
        <v>18860</v>
      </c>
      <c r="B2993" s="180"/>
      <c r="C2993" s="181"/>
      <c r="D2993" s="182"/>
    </row>
    <row r="2994" spans="1:4">
      <c r="A2994" s="184" t="s">
        <v>18861</v>
      </c>
      <c r="B2994" s="180" t="s">
        <v>18862</v>
      </c>
      <c r="C2994" s="181" t="s">
        <v>11911</v>
      </c>
      <c r="D2994" s="182">
        <v>9.9</v>
      </c>
    </row>
    <row r="2995" spans="1:4">
      <c r="A2995" s="184" t="s">
        <v>18863</v>
      </c>
      <c r="B2995" s="180" t="s">
        <v>18864</v>
      </c>
      <c r="C2995" s="181" t="s">
        <v>11911</v>
      </c>
      <c r="D2995" s="182">
        <v>13.8</v>
      </c>
    </row>
    <row r="2996" spans="1:4">
      <c r="A2996" s="184" t="s">
        <v>18865</v>
      </c>
      <c r="B2996" s="180" t="s">
        <v>18866</v>
      </c>
      <c r="C2996" s="181" t="s">
        <v>11911</v>
      </c>
      <c r="D2996" s="182">
        <v>12.7</v>
      </c>
    </row>
    <row r="2997" spans="1:4">
      <c r="A2997" s="184" t="s">
        <v>18867</v>
      </c>
      <c r="B2997" s="180" t="s">
        <v>18868</v>
      </c>
      <c r="C2997" s="181" t="s">
        <v>11911</v>
      </c>
      <c r="D2997" s="182">
        <v>99.8</v>
      </c>
    </row>
    <row r="2998" spans="1:4">
      <c r="A2998" s="184" t="s">
        <v>18869</v>
      </c>
      <c r="B2998" s="180" t="s">
        <v>18870</v>
      </c>
      <c r="C2998" s="181" t="s">
        <v>11911</v>
      </c>
      <c r="D2998" s="182">
        <v>175.75</v>
      </c>
    </row>
    <row r="2999" spans="1:4">
      <c r="A2999" s="184" t="s">
        <v>18871</v>
      </c>
      <c r="B2999" s="180" t="s">
        <v>18872</v>
      </c>
      <c r="C2999" s="181" t="s">
        <v>11911</v>
      </c>
      <c r="D2999" s="182">
        <v>201.88</v>
      </c>
    </row>
    <row r="3000" spans="1:4">
      <c r="A3000" s="184" t="s">
        <v>18873</v>
      </c>
      <c r="B3000" s="180" t="s">
        <v>18874</v>
      </c>
      <c r="C3000" s="181" t="s">
        <v>11911</v>
      </c>
      <c r="D3000" s="182">
        <v>146.44</v>
      </c>
    </row>
    <row r="3001" spans="1:4">
      <c r="A3001" s="184" t="s">
        <v>18875</v>
      </c>
      <c r="B3001" s="180" t="s">
        <v>18876</v>
      </c>
      <c r="C3001" s="181" t="s">
        <v>11911</v>
      </c>
      <c r="D3001" s="182">
        <v>287.02</v>
      </c>
    </row>
    <row r="3002" spans="1:4">
      <c r="A3002" s="184" t="s">
        <v>18877</v>
      </c>
      <c r="B3002" s="180" t="s">
        <v>18878</v>
      </c>
      <c r="C3002" s="181" t="s">
        <v>11911</v>
      </c>
      <c r="D3002" s="182">
        <v>77.400000000000006</v>
      </c>
    </row>
    <row r="3003" spans="1:4">
      <c r="A3003" s="184" t="s">
        <v>18879</v>
      </c>
      <c r="B3003" s="180" t="s">
        <v>18880</v>
      </c>
      <c r="C3003" s="181" t="s">
        <v>11911</v>
      </c>
      <c r="D3003" s="182">
        <v>77.97</v>
      </c>
    </row>
    <row r="3004" spans="1:4">
      <c r="A3004" s="184" t="s">
        <v>18881</v>
      </c>
      <c r="B3004" s="180" t="s">
        <v>18882</v>
      </c>
      <c r="C3004" s="181" t="s">
        <v>11911</v>
      </c>
      <c r="D3004" s="182">
        <v>71.31</v>
      </c>
    </row>
    <row r="3005" spans="1:4">
      <c r="A3005" s="184" t="s">
        <v>18883</v>
      </c>
      <c r="B3005" s="180" t="s">
        <v>18884</v>
      </c>
      <c r="C3005" s="181" t="s">
        <v>11911</v>
      </c>
      <c r="D3005" s="182">
        <v>45.5</v>
      </c>
    </row>
    <row r="3006" spans="1:4">
      <c r="A3006" s="184" t="s">
        <v>18885</v>
      </c>
      <c r="B3006" s="180" t="s">
        <v>18886</v>
      </c>
      <c r="C3006" s="181" t="s">
        <v>11911</v>
      </c>
      <c r="D3006" s="182">
        <v>31.8</v>
      </c>
    </row>
    <row r="3007" spans="1:4">
      <c r="A3007" s="181" t="s">
        <v>18887</v>
      </c>
      <c r="B3007" s="180" t="s">
        <v>18888</v>
      </c>
      <c r="C3007" s="181" t="s">
        <v>11911</v>
      </c>
      <c r="D3007" s="182">
        <v>23.15</v>
      </c>
    </row>
    <row r="3008" spans="1:4">
      <c r="A3008" s="184" t="s">
        <v>18889</v>
      </c>
      <c r="B3008" s="180" t="s">
        <v>18890</v>
      </c>
      <c r="C3008" s="181" t="s">
        <v>11911</v>
      </c>
      <c r="D3008" s="182">
        <v>23.31</v>
      </c>
    </row>
    <row r="3009" spans="1:4">
      <c r="A3009" s="184" t="s">
        <v>18891</v>
      </c>
      <c r="B3009" s="180" t="s">
        <v>18892</v>
      </c>
      <c r="C3009" s="181" t="s">
        <v>11911</v>
      </c>
      <c r="D3009" s="182">
        <v>39.799999999999997</v>
      </c>
    </row>
    <row r="3010" spans="1:4">
      <c r="A3010" s="184" t="s">
        <v>18893</v>
      </c>
      <c r="B3010" s="180" t="s">
        <v>18894</v>
      </c>
      <c r="C3010" s="181" t="s">
        <v>11911</v>
      </c>
      <c r="D3010" s="182">
        <v>45.25</v>
      </c>
    </row>
    <row r="3011" spans="1:4">
      <c r="A3011" s="184" t="s">
        <v>18895</v>
      </c>
      <c r="B3011" s="180" t="s">
        <v>18896</v>
      </c>
      <c r="C3011" s="181" t="s">
        <v>11911</v>
      </c>
      <c r="D3011" s="182">
        <v>55.4</v>
      </c>
    </row>
    <row r="3012" spans="1:4">
      <c r="A3012" s="184" t="s">
        <v>18897</v>
      </c>
      <c r="B3012" s="180" t="s">
        <v>18898</v>
      </c>
      <c r="C3012" s="181" t="s">
        <v>11911</v>
      </c>
      <c r="D3012" s="182">
        <v>52</v>
      </c>
    </row>
    <row r="3013" spans="1:4">
      <c r="A3013" s="184" t="s">
        <v>18899</v>
      </c>
      <c r="B3013" s="180" t="s">
        <v>18900</v>
      </c>
      <c r="C3013" s="181" t="s">
        <v>11911</v>
      </c>
      <c r="D3013" s="182">
        <v>38.25</v>
      </c>
    </row>
    <row r="3014" spans="1:4">
      <c r="A3014" s="184" t="s">
        <v>18901</v>
      </c>
      <c r="B3014" s="180" t="s">
        <v>18902</v>
      </c>
      <c r="C3014" s="181" t="s">
        <v>11911</v>
      </c>
      <c r="D3014" s="182">
        <v>50.44</v>
      </c>
    </row>
    <row r="3015" spans="1:4">
      <c r="A3015" s="184" t="s">
        <v>18903</v>
      </c>
      <c r="B3015" s="180" t="s">
        <v>18904</v>
      </c>
      <c r="C3015" s="181" t="s">
        <v>11911</v>
      </c>
      <c r="D3015" s="182">
        <v>68.900000000000006</v>
      </c>
    </row>
    <row r="3016" spans="1:4">
      <c r="A3016" s="183" t="s">
        <v>18905</v>
      </c>
      <c r="B3016" s="180"/>
      <c r="C3016" s="181"/>
      <c r="D3016" s="182"/>
    </row>
    <row r="3017" spans="1:4">
      <c r="A3017" s="184" t="s">
        <v>18906</v>
      </c>
      <c r="B3017" s="180" t="s">
        <v>18907</v>
      </c>
      <c r="C3017" s="181" t="s">
        <v>11911</v>
      </c>
      <c r="D3017" s="182">
        <v>41.16</v>
      </c>
    </row>
    <row r="3018" spans="1:4">
      <c r="A3018" s="184" t="s">
        <v>18908</v>
      </c>
      <c r="B3018" s="180" t="s">
        <v>18909</v>
      </c>
      <c r="C3018" s="181" t="s">
        <v>11911</v>
      </c>
      <c r="D3018" s="182">
        <v>55.14</v>
      </c>
    </row>
    <row r="3019" spans="1:4">
      <c r="A3019" s="184" t="s">
        <v>18910</v>
      </c>
      <c r="B3019" s="180" t="s">
        <v>18911</v>
      </c>
      <c r="C3019" s="181" t="s">
        <v>11911</v>
      </c>
      <c r="D3019" s="182">
        <v>27.58</v>
      </c>
    </row>
    <row r="3020" spans="1:4">
      <c r="A3020" s="181" t="s">
        <v>18912</v>
      </c>
      <c r="B3020" s="180" t="s">
        <v>18913</v>
      </c>
      <c r="C3020" s="181" t="s">
        <v>11911</v>
      </c>
      <c r="D3020" s="182">
        <v>37.35</v>
      </c>
    </row>
    <row r="3021" spans="1:4">
      <c r="A3021" s="183" t="s">
        <v>18914</v>
      </c>
      <c r="B3021" s="180"/>
      <c r="C3021" s="181"/>
      <c r="D3021" s="182"/>
    </row>
    <row r="3022" spans="1:4">
      <c r="A3022" s="184" t="s">
        <v>18915</v>
      </c>
      <c r="B3022" s="180" t="s">
        <v>18916</v>
      </c>
      <c r="C3022" s="181" t="s">
        <v>11911</v>
      </c>
      <c r="D3022" s="182">
        <v>285.44</v>
      </c>
    </row>
    <row r="3023" spans="1:4">
      <c r="A3023" s="184" t="s">
        <v>18917</v>
      </c>
      <c r="B3023" s="180" t="s">
        <v>18918</v>
      </c>
      <c r="C3023" s="181" t="s">
        <v>11911</v>
      </c>
      <c r="D3023" s="182">
        <v>105.64</v>
      </c>
    </row>
    <row r="3024" spans="1:4">
      <c r="A3024" s="184" t="s">
        <v>18919</v>
      </c>
      <c r="B3024" s="180" t="s">
        <v>18920</v>
      </c>
      <c r="C3024" s="181" t="s">
        <v>11911</v>
      </c>
      <c r="D3024" s="182">
        <v>86.6</v>
      </c>
    </row>
    <row r="3025" spans="1:4">
      <c r="A3025" s="184" t="s">
        <v>18921</v>
      </c>
      <c r="B3025" s="180" t="s">
        <v>18922</v>
      </c>
      <c r="C3025" s="181" t="s">
        <v>11911</v>
      </c>
      <c r="D3025" s="182">
        <v>173.3</v>
      </c>
    </row>
    <row r="3026" spans="1:4">
      <c r="A3026" s="184" t="s">
        <v>18923</v>
      </c>
      <c r="B3026" s="180" t="s">
        <v>18924</v>
      </c>
      <c r="C3026" s="181" t="s">
        <v>11911</v>
      </c>
      <c r="D3026" s="182">
        <v>144.80000000000001</v>
      </c>
    </row>
    <row r="3027" spans="1:4">
      <c r="A3027" s="184" t="s">
        <v>18925</v>
      </c>
      <c r="B3027" s="180" t="s">
        <v>18926</v>
      </c>
      <c r="C3027" s="181" t="s">
        <v>11911</v>
      </c>
      <c r="D3027" s="182">
        <v>250.61</v>
      </c>
    </row>
    <row r="3028" spans="1:4">
      <c r="A3028" s="184" t="s">
        <v>18927</v>
      </c>
      <c r="B3028" s="180" t="s">
        <v>18928</v>
      </c>
      <c r="C3028" s="181" t="s">
        <v>11911</v>
      </c>
      <c r="D3028" s="182">
        <v>326.77999999999997</v>
      </c>
    </row>
    <row r="3029" spans="1:4">
      <c r="A3029" s="184" t="s">
        <v>18929</v>
      </c>
      <c r="B3029" s="180" t="s">
        <v>18930</v>
      </c>
      <c r="C3029" s="181" t="s">
        <v>11911</v>
      </c>
      <c r="D3029" s="182">
        <v>5.36</v>
      </c>
    </row>
    <row r="3030" spans="1:4">
      <c r="A3030" s="184" t="s">
        <v>18931</v>
      </c>
      <c r="B3030" s="180" t="s">
        <v>18932</v>
      </c>
      <c r="C3030" s="181" t="s">
        <v>11911</v>
      </c>
      <c r="D3030" s="182">
        <v>26.41</v>
      </c>
    </row>
    <row r="3031" spans="1:4">
      <c r="A3031" s="184" t="s">
        <v>18933</v>
      </c>
      <c r="B3031" s="180" t="s">
        <v>18934</v>
      </c>
      <c r="C3031" s="181" t="s">
        <v>11911</v>
      </c>
      <c r="D3031" s="182">
        <v>39.61</v>
      </c>
    </row>
    <row r="3032" spans="1:4">
      <c r="A3032" s="184" t="s">
        <v>18935</v>
      </c>
      <c r="B3032" s="180" t="s">
        <v>18936</v>
      </c>
      <c r="C3032" s="181" t="s">
        <v>11911</v>
      </c>
      <c r="D3032" s="182">
        <v>52.82</v>
      </c>
    </row>
    <row r="3033" spans="1:4">
      <c r="A3033" s="181" t="s">
        <v>18937</v>
      </c>
      <c r="B3033" s="180" t="s">
        <v>18938</v>
      </c>
      <c r="C3033" s="181" t="s">
        <v>11911</v>
      </c>
      <c r="D3033" s="182">
        <v>79.23</v>
      </c>
    </row>
    <row r="3034" spans="1:4">
      <c r="A3034" s="183" t="s">
        <v>18939</v>
      </c>
      <c r="B3034" s="180"/>
      <c r="C3034" s="181"/>
      <c r="D3034" s="182"/>
    </row>
    <row r="3035" spans="1:4">
      <c r="A3035" s="184" t="s">
        <v>18940</v>
      </c>
      <c r="B3035" s="180" t="s">
        <v>18941</v>
      </c>
      <c r="C3035" s="181" t="s">
        <v>11911</v>
      </c>
      <c r="D3035" s="182">
        <v>13.2</v>
      </c>
    </row>
    <row r="3036" spans="1:4">
      <c r="A3036" s="184" t="s">
        <v>18942</v>
      </c>
      <c r="B3036" s="180" t="s">
        <v>18943</v>
      </c>
      <c r="C3036" s="181" t="s">
        <v>11911</v>
      </c>
      <c r="D3036" s="182">
        <v>13.2</v>
      </c>
    </row>
    <row r="3037" spans="1:4">
      <c r="A3037" s="184" t="s">
        <v>18944</v>
      </c>
      <c r="B3037" s="180" t="s">
        <v>18945</v>
      </c>
      <c r="C3037" s="181" t="s">
        <v>11911</v>
      </c>
      <c r="D3037" s="182">
        <v>26.41</v>
      </c>
    </row>
    <row r="3038" spans="1:4">
      <c r="A3038" s="184" t="s">
        <v>18946</v>
      </c>
      <c r="B3038" s="180" t="s">
        <v>18947</v>
      </c>
      <c r="C3038" s="181" t="s">
        <v>11911</v>
      </c>
      <c r="D3038" s="182">
        <v>19.809999999999999</v>
      </c>
    </row>
    <row r="3039" spans="1:4">
      <c r="A3039" s="184" t="s">
        <v>18948</v>
      </c>
      <c r="B3039" s="180" t="s">
        <v>18949</v>
      </c>
      <c r="C3039" s="181" t="s">
        <v>11911</v>
      </c>
      <c r="D3039" s="182">
        <v>66.02</v>
      </c>
    </row>
    <row r="3040" spans="1:4">
      <c r="A3040" s="184" t="s">
        <v>18950</v>
      </c>
      <c r="B3040" s="180" t="s">
        <v>18951</v>
      </c>
      <c r="C3040" s="181" t="s">
        <v>11911</v>
      </c>
      <c r="D3040" s="182">
        <v>79.23</v>
      </c>
    </row>
    <row r="3041" spans="1:4">
      <c r="A3041" s="184" t="s">
        <v>18952</v>
      </c>
      <c r="B3041" s="180" t="s">
        <v>18953</v>
      </c>
      <c r="C3041" s="181" t="s">
        <v>11911</v>
      </c>
      <c r="D3041" s="182">
        <v>26.41</v>
      </c>
    </row>
    <row r="3042" spans="1:4">
      <c r="A3042" s="181" t="s">
        <v>18954</v>
      </c>
      <c r="B3042" s="180" t="s">
        <v>18955</v>
      </c>
      <c r="C3042" s="181" t="s">
        <v>11911</v>
      </c>
      <c r="D3042" s="182">
        <v>39.61</v>
      </c>
    </row>
    <row r="3043" spans="1:4">
      <c r="A3043" s="183" t="s">
        <v>18956</v>
      </c>
      <c r="B3043" s="180"/>
      <c r="C3043" s="181"/>
      <c r="D3043" s="182"/>
    </row>
    <row r="3044" spans="1:4">
      <c r="A3044" s="184" t="s">
        <v>18957</v>
      </c>
      <c r="B3044" s="180" t="s">
        <v>18958</v>
      </c>
      <c r="C3044" s="181" t="s">
        <v>11911</v>
      </c>
      <c r="D3044" s="182">
        <v>26.41</v>
      </c>
    </row>
    <row r="3045" spans="1:4">
      <c r="A3045" s="184" t="s">
        <v>18959</v>
      </c>
      <c r="B3045" s="180" t="s">
        <v>18960</v>
      </c>
      <c r="C3045" s="181" t="s">
        <v>11911</v>
      </c>
      <c r="D3045" s="182">
        <v>27.22</v>
      </c>
    </row>
    <row r="3046" spans="1:4">
      <c r="A3046" s="184" t="s">
        <v>18961</v>
      </c>
      <c r="B3046" s="180" t="s">
        <v>18962</v>
      </c>
      <c r="C3046" s="181" t="s">
        <v>11911</v>
      </c>
      <c r="D3046" s="182">
        <v>35.96</v>
      </c>
    </row>
    <row r="3047" spans="1:4">
      <c r="A3047" s="181" t="s">
        <v>18963</v>
      </c>
      <c r="B3047" s="180" t="s">
        <v>18964</v>
      </c>
      <c r="C3047" s="181" t="s">
        <v>11911</v>
      </c>
      <c r="D3047" s="182">
        <v>3.21</v>
      </c>
    </row>
    <row r="3048" spans="1:4">
      <c r="A3048" s="179" t="s">
        <v>18965</v>
      </c>
      <c r="B3048" s="180"/>
      <c r="C3048" s="181"/>
      <c r="D3048" s="182"/>
    </row>
    <row r="3049" spans="1:4">
      <c r="A3049" s="183" t="s">
        <v>18966</v>
      </c>
      <c r="B3049" s="180"/>
      <c r="C3049" s="181"/>
      <c r="D3049" s="182"/>
    </row>
    <row r="3050" spans="1:4">
      <c r="A3050" s="184" t="s">
        <v>18967</v>
      </c>
      <c r="B3050" s="180" t="s">
        <v>18968</v>
      </c>
      <c r="C3050" s="181" t="s">
        <v>11911</v>
      </c>
      <c r="D3050" s="182">
        <v>21.66</v>
      </c>
    </row>
    <row r="3051" spans="1:4">
      <c r="A3051" s="184" t="s">
        <v>18969</v>
      </c>
      <c r="B3051" s="180" t="s">
        <v>18970</v>
      </c>
      <c r="C3051" s="181" t="s">
        <v>11911</v>
      </c>
      <c r="D3051" s="182">
        <v>13.21</v>
      </c>
    </row>
    <row r="3052" spans="1:4">
      <c r="A3052" s="181" t="s">
        <v>18971</v>
      </c>
      <c r="B3052" s="180" t="s">
        <v>18972</v>
      </c>
      <c r="C3052" s="181" t="s">
        <v>48</v>
      </c>
      <c r="D3052" s="182">
        <v>0.33</v>
      </c>
    </row>
    <row r="3053" spans="1:4">
      <c r="A3053" s="183" t="s">
        <v>18973</v>
      </c>
      <c r="B3053" s="180"/>
      <c r="C3053" s="181"/>
      <c r="D3053" s="182"/>
    </row>
    <row r="3054" spans="1:4">
      <c r="A3054" s="184" t="s">
        <v>18974</v>
      </c>
      <c r="B3054" s="180" t="s">
        <v>18975</v>
      </c>
      <c r="C3054" s="181" t="s">
        <v>11911</v>
      </c>
      <c r="D3054" s="182">
        <v>0.17</v>
      </c>
    </row>
    <row r="3055" spans="1:4">
      <c r="A3055" s="184" t="s">
        <v>18976</v>
      </c>
      <c r="B3055" s="180" t="s">
        <v>18977</v>
      </c>
      <c r="C3055" s="181" t="s">
        <v>11911</v>
      </c>
      <c r="D3055" s="182">
        <v>0.25</v>
      </c>
    </row>
    <row r="3056" spans="1:4">
      <c r="A3056" s="184" t="s">
        <v>18978</v>
      </c>
      <c r="B3056" s="180" t="s">
        <v>18979</v>
      </c>
      <c r="C3056" s="181" t="s">
        <v>11911</v>
      </c>
      <c r="D3056" s="182">
        <v>1.65</v>
      </c>
    </row>
    <row r="3057" spans="1:4">
      <c r="A3057" s="184" t="s">
        <v>18980</v>
      </c>
      <c r="B3057" s="180" t="s">
        <v>18981</v>
      </c>
      <c r="C3057" s="181" t="s">
        <v>11911</v>
      </c>
      <c r="D3057" s="182">
        <v>13.79</v>
      </c>
    </row>
    <row r="3058" spans="1:4">
      <c r="A3058" s="184" t="s">
        <v>18982</v>
      </c>
      <c r="B3058" s="180" t="s">
        <v>18983</v>
      </c>
      <c r="C3058" s="181" t="s">
        <v>11911</v>
      </c>
      <c r="D3058" s="182">
        <v>12</v>
      </c>
    </row>
    <row r="3059" spans="1:4">
      <c r="A3059" s="184" t="s">
        <v>18984</v>
      </c>
      <c r="B3059" s="180" t="s">
        <v>18985</v>
      </c>
      <c r="C3059" s="181" t="s">
        <v>11911</v>
      </c>
      <c r="D3059" s="182">
        <v>7.11</v>
      </c>
    </row>
    <row r="3060" spans="1:4">
      <c r="A3060" s="184" t="s">
        <v>18986</v>
      </c>
      <c r="B3060" s="180" t="s">
        <v>18987</v>
      </c>
      <c r="C3060" s="181" t="s">
        <v>11954</v>
      </c>
      <c r="D3060" s="182">
        <v>24.71</v>
      </c>
    </row>
    <row r="3061" spans="1:4">
      <c r="A3061" s="184" t="s">
        <v>18988</v>
      </c>
      <c r="B3061" s="180" t="s">
        <v>18989</v>
      </c>
      <c r="C3061" s="181" t="s">
        <v>11954</v>
      </c>
      <c r="D3061" s="182">
        <v>34.36</v>
      </c>
    </row>
    <row r="3062" spans="1:4">
      <c r="A3062" s="184" t="s">
        <v>18990</v>
      </c>
      <c r="B3062" s="180" t="s">
        <v>18991</v>
      </c>
      <c r="C3062" s="181" t="s">
        <v>11911</v>
      </c>
      <c r="D3062" s="182">
        <v>112</v>
      </c>
    </row>
    <row r="3063" spans="1:4">
      <c r="A3063" s="184" t="s">
        <v>18992</v>
      </c>
      <c r="B3063" s="180" t="s">
        <v>18993</v>
      </c>
      <c r="C3063" s="181" t="s">
        <v>11911</v>
      </c>
      <c r="D3063" s="182">
        <v>22.32</v>
      </c>
    </row>
    <row r="3064" spans="1:4">
      <c r="A3064" s="184" t="s">
        <v>18994</v>
      </c>
      <c r="B3064" s="180" t="s">
        <v>18995</v>
      </c>
      <c r="C3064" s="181" t="s">
        <v>11911</v>
      </c>
      <c r="D3064" s="182">
        <v>1.22</v>
      </c>
    </row>
    <row r="3065" spans="1:4">
      <c r="A3065" s="184" t="s">
        <v>18996</v>
      </c>
      <c r="B3065" s="180" t="s">
        <v>18997</v>
      </c>
      <c r="C3065" s="181" t="s">
        <v>11911</v>
      </c>
      <c r="D3065" s="182">
        <v>0.87</v>
      </c>
    </row>
    <row r="3066" spans="1:4">
      <c r="A3066" s="184" t="s">
        <v>18998</v>
      </c>
      <c r="B3066" s="180" t="s">
        <v>18999</v>
      </c>
      <c r="C3066" s="181" t="s">
        <v>11911</v>
      </c>
      <c r="D3066" s="182">
        <v>2.82</v>
      </c>
    </row>
    <row r="3067" spans="1:4">
      <c r="A3067" s="184" t="s">
        <v>19000</v>
      </c>
      <c r="B3067" s="180" t="s">
        <v>19001</v>
      </c>
      <c r="C3067" s="181" t="s">
        <v>11911</v>
      </c>
      <c r="D3067" s="182">
        <v>0.52</v>
      </c>
    </row>
    <row r="3068" spans="1:4">
      <c r="A3068" s="184" t="s">
        <v>19002</v>
      </c>
      <c r="B3068" s="180" t="s">
        <v>19003</v>
      </c>
      <c r="C3068" s="181" t="s">
        <v>11911</v>
      </c>
      <c r="D3068" s="182">
        <v>0.54</v>
      </c>
    </row>
    <row r="3069" spans="1:4">
      <c r="A3069" s="181" t="s">
        <v>19004</v>
      </c>
      <c r="B3069" s="180" t="s">
        <v>19005</v>
      </c>
      <c r="C3069" s="181" t="s">
        <v>11911</v>
      </c>
      <c r="D3069" s="182">
        <v>0.23</v>
      </c>
    </row>
    <row r="3070" spans="1:4">
      <c r="A3070" s="183" t="s">
        <v>19006</v>
      </c>
      <c r="B3070" s="180"/>
      <c r="C3070" s="181"/>
      <c r="D3070" s="182"/>
    </row>
    <row r="3071" spans="1:4">
      <c r="A3071" s="184" t="s">
        <v>19007</v>
      </c>
      <c r="B3071" s="180" t="s">
        <v>19008</v>
      </c>
      <c r="C3071" s="181" t="s">
        <v>11911</v>
      </c>
      <c r="D3071" s="182">
        <v>68.12</v>
      </c>
    </row>
    <row r="3072" spans="1:4">
      <c r="A3072" s="181" t="s">
        <v>19009</v>
      </c>
      <c r="B3072" s="180" t="s">
        <v>19010</v>
      </c>
      <c r="C3072" s="181" t="s">
        <v>11911</v>
      </c>
      <c r="D3072" s="182">
        <v>68</v>
      </c>
    </row>
    <row r="3073" spans="1:4">
      <c r="A3073" s="179" t="s">
        <v>19011</v>
      </c>
      <c r="B3073" s="180"/>
      <c r="C3073" s="181"/>
      <c r="D3073" s="182"/>
    </row>
    <row r="3074" spans="1:4">
      <c r="A3074" s="183" t="s">
        <v>19012</v>
      </c>
      <c r="B3074" s="180"/>
      <c r="C3074" s="181"/>
      <c r="D3074" s="182"/>
    </row>
    <row r="3075" spans="1:4">
      <c r="A3075" s="184" t="s">
        <v>19013</v>
      </c>
      <c r="B3075" s="180" t="s">
        <v>19014</v>
      </c>
      <c r="C3075" s="181" t="s">
        <v>11916</v>
      </c>
      <c r="D3075" s="182">
        <v>13.2</v>
      </c>
    </row>
    <row r="3076" spans="1:4">
      <c r="A3076" s="184" t="s">
        <v>19015</v>
      </c>
      <c r="B3076" s="180" t="s">
        <v>19016</v>
      </c>
      <c r="C3076" s="181" t="s">
        <v>11916</v>
      </c>
      <c r="D3076" s="182">
        <v>29.65</v>
      </c>
    </row>
    <row r="3077" spans="1:4">
      <c r="A3077" s="181" t="s">
        <v>19017</v>
      </c>
      <c r="B3077" s="180" t="s">
        <v>19018</v>
      </c>
      <c r="C3077" s="181" t="s">
        <v>11916</v>
      </c>
      <c r="D3077" s="182">
        <v>26.41</v>
      </c>
    </row>
    <row r="3078" spans="1:4">
      <c r="A3078" s="183" t="s">
        <v>19019</v>
      </c>
      <c r="B3078" s="180"/>
      <c r="C3078" s="181"/>
      <c r="D3078" s="182"/>
    </row>
    <row r="3079" spans="1:4">
      <c r="A3079" s="184" t="s">
        <v>19020</v>
      </c>
      <c r="B3079" s="180" t="s">
        <v>19021</v>
      </c>
      <c r="C3079" s="181" t="s">
        <v>11911</v>
      </c>
      <c r="D3079" s="182">
        <v>129.32</v>
      </c>
    </row>
    <row r="3080" spans="1:4">
      <c r="A3080" s="181" t="s">
        <v>19022</v>
      </c>
      <c r="B3080" s="180" t="s">
        <v>19023</v>
      </c>
      <c r="C3080" s="181" t="s">
        <v>11911</v>
      </c>
      <c r="D3080" s="182">
        <v>179.12</v>
      </c>
    </row>
    <row r="3081" spans="1:4">
      <c r="A3081" s="183" t="s">
        <v>19024</v>
      </c>
      <c r="B3081" s="180"/>
      <c r="C3081" s="181"/>
      <c r="D3081" s="182"/>
    </row>
    <row r="3082" spans="1:4">
      <c r="A3082" s="184" t="s">
        <v>19025</v>
      </c>
      <c r="B3082" s="180" t="s">
        <v>19026</v>
      </c>
      <c r="C3082" s="181" t="s">
        <v>11911</v>
      </c>
      <c r="D3082" s="182">
        <v>13.2</v>
      </c>
    </row>
    <row r="3083" spans="1:4">
      <c r="A3083" s="184" t="s">
        <v>19027</v>
      </c>
      <c r="B3083" s="180" t="s">
        <v>19028</v>
      </c>
      <c r="C3083" s="181" t="s">
        <v>11911</v>
      </c>
      <c r="D3083" s="182">
        <v>6.6</v>
      </c>
    </row>
    <row r="3084" spans="1:4">
      <c r="A3084" s="184" t="s">
        <v>19029</v>
      </c>
      <c r="B3084" s="180" t="s">
        <v>19030</v>
      </c>
      <c r="C3084" s="181" t="s">
        <v>11911</v>
      </c>
      <c r="D3084" s="182">
        <v>6.6</v>
      </c>
    </row>
    <row r="3085" spans="1:4">
      <c r="A3085" s="184" t="s">
        <v>19031</v>
      </c>
      <c r="B3085" s="180" t="s">
        <v>19032</v>
      </c>
      <c r="C3085" s="181" t="s">
        <v>11911</v>
      </c>
      <c r="D3085" s="182">
        <v>26.41</v>
      </c>
    </row>
    <row r="3086" spans="1:4">
      <c r="A3086" s="184" t="s">
        <v>19033</v>
      </c>
      <c r="B3086" s="180" t="s">
        <v>19034</v>
      </c>
      <c r="C3086" s="181" t="s">
        <v>48</v>
      </c>
      <c r="D3086" s="182">
        <v>2.64</v>
      </c>
    </row>
    <row r="3087" spans="1:4">
      <c r="A3087" s="184" t="s">
        <v>19035</v>
      </c>
      <c r="B3087" s="180" t="s">
        <v>19036</v>
      </c>
      <c r="C3087" s="181" t="s">
        <v>11911</v>
      </c>
      <c r="D3087" s="182">
        <v>26.41</v>
      </c>
    </row>
    <row r="3088" spans="1:4">
      <c r="A3088" s="184" t="s">
        <v>19037</v>
      </c>
      <c r="B3088" s="180" t="s">
        <v>19038</v>
      </c>
      <c r="C3088" s="181" t="s">
        <v>11911</v>
      </c>
      <c r="D3088" s="182">
        <v>19.809999999999999</v>
      </c>
    </row>
    <row r="3089" spans="1:4">
      <c r="A3089" s="184" t="s">
        <v>19039</v>
      </c>
      <c r="B3089" s="180" t="s">
        <v>19040</v>
      </c>
      <c r="C3089" s="181" t="s">
        <v>11911</v>
      </c>
      <c r="D3089" s="182">
        <v>6.6</v>
      </c>
    </row>
    <row r="3090" spans="1:4">
      <c r="A3090" s="184" t="s">
        <v>19041</v>
      </c>
      <c r="B3090" s="180" t="s">
        <v>19042</v>
      </c>
      <c r="C3090" s="181" t="s">
        <v>11911</v>
      </c>
      <c r="D3090" s="182">
        <v>6.6</v>
      </c>
    </row>
    <row r="3091" spans="1:4">
      <c r="A3091" s="184" t="s">
        <v>19043</v>
      </c>
      <c r="B3091" s="180" t="s">
        <v>19044</v>
      </c>
      <c r="C3091" s="181" t="s">
        <v>11911</v>
      </c>
      <c r="D3091" s="182">
        <v>19.809999999999999</v>
      </c>
    </row>
    <row r="3092" spans="1:4">
      <c r="A3092" s="184" t="s">
        <v>19045</v>
      </c>
      <c r="B3092" s="180" t="s">
        <v>19046</v>
      </c>
      <c r="C3092" s="181" t="s">
        <v>11911</v>
      </c>
      <c r="D3092" s="182">
        <v>26.41</v>
      </c>
    </row>
    <row r="3093" spans="1:4">
      <c r="A3093" s="184" t="s">
        <v>19047</v>
      </c>
      <c r="B3093" s="180" t="s">
        <v>19048</v>
      </c>
      <c r="C3093" s="181" t="s">
        <v>11911</v>
      </c>
      <c r="D3093" s="182">
        <v>39.61</v>
      </c>
    </row>
    <row r="3094" spans="1:4">
      <c r="A3094" s="184" t="s">
        <v>19049</v>
      </c>
      <c r="B3094" s="180" t="s">
        <v>19050</v>
      </c>
      <c r="C3094" s="181" t="s">
        <v>11911</v>
      </c>
      <c r="D3094" s="182">
        <v>79.23</v>
      </c>
    </row>
    <row r="3095" spans="1:4">
      <c r="A3095" s="184" t="s">
        <v>19051</v>
      </c>
      <c r="B3095" s="180" t="s">
        <v>19052</v>
      </c>
      <c r="C3095" s="181" t="s">
        <v>11911</v>
      </c>
      <c r="D3095" s="182">
        <v>26.41</v>
      </c>
    </row>
    <row r="3096" spans="1:4">
      <c r="A3096" s="184" t="s">
        <v>19053</v>
      </c>
      <c r="B3096" s="180" t="s">
        <v>19054</v>
      </c>
      <c r="C3096" s="181" t="s">
        <v>11911</v>
      </c>
      <c r="D3096" s="182">
        <v>13.2</v>
      </c>
    </row>
    <row r="3097" spans="1:4">
      <c r="A3097" s="184" t="s">
        <v>19055</v>
      </c>
      <c r="B3097" s="180" t="s">
        <v>19056</v>
      </c>
      <c r="C3097" s="181" t="s">
        <v>11911</v>
      </c>
      <c r="D3097" s="182">
        <v>39.61</v>
      </c>
    </row>
    <row r="3098" spans="1:4">
      <c r="A3098" s="184" t="s">
        <v>19057</v>
      </c>
      <c r="B3098" s="180" t="s">
        <v>19058</v>
      </c>
      <c r="C3098" s="181" t="s">
        <v>11911</v>
      </c>
      <c r="D3098" s="182">
        <v>52.82</v>
      </c>
    </row>
    <row r="3099" spans="1:4">
      <c r="A3099" s="184" t="s">
        <v>19059</v>
      </c>
      <c r="B3099" s="180" t="s">
        <v>19060</v>
      </c>
      <c r="C3099" s="181" t="s">
        <v>11911</v>
      </c>
      <c r="D3099" s="182">
        <v>79.23</v>
      </c>
    </row>
    <row r="3100" spans="1:4">
      <c r="A3100" s="184" t="s">
        <v>19061</v>
      </c>
      <c r="B3100" s="180" t="s">
        <v>19062</v>
      </c>
      <c r="C3100" s="181" t="s">
        <v>11911</v>
      </c>
      <c r="D3100" s="182">
        <v>105.64</v>
      </c>
    </row>
    <row r="3101" spans="1:4">
      <c r="A3101" s="184" t="s">
        <v>19063</v>
      </c>
      <c r="B3101" s="180" t="s">
        <v>19064</v>
      </c>
      <c r="C3101" s="181" t="s">
        <v>11911</v>
      </c>
      <c r="D3101" s="182">
        <v>132.05000000000001</v>
      </c>
    </row>
    <row r="3102" spans="1:4">
      <c r="A3102" s="184" t="s">
        <v>19065</v>
      </c>
      <c r="B3102" s="180" t="s">
        <v>19066</v>
      </c>
      <c r="C3102" s="181" t="s">
        <v>11911</v>
      </c>
      <c r="D3102" s="182">
        <v>264.08999999999997</v>
      </c>
    </row>
    <row r="3103" spans="1:4">
      <c r="A3103" s="184" t="s">
        <v>19067</v>
      </c>
      <c r="B3103" s="180" t="s">
        <v>19068</v>
      </c>
      <c r="C3103" s="181" t="s">
        <v>11911</v>
      </c>
      <c r="D3103" s="182">
        <v>330.12</v>
      </c>
    </row>
    <row r="3104" spans="1:4">
      <c r="A3104" s="184" t="s">
        <v>19069</v>
      </c>
      <c r="B3104" s="180" t="s">
        <v>19070</v>
      </c>
      <c r="C3104" s="181" t="s">
        <v>11911</v>
      </c>
      <c r="D3104" s="182">
        <v>113.09</v>
      </c>
    </row>
    <row r="3105" spans="1:4">
      <c r="A3105" s="184" t="s">
        <v>19071</v>
      </c>
      <c r="B3105" s="180" t="s">
        <v>19072</v>
      </c>
      <c r="C3105" s="181" t="s">
        <v>11911</v>
      </c>
      <c r="D3105" s="182">
        <v>19.809999999999999</v>
      </c>
    </row>
    <row r="3106" spans="1:4">
      <c r="A3106" s="184" t="s">
        <v>19073</v>
      </c>
      <c r="B3106" s="180" t="s">
        <v>19074</v>
      </c>
      <c r="C3106" s="181" t="s">
        <v>11911</v>
      </c>
      <c r="D3106" s="182">
        <v>52.82</v>
      </c>
    </row>
    <row r="3107" spans="1:4">
      <c r="A3107" s="184" t="s">
        <v>19075</v>
      </c>
      <c r="B3107" s="180" t="s">
        <v>19076</v>
      </c>
      <c r="C3107" s="181" t="s">
        <v>11911</v>
      </c>
      <c r="D3107" s="182">
        <v>6.6</v>
      </c>
    </row>
    <row r="3108" spans="1:4">
      <c r="A3108" s="184" t="s">
        <v>19077</v>
      </c>
      <c r="B3108" s="180" t="s">
        <v>19078</v>
      </c>
      <c r="C3108" s="181" t="s">
        <v>11911</v>
      </c>
      <c r="D3108" s="182">
        <v>13.2</v>
      </c>
    </row>
    <row r="3109" spans="1:4">
      <c r="A3109" s="184" t="s">
        <v>19079</v>
      </c>
      <c r="B3109" s="180" t="s">
        <v>19080</v>
      </c>
      <c r="C3109" s="181" t="s">
        <v>11911</v>
      </c>
      <c r="D3109" s="182">
        <v>6.6</v>
      </c>
    </row>
    <row r="3110" spans="1:4">
      <c r="A3110" s="184" t="s">
        <v>19081</v>
      </c>
      <c r="B3110" s="180" t="s">
        <v>19082</v>
      </c>
      <c r="C3110" s="181" t="s">
        <v>11911</v>
      </c>
      <c r="D3110" s="182">
        <v>6.6</v>
      </c>
    </row>
    <row r="3111" spans="1:4">
      <c r="A3111" s="184" t="s">
        <v>19083</v>
      </c>
      <c r="B3111" s="180" t="s">
        <v>19084</v>
      </c>
      <c r="C3111" s="181" t="s">
        <v>11911</v>
      </c>
      <c r="D3111" s="182">
        <v>105.64</v>
      </c>
    </row>
    <row r="3112" spans="1:4">
      <c r="A3112" s="184" t="s">
        <v>19085</v>
      </c>
      <c r="B3112" s="180" t="s">
        <v>19086</v>
      </c>
      <c r="C3112" s="181" t="s">
        <v>11916</v>
      </c>
      <c r="D3112" s="182">
        <v>6.6</v>
      </c>
    </row>
    <row r="3113" spans="1:4">
      <c r="A3113" s="184" t="s">
        <v>19087</v>
      </c>
      <c r="B3113" s="180" t="s">
        <v>19088</v>
      </c>
      <c r="C3113" s="181" t="s">
        <v>11911</v>
      </c>
      <c r="D3113" s="182">
        <v>6.6</v>
      </c>
    </row>
    <row r="3114" spans="1:4">
      <c r="A3114" s="184" t="s">
        <v>19089</v>
      </c>
      <c r="B3114" s="180" t="s">
        <v>19090</v>
      </c>
      <c r="C3114" s="181" t="s">
        <v>11911</v>
      </c>
      <c r="D3114" s="182">
        <v>6.6</v>
      </c>
    </row>
    <row r="3115" spans="1:4">
      <c r="A3115" s="184" t="s">
        <v>19091</v>
      </c>
      <c r="B3115" s="180" t="s">
        <v>19092</v>
      </c>
      <c r="C3115" s="181" t="s">
        <v>11911</v>
      </c>
      <c r="D3115" s="182">
        <v>13.2</v>
      </c>
    </row>
    <row r="3116" spans="1:4">
      <c r="A3116" s="184" t="s">
        <v>19093</v>
      </c>
      <c r="B3116" s="180" t="s">
        <v>19094</v>
      </c>
      <c r="C3116" s="181" t="s">
        <v>11911</v>
      </c>
      <c r="D3116" s="182">
        <v>26.41</v>
      </c>
    </row>
    <row r="3117" spans="1:4">
      <c r="A3117" s="184" t="s">
        <v>19095</v>
      </c>
      <c r="B3117" s="180" t="s">
        <v>19096</v>
      </c>
      <c r="C3117" s="181" t="s">
        <v>11911</v>
      </c>
      <c r="D3117" s="182">
        <v>52.82</v>
      </c>
    </row>
    <row r="3118" spans="1:4">
      <c r="A3118" s="184" t="s">
        <v>19097</v>
      </c>
      <c r="B3118" s="180" t="s">
        <v>19098</v>
      </c>
      <c r="C3118" s="181" t="s">
        <v>11911</v>
      </c>
      <c r="D3118" s="182">
        <v>79.23</v>
      </c>
    </row>
    <row r="3119" spans="1:4">
      <c r="A3119" s="184" t="s">
        <v>19099</v>
      </c>
      <c r="B3119" s="180" t="s">
        <v>19100</v>
      </c>
      <c r="C3119" s="181" t="s">
        <v>11911</v>
      </c>
      <c r="D3119" s="182">
        <v>52.82</v>
      </c>
    </row>
    <row r="3120" spans="1:4">
      <c r="A3120" s="181" t="s">
        <v>19101</v>
      </c>
      <c r="B3120" s="180" t="s">
        <v>19102</v>
      </c>
      <c r="C3120" s="181" t="s">
        <v>11911</v>
      </c>
      <c r="D3120" s="182">
        <v>66.02</v>
      </c>
    </row>
    <row r="3121" spans="1:4">
      <c r="A3121" s="179" t="s">
        <v>19103</v>
      </c>
      <c r="B3121" s="180"/>
      <c r="C3121" s="181"/>
      <c r="D3121" s="182"/>
    </row>
    <row r="3122" spans="1:4">
      <c r="A3122" s="183" t="s">
        <v>19104</v>
      </c>
      <c r="B3122" s="180"/>
      <c r="C3122" s="181"/>
      <c r="D3122" s="182"/>
    </row>
    <row r="3123" spans="1:4">
      <c r="A3123" s="184" t="s">
        <v>19105</v>
      </c>
      <c r="B3123" s="180" t="s">
        <v>19106</v>
      </c>
      <c r="C3123" s="181" t="s">
        <v>11945</v>
      </c>
      <c r="D3123" s="182">
        <v>9.9499999999999993</v>
      </c>
    </row>
    <row r="3124" spans="1:4">
      <c r="A3124" s="184" t="s">
        <v>19107</v>
      </c>
      <c r="B3124" s="180" t="s">
        <v>19108</v>
      </c>
      <c r="C3124" s="181" t="s">
        <v>48</v>
      </c>
      <c r="D3124" s="182">
        <v>4.5599999999999996</v>
      </c>
    </row>
    <row r="3125" spans="1:4">
      <c r="A3125" s="184" t="s">
        <v>19109</v>
      </c>
      <c r="B3125" s="180" t="s">
        <v>19110</v>
      </c>
      <c r="C3125" s="181" t="s">
        <v>11911</v>
      </c>
      <c r="D3125" s="182">
        <v>11.4</v>
      </c>
    </row>
    <row r="3126" spans="1:4">
      <c r="A3126" s="181" t="s">
        <v>19111</v>
      </c>
      <c r="B3126" s="180" t="s">
        <v>19112</v>
      </c>
      <c r="C3126" s="181" t="s">
        <v>11911</v>
      </c>
      <c r="D3126" s="182">
        <v>7.43</v>
      </c>
    </row>
    <row r="3127" spans="1:4">
      <c r="A3127" s="179" t="s">
        <v>11955</v>
      </c>
      <c r="B3127" s="180"/>
      <c r="C3127" s="181"/>
      <c r="D3127" s="182"/>
    </row>
    <row r="3128" spans="1:4">
      <c r="A3128" s="179" t="s">
        <v>11921</v>
      </c>
      <c r="B3128" s="180"/>
      <c r="C3128" s="181"/>
      <c r="D3128" s="182"/>
    </row>
    <row r="3129" spans="1:4">
      <c r="A3129" s="179" t="s">
        <v>19113</v>
      </c>
      <c r="B3129" s="180"/>
      <c r="C3129" s="181"/>
      <c r="D3129" s="182"/>
    </row>
    <row r="3130" spans="1:4">
      <c r="A3130" s="183" t="s">
        <v>19114</v>
      </c>
      <c r="B3130" s="180"/>
      <c r="C3130" s="181"/>
      <c r="D3130" s="182"/>
    </row>
    <row r="3131" spans="1:4">
      <c r="A3131" s="184" t="s">
        <v>19115</v>
      </c>
      <c r="B3131" s="180" t="s">
        <v>19116</v>
      </c>
      <c r="C3131" s="181" t="s">
        <v>48</v>
      </c>
      <c r="D3131" s="182">
        <v>144.63</v>
      </c>
    </row>
    <row r="3132" spans="1:4">
      <c r="A3132" s="181" t="s">
        <v>19117</v>
      </c>
      <c r="B3132" s="180" t="s">
        <v>19118</v>
      </c>
      <c r="C3132" s="181" t="s">
        <v>48</v>
      </c>
      <c r="D3132" s="182">
        <v>155.25</v>
      </c>
    </row>
    <row r="3133" spans="1:4">
      <c r="A3133" s="179" t="s">
        <v>19119</v>
      </c>
      <c r="B3133" s="180"/>
      <c r="C3133" s="181"/>
      <c r="D3133" s="182"/>
    </row>
    <row r="3134" spans="1:4">
      <c r="A3134" s="183" t="s">
        <v>19120</v>
      </c>
      <c r="B3134" s="180"/>
      <c r="C3134" s="181"/>
      <c r="D3134" s="182"/>
    </row>
    <row r="3135" spans="1:4">
      <c r="A3135" s="184" t="s">
        <v>19121</v>
      </c>
      <c r="B3135" s="180" t="s">
        <v>19122</v>
      </c>
      <c r="C3135" s="181" t="s">
        <v>48</v>
      </c>
      <c r="D3135" s="182">
        <v>12.25</v>
      </c>
    </row>
    <row r="3136" spans="1:4">
      <c r="A3136" s="184" t="s">
        <v>19123</v>
      </c>
      <c r="B3136" s="180" t="s">
        <v>19124</v>
      </c>
      <c r="C3136" s="181" t="s">
        <v>48</v>
      </c>
      <c r="D3136" s="182">
        <v>19.670000000000002</v>
      </c>
    </row>
    <row r="3137" spans="1:4">
      <c r="A3137" s="184" t="s">
        <v>19125</v>
      </c>
      <c r="B3137" s="180" t="s">
        <v>19126</v>
      </c>
      <c r="C3137" s="181" t="s">
        <v>48</v>
      </c>
      <c r="D3137" s="182">
        <v>28.53</v>
      </c>
    </row>
    <row r="3138" spans="1:4">
      <c r="A3138" s="184" t="s">
        <v>19127</v>
      </c>
      <c r="B3138" s="180" t="s">
        <v>19128</v>
      </c>
      <c r="C3138" s="181" t="s">
        <v>48</v>
      </c>
      <c r="D3138" s="182">
        <v>60.16</v>
      </c>
    </row>
    <row r="3139" spans="1:4">
      <c r="A3139" s="184" t="s">
        <v>19129</v>
      </c>
      <c r="B3139" s="180" t="s">
        <v>19130</v>
      </c>
      <c r="C3139" s="181" t="s">
        <v>48</v>
      </c>
      <c r="D3139" s="182">
        <v>95.43</v>
      </c>
    </row>
    <row r="3140" spans="1:4">
      <c r="A3140" s="181" t="s">
        <v>19131</v>
      </c>
      <c r="B3140" s="180" t="s">
        <v>19132</v>
      </c>
      <c r="C3140" s="181" t="s">
        <v>48</v>
      </c>
      <c r="D3140" s="182">
        <v>136.74</v>
      </c>
    </row>
    <row r="3141" spans="1:4">
      <c r="A3141" s="183" t="s">
        <v>19133</v>
      </c>
      <c r="B3141" s="180"/>
      <c r="C3141" s="181"/>
      <c r="D3141" s="182"/>
    </row>
    <row r="3142" spans="1:4">
      <c r="A3142" s="184" t="s">
        <v>19134</v>
      </c>
      <c r="B3142" s="180" t="s">
        <v>19135</v>
      </c>
      <c r="C3142" s="181" t="s">
        <v>48</v>
      </c>
      <c r="D3142" s="182">
        <v>10.14</v>
      </c>
    </row>
    <row r="3143" spans="1:4">
      <c r="A3143" s="184" t="s">
        <v>19136</v>
      </c>
      <c r="B3143" s="180" t="s">
        <v>19137</v>
      </c>
      <c r="C3143" s="181" t="s">
        <v>48</v>
      </c>
      <c r="D3143" s="182">
        <v>12.52</v>
      </c>
    </row>
    <row r="3144" spans="1:4">
      <c r="A3144" s="184" t="s">
        <v>19138</v>
      </c>
      <c r="B3144" s="180" t="s">
        <v>19139</v>
      </c>
      <c r="C3144" s="181" t="s">
        <v>48</v>
      </c>
      <c r="D3144" s="182">
        <v>21.25</v>
      </c>
    </row>
    <row r="3145" spans="1:4">
      <c r="A3145" s="184" t="s">
        <v>19140</v>
      </c>
      <c r="B3145" s="180" t="s">
        <v>19141</v>
      </c>
      <c r="C3145" s="181" t="s">
        <v>48</v>
      </c>
      <c r="D3145" s="182">
        <v>27.2</v>
      </c>
    </row>
    <row r="3146" spans="1:4">
      <c r="A3146" s="184" t="s">
        <v>19142</v>
      </c>
      <c r="B3146" s="180" t="s">
        <v>19143</v>
      </c>
      <c r="C3146" s="181" t="s">
        <v>48</v>
      </c>
      <c r="D3146" s="182">
        <v>32.56</v>
      </c>
    </row>
    <row r="3147" spans="1:4">
      <c r="A3147" s="184" t="s">
        <v>19144</v>
      </c>
      <c r="B3147" s="180" t="s">
        <v>19145</v>
      </c>
      <c r="C3147" s="181" t="s">
        <v>48</v>
      </c>
      <c r="D3147" s="182">
        <v>43.58</v>
      </c>
    </row>
    <row r="3148" spans="1:4">
      <c r="A3148" s="184" t="s">
        <v>19146</v>
      </c>
      <c r="B3148" s="180" t="s">
        <v>19147</v>
      </c>
      <c r="C3148" s="181" t="s">
        <v>48</v>
      </c>
      <c r="D3148" s="182">
        <v>58.22</v>
      </c>
    </row>
    <row r="3149" spans="1:4">
      <c r="A3149" s="184" t="s">
        <v>19148</v>
      </c>
      <c r="B3149" s="180" t="s">
        <v>19149</v>
      </c>
      <c r="C3149" s="181" t="s">
        <v>48</v>
      </c>
      <c r="D3149" s="182">
        <v>69.73</v>
      </c>
    </row>
    <row r="3150" spans="1:4">
      <c r="A3150" s="184" t="s">
        <v>19150</v>
      </c>
      <c r="B3150" s="180" t="s">
        <v>19151</v>
      </c>
      <c r="C3150" s="181" t="s">
        <v>48</v>
      </c>
      <c r="D3150" s="182">
        <v>110.51</v>
      </c>
    </row>
    <row r="3151" spans="1:4">
      <c r="A3151" s="184" t="s">
        <v>19152</v>
      </c>
      <c r="B3151" s="180" t="s">
        <v>19153</v>
      </c>
      <c r="C3151" s="181" t="s">
        <v>48</v>
      </c>
      <c r="D3151" s="182">
        <v>6.6</v>
      </c>
    </row>
    <row r="3152" spans="1:4">
      <c r="A3152" s="184" t="s">
        <v>19154</v>
      </c>
      <c r="B3152" s="180" t="s">
        <v>19155</v>
      </c>
      <c r="C3152" s="181" t="s">
        <v>48</v>
      </c>
      <c r="D3152" s="182">
        <v>7.34</v>
      </c>
    </row>
    <row r="3153" spans="1:4">
      <c r="A3153" s="184" t="s">
        <v>19156</v>
      </c>
      <c r="B3153" s="180" t="s">
        <v>19157</v>
      </c>
      <c r="C3153" s="181" t="s">
        <v>48</v>
      </c>
      <c r="D3153" s="182">
        <v>12.1</v>
      </c>
    </row>
    <row r="3154" spans="1:4">
      <c r="A3154" s="184" t="s">
        <v>19158</v>
      </c>
      <c r="B3154" s="180" t="s">
        <v>19159</v>
      </c>
      <c r="C3154" s="181" t="s">
        <v>48</v>
      </c>
      <c r="D3154" s="182">
        <v>15.69</v>
      </c>
    </row>
    <row r="3155" spans="1:4">
      <c r="A3155" s="184" t="s">
        <v>19160</v>
      </c>
      <c r="B3155" s="180" t="s">
        <v>19161</v>
      </c>
      <c r="C3155" s="181" t="s">
        <v>48</v>
      </c>
      <c r="D3155" s="182">
        <v>27.81</v>
      </c>
    </row>
    <row r="3156" spans="1:4">
      <c r="A3156" s="184" t="s">
        <v>19162</v>
      </c>
      <c r="B3156" s="180" t="s">
        <v>19163</v>
      </c>
      <c r="C3156" s="181" t="s">
        <v>48</v>
      </c>
      <c r="D3156" s="182">
        <v>67.77</v>
      </c>
    </row>
    <row r="3157" spans="1:4">
      <c r="A3157" s="181" t="s">
        <v>19164</v>
      </c>
      <c r="B3157" s="180" t="s">
        <v>19165</v>
      </c>
      <c r="C3157" s="181" t="s">
        <v>48</v>
      </c>
      <c r="D3157" s="182">
        <v>97.39</v>
      </c>
    </row>
    <row r="3158" spans="1:4">
      <c r="A3158" s="183" t="s">
        <v>19166</v>
      </c>
      <c r="B3158" s="180"/>
      <c r="C3158" s="181"/>
      <c r="D3158" s="182"/>
    </row>
    <row r="3159" spans="1:4">
      <c r="A3159" s="184" t="s">
        <v>19167</v>
      </c>
      <c r="B3159" s="180" t="s">
        <v>19168</v>
      </c>
      <c r="C3159" s="181" t="s">
        <v>11911</v>
      </c>
      <c r="D3159" s="182">
        <v>3.09</v>
      </c>
    </row>
    <row r="3160" spans="1:4">
      <c r="A3160" s="184" t="s">
        <v>19169</v>
      </c>
      <c r="B3160" s="180" t="s">
        <v>19170</v>
      </c>
      <c r="C3160" s="181" t="s">
        <v>11911</v>
      </c>
      <c r="D3160" s="182">
        <v>3.38</v>
      </c>
    </row>
    <row r="3161" spans="1:4">
      <c r="A3161" s="184" t="s">
        <v>19171</v>
      </c>
      <c r="B3161" s="180" t="s">
        <v>19172</v>
      </c>
      <c r="C3161" s="181" t="s">
        <v>11911</v>
      </c>
      <c r="D3161" s="182">
        <v>4.51</v>
      </c>
    </row>
    <row r="3162" spans="1:4">
      <c r="A3162" s="184" t="s">
        <v>19173</v>
      </c>
      <c r="B3162" s="180" t="s">
        <v>19174</v>
      </c>
      <c r="C3162" s="181" t="s">
        <v>11911</v>
      </c>
      <c r="D3162" s="182">
        <v>5.83</v>
      </c>
    </row>
    <row r="3163" spans="1:4">
      <c r="A3163" s="184" t="s">
        <v>19175</v>
      </c>
      <c r="B3163" s="180" t="s">
        <v>19176</v>
      </c>
      <c r="C3163" s="181" t="s">
        <v>11911</v>
      </c>
      <c r="D3163" s="182">
        <v>8.6</v>
      </c>
    </row>
    <row r="3164" spans="1:4">
      <c r="A3164" s="184" t="s">
        <v>19177</v>
      </c>
      <c r="B3164" s="180" t="s">
        <v>19178</v>
      </c>
      <c r="C3164" s="181" t="s">
        <v>11911</v>
      </c>
      <c r="D3164" s="182">
        <v>2.4</v>
      </c>
    </row>
    <row r="3165" spans="1:4">
      <c r="A3165" s="184" t="s">
        <v>19179</v>
      </c>
      <c r="B3165" s="180" t="s">
        <v>19180</v>
      </c>
      <c r="C3165" s="181" t="s">
        <v>11911</v>
      </c>
      <c r="D3165" s="182">
        <v>3.49</v>
      </c>
    </row>
    <row r="3166" spans="1:4">
      <c r="A3166" s="184" t="s">
        <v>19181</v>
      </c>
      <c r="B3166" s="180" t="s">
        <v>19182</v>
      </c>
      <c r="C3166" s="181" t="s">
        <v>11911</v>
      </c>
      <c r="D3166" s="182">
        <v>38.18</v>
      </c>
    </row>
    <row r="3167" spans="1:4">
      <c r="A3167" s="184" t="s">
        <v>19183</v>
      </c>
      <c r="B3167" s="180" t="s">
        <v>19184</v>
      </c>
      <c r="C3167" s="181" t="s">
        <v>11911</v>
      </c>
      <c r="D3167" s="182">
        <v>5.03</v>
      </c>
    </row>
    <row r="3168" spans="1:4">
      <c r="A3168" s="184" t="s">
        <v>19185</v>
      </c>
      <c r="B3168" s="180" t="s">
        <v>19186</v>
      </c>
      <c r="C3168" s="181" t="s">
        <v>11911</v>
      </c>
      <c r="D3168" s="182">
        <v>6.57</v>
      </c>
    </row>
    <row r="3169" spans="1:4">
      <c r="A3169" s="184" t="s">
        <v>19187</v>
      </c>
      <c r="B3169" s="180" t="s">
        <v>19188</v>
      </c>
      <c r="C3169" s="181" t="s">
        <v>11911</v>
      </c>
      <c r="D3169" s="182">
        <v>4.1500000000000004</v>
      </c>
    </row>
    <row r="3170" spans="1:4">
      <c r="A3170" s="184" t="s">
        <v>19189</v>
      </c>
      <c r="B3170" s="180" t="s">
        <v>19190</v>
      </c>
      <c r="C3170" s="181" t="s">
        <v>11911</v>
      </c>
      <c r="D3170" s="182">
        <v>5.2</v>
      </c>
    </row>
    <row r="3171" spans="1:4">
      <c r="A3171" s="184" t="s">
        <v>19191</v>
      </c>
      <c r="B3171" s="180" t="s">
        <v>19192</v>
      </c>
      <c r="C3171" s="181" t="s">
        <v>11911</v>
      </c>
      <c r="D3171" s="182">
        <v>10.83</v>
      </c>
    </row>
    <row r="3172" spans="1:4">
      <c r="A3172" s="184" t="s">
        <v>19193</v>
      </c>
      <c r="B3172" s="180" t="s">
        <v>19194</v>
      </c>
      <c r="C3172" s="181" t="s">
        <v>11911</v>
      </c>
      <c r="D3172" s="182">
        <v>20.54</v>
      </c>
    </row>
    <row r="3173" spans="1:4">
      <c r="A3173" s="181" t="s">
        <v>19195</v>
      </c>
      <c r="B3173" s="180" t="s">
        <v>19196</v>
      </c>
      <c r="C3173" s="181" t="s">
        <v>11911</v>
      </c>
      <c r="D3173" s="182">
        <v>7.99</v>
      </c>
    </row>
    <row r="3174" spans="1:4">
      <c r="A3174" s="183" t="s">
        <v>19197</v>
      </c>
      <c r="B3174" s="180"/>
      <c r="C3174" s="181"/>
      <c r="D3174" s="182"/>
    </row>
    <row r="3175" spans="1:4">
      <c r="A3175" s="184" t="s">
        <v>19198</v>
      </c>
      <c r="B3175" s="180" t="s">
        <v>19199</v>
      </c>
      <c r="C3175" s="181" t="s">
        <v>11911</v>
      </c>
      <c r="D3175" s="182">
        <v>857.12</v>
      </c>
    </row>
    <row r="3176" spans="1:4">
      <c r="A3176" s="184" t="s">
        <v>19200</v>
      </c>
      <c r="B3176" s="180" t="s">
        <v>19201</v>
      </c>
      <c r="C3176" s="181" t="s">
        <v>11911</v>
      </c>
      <c r="D3176" s="182">
        <v>709.97</v>
      </c>
    </row>
    <row r="3177" spans="1:4">
      <c r="A3177" s="181" t="s">
        <v>19202</v>
      </c>
      <c r="B3177" s="180" t="s">
        <v>19203</v>
      </c>
      <c r="C3177" s="181" t="s">
        <v>11911</v>
      </c>
      <c r="D3177" s="182">
        <v>4910.7700000000004</v>
      </c>
    </row>
    <row r="3178" spans="1:4">
      <c r="A3178" s="183" t="s">
        <v>19204</v>
      </c>
      <c r="B3178" s="180"/>
      <c r="C3178" s="181"/>
      <c r="D3178" s="182"/>
    </row>
    <row r="3179" spans="1:4">
      <c r="A3179" s="184" t="s">
        <v>19205</v>
      </c>
      <c r="B3179" s="180" t="s">
        <v>19206</v>
      </c>
      <c r="C3179" s="181" t="s">
        <v>48</v>
      </c>
      <c r="D3179" s="182">
        <v>34.85</v>
      </c>
    </row>
    <row r="3180" spans="1:4">
      <c r="A3180" s="184" t="s">
        <v>19207</v>
      </c>
      <c r="B3180" s="180" t="s">
        <v>19208</v>
      </c>
      <c r="C3180" s="181" t="s">
        <v>48</v>
      </c>
      <c r="D3180" s="182">
        <v>45</v>
      </c>
    </row>
    <row r="3181" spans="1:4">
      <c r="A3181" s="184" t="s">
        <v>19209</v>
      </c>
      <c r="B3181" s="180" t="s">
        <v>19210</v>
      </c>
      <c r="C3181" s="181" t="s">
        <v>48</v>
      </c>
      <c r="D3181" s="182">
        <v>53.71</v>
      </c>
    </row>
    <row r="3182" spans="1:4">
      <c r="A3182" s="184" t="s">
        <v>19211</v>
      </c>
      <c r="B3182" s="180" t="s">
        <v>19212</v>
      </c>
      <c r="C3182" s="181" t="s">
        <v>48</v>
      </c>
      <c r="D3182" s="182">
        <v>58.85</v>
      </c>
    </row>
    <row r="3183" spans="1:4">
      <c r="A3183" s="184" t="s">
        <v>19213</v>
      </c>
      <c r="B3183" s="180" t="s">
        <v>19214</v>
      </c>
      <c r="C3183" s="181" t="s">
        <v>48</v>
      </c>
      <c r="D3183" s="182">
        <v>74.010000000000005</v>
      </c>
    </row>
    <row r="3184" spans="1:4">
      <c r="A3184" s="181" t="s">
        <v>19215</v>
      </c>
      <c r="B3184" s="180" t="s">
        <v>19216</v>
      </c>
      <c r="C3184" s="181" t="s">
        <v>48</v>
      </c>
      <c r="D3184" s="182">
        <v>92.51</v>
      </c>
    </row>
    <row r="3185" spans="1:4">
      <c r="A3185" s="183" t="s">
        <v>19217</v>
      </c>
      <c r="B3185" s="180"/>
      <c r="C3185" s="181"/>
      <c r="D3185" s="182"/>
    </row>
    <row r="3186" spans="1:4">
      <c r="A3186" s="181" t="s">
        <v>19218</v>
      </c>
      <c r="B3186" s="180" t="s">
        <v>19219</v>
      </c>
      <c r="C3186" s="181" t="s">
        <v>48</v>
      </c>
      <c r="D3186" s="182">
        <v>5.75</v>
      </c>
    </row>
    <row r="3187" spans="1:4">
      <c r="A3187" s="183" t="s">
        <v>19220</v>
      </c>
      <c r="B3187" s="180"/>
      <c r="C3187" s="181"/>
      <c r="D3187" s="182"/>
    </row>
    <row r="3188" spans="1:4">
      <c r="A3188" s="184" t="s">
        <v>19221</v>
      </c>
      <c r="B3188" s="180" t="s">
        <v>19222</v>
      </c>
      <c r="C3188" s="181" t="s">
        <v>11911</v>
      </c>
      <c r="D3188" s="182">
        <v>1.41</v>
      </c>
    </row>
    <row r="3189" spans="1:4">
      <c r="A3189" s="184" t="s">
        <v>19223</v>
      </c>
      <c r="B3189" s="180" t="s">
        <v>19224</v>
      </c>
      <c r="C3189" s="181" t="s">
        <v>11911</v>
      </c>
      <c r="D3189" s="182">
        <v>8.84</v>
      </c>
    </row>
    <row r="3190" spans="1:4">
      <c r="A3190" s="184" t="s">
        <v>19225</v>
      </c>
      <c r="B3190" s="180" t="s">
        <v>19226</v>
      </c>
      <c r="C3190" s="181" t="s">
        <v>11911</v>
      </c>
      <c r="D3190" s="182">
        <v>1.92</v>
      </c>
    </row>
    <row r="3191" spans="1:4">
      <c r="A3191" s="181" t="s">
        <v>19227</v>
      </c>
      <c r="B3191" s="180" t="s">
        <v>19228</v>
      </c>
      <c r="C3191" s="181" t="s">
        <v>11911</v>
      </c>
      <c r="D3191" s="182">
        <v>7.25</v>
      </c>
    </row>
    <row r="3192" spans="1:4">
      <c r="A3192" s="183" t="s">
        <v>19229</v>
      </c>
      <c r="B3192" s="180"/>
      <c r="C3192" s="181"/>
      <c r="D3192" s="182"/>
    </row>
    <row r="3193" spans="1:4">
      <c r="A3193" s="184" t="s">
        <v>19230</v>
      </c>
      <c r="B3193" s="180" t="s">
        <v>19231</v>
      </c>
      <c r="C3193" s="181" t="s">
        <v>48</v>
      </c>
      <c r="D3193" s="182">
        <v>38.79</v>
      </c>
    </row>
    <row r="3194" spans="1:4">
      <c r="A3194" s="184" t="s">
        <v>19232</v>
      </c>
      <c r="B3194" s="180" t="s">
        <v>19233</v>
      </c>
      <c r="C3194" s="181" t="s">
        <v>48</v>
      </c>
      <c r="D3194" s="182">
        <v>42.26</v>
      </c>
    </row>
    <row r="3195" spans="1:4">
      <c r="A3195" s="181" t="s">
        <v>19234</v>
      </c>
      <c r="B3195" s="180" t="s">
        <v>19235</v>
      </c>
      <c r="C3195" s="181" t="s">
        <v>48</v>
      </c>
      <c r="D3195" s="182">
        <v>45.61</v>
      </c>
    </row>
    <row r="3196" spans="1:4">
      <c r="A3196" s="183" t="s">
        <v>19236</v>
      </c>
      <c r="B3196" s="180"/>
      <c r="C3196" s="181"/>
      <c r="D3196" s="182"/>
    </row>
    <row r="3197" spans="1:4">
      <c r="A3197" s="184" t="s">
        <v>19237</v>
      </c>
      <c r="B3197" s="180" t="s">
        <v>19238</v>
      </c>
      <c r="C3197" s="181" t="s">
        <v>48</v>
      </c>
      <c r="D3197" s="182">
        <v>20.07</v>
      </c>
    </row>
    <row r="3198" spans="1:4">
      <c r="A3198" s="184" t="s">
        <v>19239</v>
      </c>
      <c r="B3198" s="180" t="s">
        <v>19240</v>
      </c>
      <c r="C3198" s="181" t="s">
        <v>48</v>
      </c>
      <c r="D3198" s="182">
        <v>24.64</v>
      </c>
    </row>
    <row r="3199" spans="1:4">
      <c r="A3199" s="184" t="s">
        <v>19241</v>
      </c>
      <c r="B3199" s="180" t="s">
        <v>19242</v>
      </c>
      <c r="C3199" s="181" t="s">
        <v>48</v>
      </c>
      <c r="D3199" s="182">
        <v>35.54</v>
      </c>
    </row>
    <row r="3200" spans="1:4">
      <c r="A3200" s="184" t="s">
        <v>19243</v>
      </c>
      <c r="B3200" s="180" t="s">
        <v>19244</v>
      </c>
      <c r="C3200" s="181" t="s">
        <v>48</v>
      </c>
      <c r="D3200" s="182">
        <v>42.85</v>
      </c>
    </row>
    <row r="3201" spans="1:4">
      <c r="A3201" s="184" t="s">
        <v>19245</v>
      </c>
      <c r="B3201" s="180" t="s">
        <v>19246</v>
      </c>
      <c r="C3201" s="181" t="s">
        <v>48</v>
      </c>
      <c r="D3201" s="182">
        <v>46.02</v>
      </c>
    </row>
    <row r="3202" spans="1:4">
      <c r="A3202" s="184" t="s">
        <v>19247</v>
      </c>
      <c r="B3202" s="180" t="s">
        <v>19248</v>
      </c>
      <c r="C3202" s="181" t="s">
        <v>48</v>
      </c>
      <c r="D3202" s="182">
        <v>65.430000000000007</v>
      </c>
    </row>
    <row r="3203" spans="1:4">
      <c r="A3203" s="184" t="s">
        <v>19249</v>
      </c>
      <c r="B3203" s="180" t="s">
        <v>19250</v>
      </c>
      <c r="C3203" s="181" t="s">
        <v>48</v>
      </c>
      <c r="D3203" s="182">
        <v>88.23</v>
      </c>
    </row>
    <row r="3204" spans="1:4">
      <c r="A3204" s="184" t="s">
        <v>19251</v>
      </c>
      <c r="B3204" s="180" t="s">
        <v>19252</v>
      </c>
      <c r="C3204" s="181" t="s">
        <v>48</v>
      </c>
      <c r="D3204" s="182">
        <v>117.36</v>
      </c>
    </row>
    <row r="3205" spans="1:4">
      <c r="A3205" s="184" t="s">
        <v>19253</v>
      </c>
      <c r="B3205" s="180" t="s">
        <v>19254</v>
      </c>
      <c r="C3205" s="181" t="s">
        <v>48</v>
      </c>
      <c r="D3205" s="182">
        <v>180.46</v>
      </c>
    </row>
    <row r="3206" spans="1:4">
      <c r="A3206" s="184" t="s">
        <v>19255</v>
      </c>
      <c r="B3206" s="180" t="s">
        <v>19256</v>
      </c>
      <c r="C3206" s="181" t="s">
        <v>48</v>
      </c>
      <c r="D3206" s="182">
        <v>43.84</v>
      </c>
    </row>
    <row r="3207" spans="1:4">
      <c r="A3207" s="181" t="s">
        <v>19257</v>
      </c>
      <c r="B3207" s="180" t="s">
        <v>19258</v>
      </c>
      <c r="C3207" s="181" t="s">
        <v>48</v>
      </c>
      <c r="D3207" s="182">
        <v>55.49</v>
      </c>
    </row>
    <row r="3208" spans="1:4">
      <c r="A3208" s="183" t="s">
        <v>19259</v>
      </c>
      <c r="B3208" s="180"/>
      <c r="C3208" s="181"/>
      <c r="D3208" s="182"/>
    </row>
    <row r="3209" spans="1:4">
      <c r="A3209" s="184" t="s">
        <v>19260</v>
      </c>
      <c r="B3209" s="180" t="s">
        <v>19261</v>
      </c>
      <c r="C3209" s="181" t="s">
        <v>48</v>
      </c>
      <c r="D3209" s="182">
        <v>20.07</v>
      </c>
    </row>
    <row r="3210" spans="1:4">
      <c r="A3210" s="184" t="s">
        <v>19262</v>
      </c>
      <c r="B3210" s="180" t="s">
        <v>19263</v>
      </c>
      <c r="C3210" s="181" t="s">
        <v>48</v>
      </c>
      <c r="D3210" s="182">
        <v>24.64</v>
      </c>
    </row>
    <row r="3211" spans="1:4">
      <c r="A3211" s="184" t="s">
        <v>19264</v>
      </c>
      <c r="B3211" s="180" t="s">
        <v>19265</v>
      </c>
      <c r="C3211" s="181" t="s">
        <v>48</v>
      </c>
      <c r="D3211" s="182">
        <v>35.54</v>
      </c>
    </row>
    <row r="3212" spans="1:4">
      <c r="A3212" s="184" t="s">
        <v>19266</v>
      </c>
      <c r="B3212" s="180" t="s">
        <v>19267</v>
      </c>
      <c r="C3212" s="181" t="s">
        <v>48</v>
      </c>
      <c r="D3212" s="182">
        <v>45.89</v>
      </c>
    </row>
    <row r="3213" spans="1:4">
      <c r="A3213" s="184" t="s">
        <v>19268</v>
      </c>
      <c r="B3213" s="180" t="s">
        <v>19269</v>
      </c>
      <c r="C3213" s="181" t="s">
        <v>48</v>
      </c>
      <c r="D3213" s="182">
        <v>46.02</v>
      </c>
    </row>
    <row r="3214" spans="1:4">
      <c r="A3214" s="184" t="s">
        <v>19270</v>
      </c>
      <c r="B3214" s="180" t="s">
        <v>19271</v>
      </c>
      <c r="C3214" s="181" t="s">
        <v>48</v>
      </c>
      <c r="D3214" s="182">
        <v>65.430000000000007</v>
      </c>
    </row>
    <row r="3215" spans="1:4">
      <c r="A3215" s="184" t="s">
        <v>19272</v>
      </c>
      <c r="B3215" s="180" t="s">
        <v>19273</v>
      </c>
      <c r="C3215" s="181" t="s">
        <v>48</v>
      </c>
      <c r="D3215" s="182">
        <v>88.23</v>
      </c>
    </row>
    <row r="3216" spans="1:4">
      <c r="A3216" s="184" t="s">
        <v>19274</v>
      </c>
      <c r="B3216" s="180" t="s">
        <v>19275</v>
      </c>
      <c r="C3216" s="181" t="s">
        <v>48</v>
      </c>
      <c r="D3216" s="182">
        <v>117.36</v>
      </c>
    </row>
    <row r="3217" spans="1:4">
      <c r="A3217" s="181" t="s">
        <v>19276</v>
      </c>
      <c r="B3217" s="180" t="s">
        <v>19277</v>
      </c>
      <c r="C3217" s="181" t="s">
        <v>48</v>
      </c>
      <c r="D3217" s="182">
        <v>180.46</v>
      </c>
    </row>
    <row r="3218" spans="1:4">
      <c r="A3218" s="183" t="s">
        <v>19278</v>
      </c>
      <c r="B3218" s="180"/>
      <c r="C3218" s="181"/>
      <c r="D3218" s="182"/>
    </row>
    <row r="3219" spans="1:4">
      <c r="A3219" s="184" t="s">
        <v>19279</v>
      </c>
      <c r="B3219" s="180" t="s">
        <v>19280</v>
      </c>
      <c r="C3219" s="181" t="s">
        <v>11911</v>
      </c>
      <c r="D3219" s="182">
        <v>70.31</v>
      </c>
    </row>
    <row r="3220" spans="1:4">
      <c r="A3220" s="184" t="s">
        <v>19281</v>
      </c>
      <c r="B3220" s="180" t="s">
        <v>19282</v>
      </c>
      <c r="C3220" s="181" t="s">
        <v>11911</v>
      </c>
      <c r="D3220" s="182">
        <v>269.16000000000003</v>
      </c>
    </row>
    <row r="3221" spans="1:4">
      <c r="A3221" s="184" t="s">
        <v>19283</v>
      </c>
      <c r="B3221" s="180" t="s">
        <v>19284</v>
      </c>
      <c r="C3221" s="181" t="s">
        <v>11911</v>
      </c>
      <c r="D3221" s="182">
        <v>165.15</v>
      </c>
    </row>
    <row r="3222" spans="1:4">
      <c r="A3222" s="184" t="s">
        <v>19285</v>
      </c>
      <c r="B3222" s="180" t="s">
        <v>19286</v>
      </c>
      <c r="C3222" s="181" t="s">
        <v>11911</v>
      </c>
      <c r="D3222" s="182">
        <v>256.8</v>
      </c>
    </row>
    <row r="3223" spans="1:4">
      <c r="A3223" s="184" t="s">
        <v>19287</v>
      </c>
      <c r="B3223" s="180" t="s">
        <v>19288</v>
      </c>
      <c r="C3223" s="181" t="s">
        <v>11911</v>
      </c>
      <c r="D3223" s="182">
        <v>13.07</v>
      </c>
    </row>
    <row r="3224" spans="1:4">
      <c r="A3224" s="184" t="s">
        <v>19289</v>
      </c>
      <c r="B3224" s="180" t="s">
        <v>19290</v>
      </c>
      <c r="C3224" s="181" t="s">
        <v>11911</v>
      </c>
      <c r="D3224" s="182">
        <v>20.85</v>
      </c>
    </row>
    <row r="3225" spans="1:4">
      <c r="A3225" s="184" t="s">
        <v>19291</v>
      </c>
      <c r="B3225" s="180" t="s">
        <v>19292</v>
      </c>
      <c r="C3225" s="181" t="s">
        <v>11911</v>
      </c>
      <c r="D3225" s="182">
        <v>10.19</v>
      </c>
    </row>
    <row r="3226" spans="1:4">
      <c r="A3226" s="184" t="s">
        <v>19293</v>
      </c>
      <c r="B3226" s="180" t="s">
        <v>19294</v>
      </c>
      <c r="C3226" s="181" t="s">
        <v>11911</v>
      </c>
      <c r="D3226" s="182">
        <v>19.489999999999998</v>
      </c>
    </row>
    <row r="3227" spans="1:4">
      <c r="A3227" s="184" t="s">
        <v>19295</v>
      </c>
      <c r="B3227" s="180" t="s">
        <v>19296</v>
      </c>
      <c r="C3227" s="181" t="s">
        <v>11911</v>
      </c>
      <c r="D3227" s="182">
        <v>2.02</v>
      </c>
    </row>
    <row r="3228" spans="1:4">
      <c r="A3228" s="184" t="s">
        <v>19297</v>
      </c>
      <c r="B3228" s="180" t="s">
        <v>19298</v>
      </c>
      <c r="C3228" s="181" t="s">
        <v>11911</v>
      </c>
      <c r="D3228" s="182">
        <v>11.63</v>
      </c>
    </row>
    <row r="3229" spans="1:4">
      <c r="A3229" s="184" t="s">
        <v>19299</v>
      </c>
      <c r="B3229" s="180" t="s">
        <v>19300</v>
      </c>
      <c r="C3229" s="181" t="s">
        <v>11911</v>
      </c>
      <c r="D3229" s="182">
        <v>37.97</v>
      </c>
    </row>
    <row r="3230" spans="1:4">
      <c r="A3230" s="184" t="s">
        <v>19301</v>
      </c>
      <c r="B3230" s="180" t="s">
        <v>19302</v>
      </c>
      <c r="C3230" s="181" t="s">
        <v>11911</v>
      </c>
      <c r="D3230" s="182">
        <v>1.07</v>
      </c>
    </row>
    <row r="3231" spans="1:4">
      <c r="A3231" s="184" t="s">
        <v>19303</v>
      </c>
      <c r="B3231" s="180" t="s">
        <v>19304</v>
      </c>
      <c r="C3231" s="181" t="s">
        <v>11911</v>
      </c>
      <c r="D3231" s="182">
        <v>116.1</v>
      </c>
    </row>
    <row r="3232" spans="1:4">
      <c r="A3232" s="184" t="s">
        <v>19305</v>
      </c>
      <c r="B3232" s="180" t="s">
        <v>19306</v>
      </c>
      <c r="C3232" s="181" t="s">
        <v>11911</v>
      </c>
      <c r="D3232" s="182">
        <v>21.4</v>
      </c>
    </row>
    <row r="3233" spans="1:4">
      <c r="A3233" s="184" t="s">
        <v>19307</v>
      </c>
      <c r="B3233" s="180" t="s">
        <v>19308</v>
      </c>
      <c r="C3233" s="181" t="s">
        <v>11911</v>
      </c>
      <c r="D3233" s="182">
        <v>44.04</v>
      </c>
    </row>
    <row r="3234" spans="1:4">
      <c r="A3234" s="181" t="s">
        <v>19309</v>
      </c>
      <c r="B3234" s="180" t="s">
        <v>19310</v>
      </c>
      <c r="C3234" s="181" t="s">
        <v>11911</v>
      </c>
      <c r="D3234" s="182">
        <v>41.97</v>
      </c>
    </row>
    <row r="3235" spans="1:4">
      <c r="A3235" s="183" t="s">
        <v>19311</v>
      </c>
      <c r="B3235" s="180"/>
      <c r="C3235" s="181"/>
      <c r="D3235" s="182"/>
    </row>
    <row r="3236" spans="1:4">
      <c r="A3236" s="184" t="s">
        <v>19312</v>
      </c>
      <c r="B3236" s="180" t="s">
        <v>19313</v>
      </c>
      <c r="C3236" s="181" t="s">
        <v>48</v>
      </c>
      <c r="D3236" s="182">
        <v>75.19</v>
      </c>
    </row>
    <row r="3237" spans="1:4">
      <c r="A3237" s="184" t="s">
        <v>19314</v>
      </c>
      <c r="B3237" s="180" t="s">
        <v>19315</v>
      </c>
      <c r="C3237" s="181" t="s">
        <v>48</v>
      </c>
      <c r="D3237" s="182">
        <v>79.55</v>
      </c>
    </row>
    <row r="3238" spans="1:4">
      <c r="A3238" s="181" t="s">
        <v>19316</v>
      </c>
      <c r="B3238" s="180" t="s">
        <v>19317</v>
      </c>
      <c r="C3238" s="181" t="s">
        <v>48</v>
      </c>
      <c r="D3238" s="182">
        <v>102.63</v>
      </c>
    </row>
    <row r="3239" spans="1:4">
      <c r="A3239" s="183" t="s">
        <v>19318</v>
      </c>
      <c r="B3239" s="180"/>
      <c r="C3239" s="181"/>
      <c r="D3239" s="182"/>
    </row>
    <row r="3240" spans="1:4">
      <c r="A3240" s="184" t="s">
        <v>19319</v>
      </c>
      <c r="B3240" s="180" t="s">
        <v>19320</v>
      </c>
      <c r="C3240" s="181" t="s">
        <v>48</v>
      </c>
      <c r="D3240" s="182">
        <v>28.81</v>
      </c>
    </row>
    <row r="3241" spans="1:4">
      <c r="A3241" s="184" t="s">
        <v>19321</v>
      </c>
      <c r="B3241" s="180" t="s">
        <v>19322</v>
      </c>
      <c r="C3241" s="181" t="s">
        <v>48</v>
      </c>
      <c r="D3241" s="182">
        <v>41.35</v>
      </c>
    </row>
    <row r="3242" spans="1:4">
      <c r="A3242" s="184" t="s">
        <v>19323</v>
      </c>
      <c r="B3242" s="180" t="s">
        <v>19324</v>
      </c>
      <c r="C3242" s="181" t="s">
        <v>48</v>
      </c>
      <c r="D3242" s="182">
        <v>64.59</v>
      </c>
    </row>
    <row r="3243" spans="1:4">
      <c r="A3243" s="184" t="s">
        <v>19325</v>
      </c>
      <c r="B3243" s="180" t="s">
        <v>19326</v>
      </c>
      <c r="C3243" s="181" t="s">
        <v>48</v>
      </c>
      <c r="D3243" s="182">
        <v>121.34</v>
      </c>
    </row>
    <row r="3244" spans="1:4">
      <c r="A3244" s="181" t="s">
        <v>19327</v>
      </c>
      <c r="B3244" s="180" t="s">
        <v>19328</v>
      </c>
      <c r="C3244" s="181" t="s">
        <v>48</v>
      </c>
      <c r="D3244" s="182">
        <v>41.43</v>
      </c>
    </row>
    <row r="3245" spans="1:4">
      <c r="A3245" s="183" t="s">
        <v>19329</v>
      </c>
      <c r="B3245" s="180"/>
      <c r="C3245" s="181"/>
      <c r="D3245" s="182"/>
    </row>
    <row r="3246" spans="1:4">
      <c r="A3246" s="184" t="s">
        <v>19330</v>
      </c>
      <c r="B3246" s="180" t="s">
        <v>19331</v>
      </c>
      <c r="C3246" s="181" t="s">
        <v>11911</v>
      </c>
      <c r="D3246" s="182">
        <v>12.93</v>
      </c>
    </row>
    <row r="3247" spans="1:4">
      <c r="A3247" s="184" t="s">
        <v>19332</v>
      </c>
      <c r="B3247" s="180" t="s">
        <v>19333</v>
      </c>
      <c r="C3247" s="181" t="s">
        <v>11911</v>
      </c>
      <c r="D3247" s="182">
        <v>11.08</v>
      </c>
    </row>
    <row r="3248" spans="1:4">
      <c r="A3248" s="184" t="s">
        <v>19334</v>
      </c>
      <c r="B3248" s="180" t="s">
        <v>19335</v>
      </c>
      <c r="C3248" s="181" t="s">
        <v>11911</v>
      </c>
      <c r="D3248" s="182">
        <v>12.93</v>
      </c>
    </row>
    <row r="3249" spans="1:4">
      <c r="A3249" s="184" t="s">
        <v>19336</v>
      </c>
      <c r="B3249" s="180" t="s">
        <v>19337</v>
      </c>
      <c r="C3249" s="181" t="s">
        <v>11911</v>
      </c>
      <c r="D3249" s="182">
        <v>15.89</v>
      </c>
    </row>
    <row r="3250" spans="1:4">
      <c r="A3250" s="184" t="s">
        <v>19338</v>
      </c>
      <c r="B3250" s="180" t="s">
        <v>19339</v>
      </c>
      <c r="C3250" s="181" t="s">
        <v>11911</v>
      </c>
      <c r="D3250" s="182">
        <v>17.739999999999998</v>
      </c>
    </row>
    <row r="3251" spans="1:4">
      <c r="A3251" s="184" t="s">
        <v>19340</v>
      </c>
      <c r="B3251" s="180" t="s">
        <v>19341</v>
      </c>
      <c r="C3251" s="181" t="s">
        <v>11911</v>
      </c>
      <c r="D3251" s="182">
        <v>24.02</v>
      </c>
    </row>
    <row r="3252" spans="1:4">
      <c r="A3252" s="184" t="s">
        <v>19342</v>
      </c>
      <c r="B3252" s="180" t="s">
        <v>19343</v>
      </c>
      <c r="C3252" s="181" t="s">
        <v>11911</v>
      </c>
      <c r="D3252" s="182">
        <v>39.64</v>
      </c>
    </row>
    <row r="3253" spans="1:4">
      <c r="A3253" s="184" t="s">
        <v>19344</v>
      </c>
      <c r="B3253" s="180" t="s">
        <v>19345</v>
      </c>
      <c r="C3253" s="181" t="s">
        <v>11911</v>
      </c>
      <c r="D3253" s="182">
        <v>66.69</v>
      </c>
    </row>
    <row r="3254" spans="1:4">
      <c r="A3254" s="184" t="s">
        <v>19346</v>
      </c>
      <c r="B3254" s="180" t="s">
        <v>19347</v>
      </c>
      <c r="C3254" s="181" t="s">
        <v>11911</v>
      </c>
      <c r="D3254" s="182">
        <v>74.849999999999994</v>
      </c>
    </row>
    <row r="3255" spans="1:4">
      <c r="A3255" s="181" t="s">
        <v>19348</v>
      </c>
      <c r="B3255" s="180" t="s">
        <v>19349</v>
      </c>
      <c r="C3255" s="181" t="s">
        <v>11911</v>
      </c>
      <c r="D3255" s="182">
        <v>94.1</v>
      </c>
    </row>
    <row r="3256" spans="1:4">
      <c r="A3256" s="183" t="s">
        <v>19350</v>
      </c>
      <c r="B3256" s="180"/>
      <c r="C3256" s="181"/>
      <c r="D3256" s="182"/>
    </row>
    <row r="3257" spans="1:4">
      <c r="A3257" s="184" t="s">
        <v>19351</v>
      </c>
      <c r="B3257" s="180" t="s">
        <v>19352</v>
      </c>
      <c r="C3257" s="181" t="s">
        <v>11911</v>
      </c>
      <c r="D3257" s="182">
        <v>6.73</v>
      </c>
    </row>
    <row r="3258" spans="1:4">
      <c r="A3258" s="184" t="s">
        <v>19353</v>
      </c>
      <c r="B3258" s="180" t="s">
        <v>19354</v>
      </c>
      <c r="C3258" s="181" t="s">
        <v>11911</v>
      </c>
      <c r="D3258" s="182">
        <v>3.5</v>
      </c>
    </row>
    <row r="3259" spans="1:4">
      <c r="A3259" s="184" t="s">
        <v>19355</v>
      </c>
      <c r="B3259" s="180" t="s">
        <v>19356</v>
      </c>
      <c r="C3259" s="181" t="s">
        <v>11911</v>
      </c>
      <c r="D3259" s="182">
        <v>7.56</v>
      </c>
    </row>
    <row r="3260" spans="1:4">
      <c r="A3260" s="184" t="s">
        <v>19357</v>
      </c>
      <c r="B3260" s="180" t="s">
        <v>19358</v>
      </c>
      <c r="C3260" s="181" t="s">
        <v>11911</v>
      </c>
      <c r="D3260" s="182">
        <v>13.86</v>
      </c>
    </row>
    <row r="3261" spans="1:4">
      <c r="A3261" s="184" t="s">
        <v>19359</v>
      </c>
      <c r="B3261" s="180" t="s">
        <v>19360</v>
      </c>
      <c r="C3261" s="181" t="s">
        <v>11911</v>
      </c>
      <c r="D3261" s="182">
        <v>31.89</v>
      </c>
    </row>
    <row r="3262" spans="1:4">
      <c r="A3262" s="184" t="s">
        <v>19361</v>
      </c>
      <c r="B3262" s="180" t="s">
        <v>19362</v>
      </c>
      <c r="C3262" s="181" t="s">
        <v>11911</v>
      </c>
      <c r="D3262" s="182">
        <v>38.65</v>
      </c>
    </row>
    <row r="3263" spans="1:4">
      <c r="A3263" s="181" t="s">
        <v>19363</v>
      </c>
      <c r="B3263" s="180" t="s">
        <v>19364</v>
      </c>
      <c r="C3263" s="181" t="s">
        <v>11911</v>
      </c>
      <c r="D3263" s="182">
        <v>50.6</v>
      </c>
    </row>
    <row r="3264" spans="1:4">
      <c r="A3264" s="179" t="s">
        <v>19365</v>
      </c>
      <c r="B3264" s="180"/>
      <c r="C3264" s="181"/>
      <c r="D3264" s="182"/>
    </row>
    <row r="3265" spans="1:4">
      <c r="A3265" s="183" t="s">
        <v>19366</v>
      </c>
      <c r="B3265" s="180"/>
      <c r="C3265" s="181"/>
      <c r="D3265" s="182"/>
    </row>
    <row r="3266" spans="1:4">
      <c r="A3266" s="184" t="s">
        <v>19367</v>
      </c>
      <c r="B3266" s="180" t="s">
        <v>19368</v>
      </c>
      <c r="C3266" s="181" t="s">
        <v>11911</v>
      </c>
      <c r="D3266" s="182">
        <v>635.83000000000004</v>
      </c>
    </row>
    <row r="3267" spans="1:4">
      <c r="A3267" s="181" t="s">
        <v>19369</v>
      </c>
      <c r="B3267" s="180" t="s">
        <v>19370</v>
      </c>
      <c r="C3267" s="181" t="s">
        <v>11911</v>
      </c>
      <c r="D3267" s="182">
        <v>791.59</v>
      </c>
    </row>
    <row r="3268" spans="1:4">
      <c r="A3268" s="183" t="s">
        <v>19371</v>
      </c>
      <c r="B3268" s="180"/>
      <c r="C3268" s="181"/>
      <c r="D3268" s="182"/>
    </row>
    <row r="3269" spans="1:4">
      <c r="A3269" s="184" t="s">
        <v>19372</v>
      </c>
      <c r="B3269" s="180" t="s">
        <v>19373</v>
      </c>
      <c r="C3269" s="181" t="s">
        <v>11911</v>
      </c>
      <c r="D3269" s="182">
        <v>46.74</v>
      </c>
    </row>
    <row r="3270" spans="1:4">
      <c r="A3270" s="184" t="s">
        <v>19374</v>
      </c>
      <c r="B3270" s="180" t="s">
        <v>19375</v>
      </c>
      <c r="C3270" s="181" t="s">
        <v>11911</v>
      </c>
      <c r="D3270" s="182">
        <v>156.29</v>
      </c>
    </row>
    <row r="3271" spans="1:4">
      <c r="A3271" s="184" t="s">
        <v>19376</v>
      </c>
      <c r="B3271" s="180" t="s">
        <v>19377</v>
      </c>
      <c r="C3271" s="181" t="s">
        <v>11911</v>
      </c>
      <c r="D3271" s="182">
        <v>79.540000000000006</v>
      </c>
    </row>
    <row r="3272" spans="1:4">
      <c r="A3272" s="181" t="s">
        <v>19378</v>
      </c>
      <c r="B3272" s="180" t="s">
        <v>19379</v>
      </c>
      <c r="C3272" s="181" t="s">
        <v>11911</v>
      </c>
      <c r="D3272" s="182">
        <v>31.49</v>
      </c>
    </row>
    <row r="3273" spans="1:4">
      <c r="A3273" s="183" t="s">
        <v>19380</v>
      </c>
      <c r="B3273" s="180"/>
      <c r="C3273" s="181"/>
      <c r="D3273" s="182"/>
    </row>
    <row r="3274" spans="1:4">
      <c r="A3274" s="184" t="s">
        <v>19381</v>
      </c>
      <c r="B3274" s="180" t="s">
        <v>19382</v>
      </c>
      <c r="C3274" s="181" t="s">
        <v>11911</v>
      </c>
      <c r="D3274" s="182">
        <v>566.25</v>
      </c>
    </row>
    <row r="3275" spans="1:4">
      <c r="A3275" s="184" t="s">
        <v>19383</v>
      </c>
      <c r="B3275" s="180" t="s">
        <v>19384</v>
      </c>
      <c r="C3275" s="181" t="s">
        <v>11911</v>
      </c>
      <c r="D3275" s="182">
        <v>2778.71</v>
      </c>
    </row>
    <row r="3276" spans="1:4">
      <c r="A3276" s="184" t="s">
        <v>19385</v>
      </c>
      <c r="B3276" s="180" t="s">
        <v>19386</v>
      </c>
      <c r="C3276" s="181" t="s">
        <v>11911</v>
      </c>
      <c r="D3276" s="182">
        <v>2038.64</v>
      </c>
    </row>
    <row r="3277" spans="1:4">
      <c r="A3277" s="181" t="s">
        <v>19387</v>
      </c>
      <c r="B3277" s="180" t="s">
        <v>19388</v>
      </c>
      <c r="C3277" s="181" t="s">
        <v>32</v>
      </c>
      <c r="D3277" s="182">
        <v>445.17</v>
      </c>
    </row>
    <row r="3278" spans="1:4">
      <c r="A3278" s="183" t="s">
        <v>19389</v>
      </c>
      <c r="B3278" s="180"/>
      <c r="C3278" s="181"/>
      <c r="D3278" s="182"/>
    </row>
    <row r="3279" spans="1:4">
      <c r="A3279" s="181" t="s">
        <v>19390</v>
      </c>
      <c r="B3279" s="180" t="s">
        <v>19391</v>
      </c>
      <c r="C3279" s="181" t="s">
        <v>11911</v>
      </c>
      <c r="D3279" s="182">
        <v>6109.85</v>
      </c>
    </row>
    <row r="3280" spans="1:4">
      <c r="A3280" s="183" t="s">
        <v>19392</v>
      </c>
      <c r="B3280" s="180"/>
      <c r="C3280" s="181"/>
      <c r="D3280" s="182"/>
    </row>
    <row r="3281" spans="1:4">
      <c r="A3281" s="184" t="s">
        <v>19393</v>
      </c>
      <c r="B3281" s="180" t="s">
        <v>19394</v>
      </c>
      <c r="C3281" s="181" t="s">
        <v>11911</v>
      </c>
      <c r="D3281" s="182">
        <v>123.65</v>
      </c>
    </row>
    <row r="3282" spans="1:4">
      <c r="A3282" s="184" t="s">
        <v>19395</v>
      </c>
      <c r="B3282" s="180" t="s">
        <v>19396</v>
      </c>
      <c r="C3282" s="181" t="s">
        <v>11911</v>
      </c>
      <c r="D3282" s="182">
        <v>108.1</v>
      </c>
    </row>
    <row r="3283" spans="1:4">
      <c r="A3283" s="184" t="s">
        <v>19397</v>
      </c>
      <c r="B3283" s="180" t="s">
        <v>19398</v>
      </c>
      <c r="C3283" s="181" t="s">
        <v>11911</v>
      </c>
      <c r="D3283" s="182">
        <v>361.9</v>
      </c>
    </row>
    <row r="3284" spans="1:4">
      <c r="A3284" s="184" t="s">
        <v>19399</v>
      </c>
      <c r="B3284" s="180" t="s">
        <v>19400</v>
      </c>
      <c r="C3284" s="181" t="s">
        <v>11911</v>
      </c>
      <c r="D3284" s="182">
        <v>808.92</v>
      </c>
    </row>
    <row r="3285" spans="1:4">
      <c r="A3285" s="184" t="s">
        <v>19401</v>
      </c>
      <c r="B3285" s="180" t="s">
        <v>19402</v>
      </c>
      <c r="C3285" s="181" t="s">
        <v>11911</v>
      </c>
      <c r="D3285" s="182">
        <v>852.23</v>
      </c>
    </row>
    <row r="3286" spans="1:4">
      <c r="A3286" s="184" t="s">
        <v>19403</v>
      </c>
      <c r="B3286" s="180" t="s">
        <v>19404</v>
      </c>
      <c r="C3286" s="181" t="s">
        <v>11911</v>
      </c>
      <c r="D3286" s="182">
        <v>621.35</v>
      </c>
    </row>
    <row r="3287" spans="1:4">
      <c r="A3287" s="184" t="s">
        <v>19405</v>
      </c>
      <c r="B3287" s="180" t="s">
        <v>19406</v>
      </c>
      <c r="C3287" s="181" t="s">
        <v>11911</v>
      </c>
      <c r="D3287" s="182">
        <v>852.23</v>
      </c>
    </row>
    <row r="3288" spans="1:4">
      <c r="A3288" s="184" t="s">
        <v>19407</v>
      </c>
      <c r="B3288" s="180" t="s">
        <v>19408</v>
      </c>
      <c r="C3288" s="181" t="s">
        <v>11911</v>
      </c>
      <c r="D3288" s="182">
        <v>931.63</v>
      </c>
    </row>
    <row r="3289" spans="1:4">
      <c r="A3289" s="181" t="s">
        <v>19409</v>
      </c>
      <c r="B3289" s="180" t="s">
        <v>19410</v>
      </c>
      <c r="C3289" s="181" t="s">
        <v>11911</v>
      </c>
      <c r="D3289" s="182">
        <v>854.7</v>
      </c>
    </row>
    <row r="3290" spans="1:4">
      <c r="A3290" s="183" t="s">
        <v>19411</v>
      </c>
      <c r="B3290" s="180"/>
      <c r="C3290" s="181"/>
      <c r="D3290" s="182"/>
    </row>
    <row r="3291" spans="1:4">
      <c r="A3291" s="184" t="s">
        <v>19412</v>
      </c>
      <c r="B3291" s="180" t="s">
        <v>19413</v>
      </c>
      <c r="C3291" s="181" t="s">
        <v>11911</v>
      </c>
      <c r="D3291" s="182">
        <v>47.11</v>
      </c>
    </row>
    <row r="3292" spans="1:4">
      <c r="A3292" s="184" t="s">
        <v>19414</v>
      </c>
      <c r="B3292" s="180" t="s">
        <v>19415</v>
      </c>
      <c r="C3292" s="181" t="s">
        <v>11911</v>
      </c>
      <c r="D3292" s="182">
        <v>39.86</v>
      </c>
    </row>
    <row r="3293" spans="1:4">
      <c r="A3293" s="184" t="s">
        <v>19416</v>
      </c>
      <c r="B3293" s="180" t="s">
        <v>19417</v>
      </c>
      <c r="C3293" s="181" t="s">
        <v>11911</v>
      </c>
      <c r="D3293" s="182">
        <v>65.5</v>
      </c>
    </row>
    <row r="3294" spans="1:4">
      <c r="A3294" s="184" t="s">
        <v>19418</v>
      </c>
      <c r="B3294" s="180" t="s">
        <v>19419</v>
      </c>
      <c r="C3294" s="181" t="s">
        <v>11911</v>
      </c>
      <c r="D3294" s="182">
        <v>65.58</v>
      </c>
    </row>
    <row r="3295" spans="1:4">
      <c r="A3295" s="184" t="s">
        <v>19420</v>
      </c>
      <c r="B3295" s="180" t="s">
        <v>19421</v>
      </c>
      <c r="C3295" s="181" t="s">
        <v>11911</v>
      </c>
      <c r="D3295" s="182">
        <v>82.54</v>
      </c>
    </row>
    <row r="3296" spans="1:4">
      <c r="A3296" s="184" t="s">
        <v>19422</v>
      </c>
      <c r="B3296" s="180" t="s">
        <v>19423</v>
      </c>
      <c r="C3296" s="181" t="s">
        <v>11911</v>
      </c>
      <c r="D3296" s="182">
        <v>114.39</v>
      </c>
    </row>
    <row r="3297" spans="1:4">
      <c r="A3297" s="184" t="s">
        <v>19424</v>
      </c>
      <c r="B3297" s="180" t="s">
        <v>19425</v>
      </c>
      <c r="C3297" s="181" t="s">
        <v>11911</v>
      </c>
      <c r="D3297" s="182">
        <v>249.32</v>
      </c>
    </row>
    <row r="3298" spans="1:4">
      <c r="A3298" s="184" t="s">
        <v>19426</v>
      </c>
      <c r="B3298" s="180" t="s">
        <v>19427</v>
      </c>
      <c r="C3298" s="181" t="s">
        <v>11911</v>
      </c>
      <c r="D3298" s="182">
        <v>326.64</v>
      </c>
    </row>
    <row r="3299" spans="1:4">
      <c r="A3299" s="184" t="s">
        <v>19428</v>
      </c>
      <c r="B3299" s="180" t="s">
        <v>19429</v>
      </c>
      <c r="C3299" s="181" t="s">
        <v>11911</v>
      </c>
      <c r="D3299" s="182">
        <v>754.17</v>
      </c>
    </row>
    <row r="3300" spans="1:4">
      <c r="A3300" s="184" t="s">
        <v>19430</v>
      </c>
      <c r="B3300" s="180" t="s">
        <v>19431</v>
      </c>
      <c r="C3300" s="181" t="s">
        <v>11911</v>
      </c>
      <c r="D3300" s="182">
        <v>70.62</v>
      </c>
    </row>
    <row r="3301" spans="1:4">
      <c r="A3301" s="184" t="s">
        <v>19432</v>
      </c>
      <c r="B3301" s="180" t="s">
        <v>19433</v>
      </c>
      <c r="C3301" s="181" t="s">
        <v>11911</v>
      </c>
      <c r="D3301" s="182">
        <v>104.38</v>
      </c>
    </row>
    <row r="3302" spans="1:4">
      <c r="A3302" s="184" t="s">
        <v>19434</v>
      </c>
      <c r="B3302" s="180" t="s">
        <v>19435</v>
      </c>
      <c r="C3302" s="181" t="s">
        <v>11911</v>
      </c>
      <c r="D3302" s="182">
        <v>33.840000000000003</v>
      </c>
    </row>
    <row r="3303" spans="1:4">
      <c r="A3303" s="184" t="s">
        <v>19436</v>
      </c>
      <c r="B3303" s="180" t="s">
        <v>19437</v>
      </c>
      <c r="C3303" s="181" t="s">
        <v>11911</v>
      </c>
      <c r="D3303" s="182">
        <v>63.51</v>
      </c>
    </row>
    <row r="3304" spans="1:4">
      <c r="A3304" s="184" t="s">
        <v>19438</v>
      </c>
      <c r="B3304" s="180" t="s">
        <v>19439</v>
      </c>
      <c r="C3304" s="181" t="s">
        <v>11911</v>
      </c>
      <c r="D3304" s="182">
        <v>136.97</v>
      </c>
    </row>
    <row r="3305" spans="1:4">
      <c r="A3305" s="181" t="s">
        <v>19440</v>
      </c>
      <c r="B3305" s="180" t="s">
        <v>19441</v>
      </c>
      <c r="C3305" s="181" t="s">
        <v>11911</v>
      </c>
      <c r="D3305" s="182">
        <v>1170.1400000000001</v>
      </c>
    </row>
    <row r="3306" spans="1:4">
      <c r="A3306" s="183" t="s">
        <v>19442</v>
      </c>
      <c r="B3306" s="180"/>
      <c r="C3306" s="181"/>
      <c r="D3306" s="182"/>
    </row>
    <row r="3307" spans="1:4">
      <c r="A3307" s="184" t="s">
        <v>19443</v>
      </c>
      <c r="B3307" s="180" t="s">
        <v>19444</v>
      </c>
      <c r="C3307" s="181" t="s">
        <v>11911</v>
      </c>
      <c r="D3307" s="182">
        <v>58.84</v>
      </c>
    </row>
    <row r="3308" spans="1:4">
      <c r="A3308" s="184" t="s">
        <v>19445</v>
      </c>
      <c r="B3308" s="180" t="s">
        <v>19446</v>
      </c>
      <c r="C3308" s="181" t="s">
        <v>11911</v>
      </c>
      <c r="D3308" s="182">
        <v>62.43</v>
      </c>
    </row>
    <row r="3309" spans="1:4">
      <c r="A3309" s="184" t="s">
        <v>19447</v>
      </c>
      <c r="B3309" s="180" t="s">
        <v>19448</v>
      </c>
      <c r="C3309" s="181" t="s">
        <v>11911</v>
      </c>
      <c r="D3309" s="182">
        <v>65.58</v>
      </c>
    </row>
    <row r="3310" spans="1:4">
      <c r="A3310" s="184" t="s">
        <v>19449</v>
      </c>
      <c r="B3310" s="180" t="s">
        <v>19450</v>
      </c>
      <c r="C3310" s="181" t="s">
        <v>11911</v>
      </c>
      <c r="D3310" s="182">
        <v>90.38</v>
      </c>
    </row>
    <row r="3311" spans="1:4">
      <c r="A3311" s="184" t="s">
        <v>19451</v>
      </c>
      <c r="B3311" s="180" t="s">
        <v>19452</v>
      </c>
      <c r="C3311" s="181" t="s">
        <v>11911</v>
      </c>
      <c r="D3311" s="182">
        <v>99.13</v>
      </c>
    </row>
    <row r="3312" spans="1:4">
      <c r="A3312" s="184" t="s">
        <v>19453</v>
      </c>
      <c r="B3312" s="180" t="s">
        <v>19454</v>
      </c>
      <c r="C3312" s="181" t="s">
        <v>11911</v>
      </c>
      <c r="D3312" s="182">
        <v>135.84</v>
      </c>
    </row>
    <row r="3313" spans="1:4">
      <c r="A3313" s="184" t="s">
        <v>19455</v>
      </c>
      <c r="B3313" s="180" t="s">
        <v>19456</v>
      </c>
      <c r="C3313" s="181" t="s">
        <v>11911</v>
      </c>
      <c r="D3313" s="182">
        <v>275.93</v>
      </c>
    </row>
    <row r="3314" spans="1:4">
      <c r="A3314" s="184" t="s">
        <v>19457</v>
      </c>
      <c r="B3314" s="180" t="s">
        <v>19458</v>
      </c>
      <c r="C3314" s="181" t="s">
        <v>11911</v>
      </c>
      <c r="D3314" s="182">
        <v>492.02</v>
      </c>
    </row>
    <row r="3315" spans="1:4">
      <c r="A3315" s="184" t="s">
        <v>19459</v>
      </c>
      <c r="B3315" s="180" t="s">
        <v>19460</v>
      </c>
      <c r="C3315" s="181" t="s">
        <v>11911</v>
      </c>
      <c r="D3315" s="182">
        <v>79.2</v>
      </c>
    </row>
    <row r="3316" spans="1:4">
      <c r="A3316" s="184" t="s">
        <v>19461</v>
      </c>
      <c r="B3316" s="180" t="s">
        <v>19462</v>
      </c>
      <c r="C3316" s="181" t="s">
        <v>11911</v>
      </c>
      <c r="D3316" s="182">
        <v>133.12</v>
      </c>
    </row>
    <row r="3317" spans="1:4">
      <c r="A3317" s="184" t="s">
        <v>19463</v>
      </c>
      <c r="B3317" s="180" t="s">
        <v>19464</v>
      </c>
      <c r="C3317" s="181" t="s">
        <v>11911</v>
      </c>
      <c r="D3317" s="182">
        <v>244.46</v>
      </c>
    </row>
    <row r="3318" spans="1:4">
      <c r="A3318" s="184" t="s">
        <v>19465</v>
      </c>
      <c r="B3318" s="180" t="s">
        <v>19466</v>
      </c>
      <c r="C3318" s="181" t="s">
        <v>11911</v>
      </c>
      <c r="D3318" s="182">
        <v>350.52</v>
      </c>
    </row>
    <row r="3319" spans="1:4">
      <c r="A3319" s="184" t="s">
        <v>19467</v>
      </c>
      <c r="B3319" s="180" t="s">
        <v>19468</v>
      </c>
      <c r="C3319" s="181" t="s">
        <v>11911</v>
      </c>
      <c r="D3319" s="182">
        <v>2624.39</v>
      </c>
    </row>
    <row r="3320" spans="1:4">
      <c r="A3320" s="184" t="s">
        <v>19469</v>
      </c>
      <c r="B3320" s="180" t="s">
        <v>19470</v>
      </c>
      <c r="C3320" s="181" t="s">
        <v>11911</v>
      </c>
      <c r="D3320" s="182">
        <v>53.72</v>
      </c>
    </row>
    <row r="3321" spans="1:4">
      <c r="A3321" s="184" t="s">
        <v>19471</v>
      </c>
      <c r="B3321" s="180" t="s">
        <v>19472</v>
      </c>
      <c r="C3321" s="181" t="s">
        <v>11911</v>
      </c>
      <c r="D3321" s="182">
        <v>62.06</v>
      </c>
    </row>
    <row r="3322" spans="1:4">
      <c r="A3322" s="184" t="s">
        <v>19473</v>
      </c>
      <c r="B3322" s="180" t="s">
        <v>19474</v>
      </c>
      <c r="C3322" s="181" t="s">
        <v>11911</v>
      </c>
      <c r="D3322" s="182">
        <v>98.22</v>
      </c>
    </row>
    <row r="3323" spans="1:4">
      <c r="A3323" s="184" t="s">
        <v>19475</v>
      </c>
      <c r="B3323" s="180" t="s">
        <v>19476</v>
      </c>
      <c r="C3323" s="181" t="s">
        <v>11911</v>
      </c>
      <c r="D3323" s="182">
        <v>109.06</v>
      </c>
    </row>
    <row r="3324" spans="1:4">
      <c r="A3324" s="184" t="s">
        <v>19477</v>
      </c>
      <c r="B3324" s="180" t="s">
        <v>19478</v>
      </c>
      <c r="C3324" s="181" t="s">
        <v>11911</v>
      </c>
      <c r="D3324" s="182">
        <v>130.76</v>
      </c>
    </row>
    <row r="3325" spans="1:4">
      <c r="A3325" s="184" t="s">
        <v>19479</v>
      </c>
      <c r="B3325" s="180" t="s">
        <v>19480</v>
      </c>
      <c r="C3325" s="181" t="s">
        <v>11911</v>
      </c>
      <c r="D3325" s="182">
        <v>251.55</v>
      </c>
    </row>
    <row r="3326" spans="1:4">
      <c r="A3326" s="184" t="s">
        <v>19481</v>
      </c>
      <c r="B3326" s="180" t="s">
        <v>19482</v>
      </c>
      <c r="C3326" s="181" t="s">
        <v>11911</v>
      </c>
      <c r="D3326" s="182">
        <v>298.89999999999998</v>
      </c>
    </row>
    <row r="3327" spans="1:4">
      <c r="A3327" s="181" t="s">
        <v>19483</v>
      </c>
      <c r="B3327" s="180" t="s">
        <v>19484</v>
      </c>
      <c r="C3327" s="181" t="s">
        <v>11911</v>
      </c>
      <c r="D3327" s="182">
        <v>588.6</v>
      </c>
    </row>
    <row r="3328" spans="1:4">
      <c r="A3328" s="183" t="s">
        <v>19485</v>
      </c>
      <c r="B3328" s="180"/>
      <c r="C3328" s="181"/>
      <c r="D3328" s="182"/>
    </row>
    <row r="3329" spans="1:4">
      <c r="A3329" s="184" t="s">
        <v>19486</v>
      </c>
      <c r="B3329" s="180" t="s">
        <v>19487</v>
      </c>
      <c r="C3329" s="181" t="s">
        <v>11911</v>
      </c>
      <c r="D3329" s="182">
        <v>362.24</v>
      </c>
    </row>
    <row r="3330" spans="1:4">
      <c r="A3330" s="184" t="s">
        <v>19488</v>
      </c>
      <c r="B3330" s="180" t="s">
        <v>19489</v>
      </c>
      <c r="C3330" s="181" t="s">
        <v>11911</v>
      </c>
      <c r="D3330" s="182">
        <v>66.400000000000006</v>
      </c>
    </row>
    <row r="3331" spans="1:4">
      <c r="A3331" s="184" t="s">
        <v>19490</v>
      </c>
      <c r="B3331" s="180" t="s">
        <v>19491</v>
      </c>
      <c r="C3331" s="181" t="s">
        <v>11911</v>
      </c>
      <c r="D3331" s="182">
        <v>58.11</v>
      </c>
    </row>
    <row r="3332" spans="1:4">
      <c r="A3332" s="184" t="s">
        <v>19492</v>
      </c>
      <c r="B3332" s="180" t="s">
        <v>19493</v>
      </c>
      <c r="C3332" s="181" t="s">
        <v>11911</v>
      </c>
      <c r="D3332" s="182">
        <v>127.69</v>
      </c>
    </row>
    <row r="3333" spans="1:4">
      <c r="A3333" s="181" t="s">
        <v>19494</v>
      </c>
      <c r="B3333" s="180" t="s">
        <v>19495</v>
      </c>
      <c r="C3333" s="181" t="s">
        <v>11911</v>
      </c>
      <c r="D3333" s="182">
        <v>190.81</v>
      </c>
    </row>
    <row r="3334" spans="1:4">
      <c r="A3334" s="183" t="s">
        <v>19496</v>
      </c>
      <c r="B3334" s="180"/>
      <c r="C3334" s="181"/>
      <c r="D3334" s="182"/>
    </row>
    <row r="3335" spans="1:4">
      <c r="A3335" s="184" t="s">
        <v>19497</v>
      </c>
      <c r="B3335" s="180" t="s">
        <v>19498</v>
      </c>
      <c r="C3335" s="181" t="s">
        <v>11911</v>
      </c>
      <c r="D3335" s="182">
        <v>737.42</v>
      </c>
    </row>
    <row r="3336" spans="1:4">
      <c r="A3336" s="181" t="s">
        <v>19499</v>
      </c>
      <c r="B3336" s="180" t="s">
        <v>19500</v>
      </c>
      <c r="C3336" s="181" t="s">
        <v>11911</v>
      </c>
      <c r="D3336" s="182">
        <v>894.24</v>
      </c>
    </row>
    <row r="3337" spans="1:4">
      <c r="A3337" s="183" t="s">
        <v>19501</v>
      </c>
      <c r="B3337" s="180"/>
      <c r="C3337" s="181"/>
      <c r="D3337" s="182"/>
    </row>
    <row r="3338" spans="1:4">
      <c r="A3338" s="184" t="s">
        <v>19502</v>
      </c>
      <c r="B3338" s="180" t="s">
        <v>19503</v>
      </c>
      <c r="C3338" s="181" t="s">
        <v>11911</v>
      </c>
      <c r="D3338" s="182">
        <v>1046.56</v>
      </c>
    </row>
    <row r="3339" spans="1:4">
      <c r="A3339" s="184" t="s">
        <v>19504</v>
      </c>
      <c r="B3339" s="180" t="s">
        <v>19505</v>
      </c>
      <c r="C3339" s="181" t="s">
        <v>11911</v>
      </c>
      <c r="D3339" s="182">
        <v>1254.57</v>
      </c>
    </row>
    <row r="3340" spans="1:4">
      <c r="A3340" s="181" t="s">
        <v>19506</v>
      </c>
      <c r="B3340" s="180" t="s">
        <v>19507</v>
      </c>
      <c r="C3340" s="181" t="s">
        <v>11911</v>
      </c>
      <c r="D3340" s="182">
        <v>460.12</v>
      </c>
    </row>
    <row r="3341" spans="1:4">
      <c r="A3341" s="183" t="s">
        <v>19508</v>
      </c>
      <c r="B3341" s="180"/>
      <c r="C3341" s="181"/>
      <c r="D3341" s="182"/>
    </row>
    <row r="3342" spans="1:4">
      <c r="A3342" s="181" t="s">
        <v>19509</v>
      </c>
      <c r="B3342" s="180" t="s">
        <v>19510</v>
      </c>
      <c r="C3342" s="181" t="s">
        <v>11911</v>
      </c>
      <c r="D3342" s="182">
        <v>1396.02</v>
      </c>
    </row>
    <row r="3343" spans="1:4">
      <c r="A3343" s="179" t="s">
        <v>19511</v>
      </c>
      <c r="B3343" s="180"/>
      <c r="C3343" s="181"/>
      <c r="D3343" s="182"/>
    </row>
    <row r="3344" spans="1:4">
      <c r="A3344" s="183" t="s">
        <v>19512</v>
      </c>
      <c r="B3344" s="180"/>
      <c r="C3344" s="181"/>
      <c r="D3344" s="182"/>
    </row>
    <row r="3345" spans="1:4">
      <c r="A3345" s="184" t="s">
        <v>19513</v>
      </c>
      <c r="B3345" s="180" t="s">
        <v>19514</v>
      </c>
      <c r="C3345" s="181" t="s">
        <v>11911</v>
      </c>
      <c r="D3345" s="182">
        <v>53.86</v>
      </c>
    </row>
    <row r="3346" spans="1:4">
      <c r="A3346" s="184" t="s">
        <v>19515</v>
      </c>
      <c r="B3346" s="180" t="s">
        <v>19516</v>
      </c>
      <c r="C3346" s="181" t="s">
        <v>48</v>
      </c>
      <c r="D3346" s="182">
        <v>15.27</v>
      </c>
    </row>
    <row r="3347" spans="1:4">
      <c r="A3347" s="184" t="s">
        <v>19517</v>
      </c>
      <c r="B3347" s="180" t="s">
        <v>19518</v>
      </c>
      <c r="C3347" s="181" t="s">
        <v>48</v>
      </c>
      <c r="D3347" s="182">
        <v>26.77</v>
      </c>
    </row>
    <row r="3348" spans="1:4">
      <c r="A3348" s="184" t="s">
        <v>19519</v>
      </c>
      <c r="B3348" s="180" t="s">
        <v>19520</v>
      </c>
      <c r="C3348" s="181" t="s">
        <v>48</v>
      </c>
      <c r="D3348" s="182">
        <v>40.92</v>
      </c>
    </row>
    <row r="3349" spans="1:4">
      <c r="A3349" s="184" t="s">
        <v>19521</v>
      </c>
      <c r="B3349" s="180" t="s">
        <v>19522</v>
      </c>
      <c r="C3349" s="181" t="s">
        <v>48</v>
      </c>
      <c r="D3349" s="182">
        <v>29.12</v>
      </c>
    </row>
    <row r="3350" spans="1:4">
      <c r="A3350" s="184" t="s">
        <v>19523</v>
      </c>
      <c r="B3350" s="180" t="s">
        <v>19524</v>
      </c>
      <c r="C3350" s="181" t="s">
        <v>48</v>
      </c>
      <c r="D3350" s="182">
        <v>40.880000000000003</v>
      </c>
    </row>
    <row r="3351" spans="1:4">
      <c r="A3351" s="184" t="s">
        <v>19525</v>
      </c>
      <c r="B3351" s="180" t="s">
        <v>19526</v>
      </c>
      <c r="C3351" s="181" t="s">
        <v>48</v>
      </c>
      <c r="D3351" s="182">
        <v>85.37</v>
      </c>
    </row>
    <row r="3352" spans="1:4">
      <c r="A3352" s="184" t="s">
        <v>19527</v>
      </c>
      <c r="B3352" s="180" t="s">
        <v>19528</v>
      </c>
      <c r="C3352" s="181" t="s">
        <v>48</v>
      </c>
      <c r="D3352" s="182">
        <v>78.42</v>
      </c>
    </row>
    <row r="3353" spans="1:4">
      <c r="A3353" s="184" t="s">
        <v>19529</v>
      </c>
      <c r="B3353" s="180" t="s">
        <v>19530</v>
      </c>
      <c r="C3353" s="181" t="s">
        <v>48</v>
      </c>
      <c r="D3353" s="182">
        <v>8.43</v>
      </c>
    </row>
    <row r="3354" spans="1:4">
      <c r="A3354" s="184" t="s">
        <v>19531</v>
      </c>
      <c r="B3354" s="180" t="s">
        <v>19532</v>
      </c>
      <c r="C3354" s="181" t="s">
        <v>48</v>
      </c>
      <c r="D3354" s="182">
        <v>8.08</v>
      </c>
    </row>
    <row r="3355" spans="1:4">
      <c r="A3355" s="181" t="s">
        <v>19533</v>
      </c>
      <c r="B3355" s="180" t="s">
        <v>19534</v>
      </c>
      <c r="C3355" s="181" t="s">
        <v>48</v>
      </c>
      <c r="D3355" s="182">
        <v>15.83</v>
      </c>
    </row>
    <row r="3356" spans="1:4">
      <c r="A3356" s="183" t="s">
        <v>19535</v>
      </c>
      <c r="B3356" s="180"/>
      <c r="C3356" s="181"/>
      <c r="D3356" s="182"/>
    </row>
    <row r="3357" spans="1:4">
      <c r="A3357" s="184" t="s">
        <v>19536</v>
      </c>
      <c r="B3357" s="180" t="s">
        <v>19537</v>
      </c>
      <c r="C3357" s="181" t="s">
        <v>11911</v>
      </c>
      <c r="D3357" s="182">
        <v>3.92</v>
      </c>
    </row>
    <row r="3358" spans="1:4">
      <c r="A3358" s="184" t="s">
        <v>19538</v>
      </c>
      <c r="B3358" s="180" t="s">
        <v>19539</v>
      </c>
      <c r="C3358" s="181" t="s">
        <v>11911</v>
      </c>
      <c r="D3358" s="182">
        <v>42.89</v>
      </c>
    </row>
    <row r="3359" spans="1:4">
      <c r="A3359" s="184" t="s">
        <v>19540</v>
      </c>
      <c r="B3359" s="180" t="s">
        <v>19541</v>
      </c>
      <c r="C3359" s="181" t="s">
        <v>11911</v>
      </c>
      <c r="D3359" s="182">
        <v>30.47</v>
      </c>
    </row>
    <row r="3360" spans="1:4">
      <c r="A3360" s="184" t="s">
        <v>19542</v>
      </c>
      <c r="B3360" s="180" t="s">
        <v>19543</v>
      </c>
      <c r="C3360" s="181" t="s">
        <v>11911</v>
      </c>
      <c r="D3360" s="182">
        <v>21.96</v>
      </c>
    </row>
    <row r="3361" spans="1:4">
      <c r="A3361" s="184" t="s">
        <v>19544</v>
      </c>
      <c r="B3361" s="180" t="s">
        <v>19545</v>
      </c>
      <c r="C3361" s="181" t="s">
        <v>11911</v>
      </c>
      <c r="D3361" s="182">
        <v>25.19</v>
      </c>
    </row>
    <row r="3362" spans="1:4">
      <c r="A3362" s="184" t="s">
        <v>19546</v>
      </c>
      <c r="B3362" s="180" t="s">
        <v>19547</v>
      </c>
      <c r="C3362" s="181" t="s">
        <v>11911</v>
      </c>
      <c r="D3362" s="182">
        <v>61.26</v>
      </c>
    </row>
    <row r="3363" spans="1:4">
      <c r="A3363" s="184" t="s">
        <v>19548</v>
      </c>
      <c r="B3363" s="180" t="s">
        <v>19549</v>
      </c>
      <c r="C3363" s="181" t="s">
        <v>11911</v>
      </c>
      <c r="D3363" s="182">
        <v>15.05</v>
      </c>
    </row>
    <row r="3364" spans="1:4">
      <c r="A3364" s="184" t="s">
        <v>19550</v>
      </c>
      <c r="B3364" s="180" t="s">
        <v>19551</v>
      </c>
      <c r="C3364" s="181" t="s">
        <v>11911</v>
      </c>
      <c r="D3364" s="182">
        <v>22.73</v>
      </c>
    </row>
    <row r="3365" spans="1:4">
      <c r="A3365" s="184" t="s">
        <v>19552</v>
      </c>
      <c r="B3365" s="180" t="s">
        <v>19553</v>
      </c>
      <c r="C3365" s="181" t="s">
        <v>11911</v>
      </c>
      <c r="D3365" s="182">
        <v>31.18</v>
      </c>
    </row>
    <row r="3366" spans="1:4">
      <c r="A3366" s="184" t="s">
        <v>19554</v>
      </c>
      <c r="B3366" s="180" t="s">
        <v>19555</v>
      </c>
      <c r="C3366" s="181" t="s">
        <v>11911</v>
      </c>
      <c r="D3366" s="182">
        <v>30.05</v>
      </c>
    </row>
    <row r="3367" spans="1:4">
      <c r="A3367" s="184" t="s">
        <v>19556</v>
      </c>
      <c r="B3367" s="180" t="s">
        <v>19557</v>
      </c>
      <c r="C3367" s="181" t="s">
        <v>11911</v>
      </c>
      <c r="D3367" s="182">
        <v>37.82</v>
      </c>
    </row>
    <row r="3368" spans="1:4">
      <c r="A3368" s="184" t="s">
        <v>19558</v>
      </c>
      <c r="B3368" s="180" t="s">
        <v>19559</v>
      </c>
      <c r="C3368" s="181" t="s">
        <v>11911</v>
      </c>
      <c r="D3368" s="182">
        <v>115.17</v>
      </c>
    </row>
    <row r="3369" spans="1:4">
      <c r="A3369" s="184" t="s">
        <v>19560</v>
      </c>
      <c r="B3369" s="180" t="s">
        <v>19561</v>
      </c>
      <c r="C3369" s="181" t="s">
        <v>11911</v>
      </c>
      <c r="D3369" s="182">
        <v>56.16</v>
      </c>
    </row>
    <row r="3370" spans="1:4">
      <c r="A3370" s="184" t="s">
        <v>19562</v>
      </c>
      <c r="B3370" s="180" t="s">
        <v>19563</v>
      </c>
      <c r="C3370" s="181" t="s">
        <v>11911</v>
      </c>
      <c r="D3370" s="182">
        <v>13.46</v>
      </c>
    </row>
    <row r="3371" spans="1:4">
      <c r="A3371" s="184" t="s">
        <v>19564</v>
      </c>
      <c r="B3371" s="180" t="s">
        <v>19565</v>
      </c>
      <c r="C3371" s="181" t="s">
        <v>11911</v>
      </c>
      <c r="D3371" s="182">
        <v>15.62</v>
      </c>
    </row>
    <row r="3372" spans="1:4">
      <c r="A3372" s="184" t="s">
        <v>19566</v>
      </c>
      <c r="B3372" s="180" t="s">
        <v>19567</v>
      </c>
      <c r="C3372" s="181" t="s">
        <v>11911</v>
      </c>
      <c r="D3372" s="182">
        <v>16.02</v>
      </c>
    </row>
    <row r="3373" spans="1:4">
      <c r="A3373" s="184" t="s">
        <v>19568</v>
      </c>
      <c r="B3373" s="180" t="s">
        <v>19569</v>
      </c>
      <c r="C3373" s="181" t="s">
        <v>11911</v>
      </c>
      <c r="D3373" s="182">
        <v>19.989999999999998</v>
      </c>
    </row>
    <row r="3374" spans="1:4">
      <c r="A3374" s="184" t="s">
        <v>19570</v>
      </c>
      <c r="B3374" s="180" t="s">
        <v>19571</v>
      </c>
      <c r="C3374" s="181" t="s">
        <v>11911</v>
      </c>
      <c r="D3374" s="182">
        <v>31.63</v>
      </c>
    </row>
    <row r="3375" spans="1:4">
      <c r="A3375" s="184" t="s">
        <v>19572</v>
      </c>
      <c r="B3375" s="180" t="s">
        <v>19573</v>
      </c>
      <c r="C3375" s="181" t="s">
        <v>11911</v>
      </c>
      <c r="D3375" s="182">
        <v>35.83</v>
      </c>
    </row>
    <row r="3376" spans="1:4">
      <c r="A3376" s="184" t="s">
        <v>19574</v>
      </c>
      <c r="B3376" s="180" t="s">
        <v>19575</v>
      </c>
      <c r="C3376" s="181" t="s">
        <v>11911</v>
      </c>
      <c r="D3376" s="182">
        <v>47</v>
      </c>
    </row>
    <row r="3377" spans="1:4">
      <c r="A3377" s="184" t="s">
        <v>19576</v>
      </c>
      <c r="B3377" s="180" t="s">
        <v>19577</v>
      </c>
      <c r="C3377" s="181" t="s">
        <v>11911</v>
      </c>
      <c r="D3377" s="182">
        <v>41.65</v>
      </c>
    </row>
    <row r="3378" spans="1:4">
      <c r="A3378" s="181" t="s">
        <v>19578</v>
      </c>
      <c r="B3378" s="180" t="s">
        <v>19579</v>
      </c>
      <c r="C3378" s="181" t="s">
        <v>11911</v>
      </c>
      <c r="D3378" s="182">
        <v>48.73</v>
      </c>
    </row>
    <row r="3379" spans="1:4">
      <c r="A3379" s="183" t="s">
        <v>19580</v>
      </c>
      <c r="B3379" s="180"/>
      <c r="C3379" s="181"/>
      <c r="D3379" s="182"/>
    </row>
    <row r="3380" spans="1:4">
      <c r="A3380" s="184" t="s">
        <v>19581</v>
      </c>
      <c r="B3380" s="180" t="s">
        <v>19582</v>
      </c>
      <c r="C3380" s="181" t="s">
        <v>11911</v>
      </c>
      <c r="D3380" s="182">
        <v>91.14</v>
      </c>
    </row>
    <row r="3381" spans="1:4">
      <c r="A3381" s="184" t="s">
        <v>19583</v>
      </c>
      <c r="B3381" s="180" t="s">
        <v>19584</v>
      </c>
      <c r="C3381" s="181" t="s">
        <v>11911</v>
      </c>
      <c r="D3381" s="182">
        <v>542.4</v>
      </c>
    </row>
    <row r="3382" spans="1:4">
      <c r="A3382" s="184" t="s">
        <v>19585</v>
      </c>
      <c r="B3382" s="180" t="s">
        <v>19586</v>
      </c>
      <c r="C3382" s="181" t="s">
        <v>11911</v>
      </c>
      <c r="D3382" s="182">
        <v>530.62</v>
      </c>
    </row>
    <row r="3383" spans="1:4">
      <c r="A3383" s="184" t="s">
        <v>19587</v>
      </c>
      <c r="B3383" s="180" t="s">
        <v>19588</v>
      </c>
      <c r="C3383" s="181" t="s">
        <v>11911</v>
      </c>
      <c r="D3383" s="182">
        <v>138.65</v>
      </c>
    </row>
    <row r="3384" spans="1:4">
      <c r="A3384" s="181" t="s">
        <v>19589</v>
      </c>
      <c r="B3384" s="180" t="s">
        <v>19590</v>
      </c>
      <c r="C3384" s="181" t="s">
        <v>11911</v>
      </c>
      <c r="D3384" s="182">
        <v>218.3</v>
      </c>
    </row>
    <row r="3385" spans="1:4">
      <c r="A3385" s="183" t="s">
        <v>19591</v>
      </c>
      <c r="B3385" s="180"/>
      <c r="C3385" s="181"/>
      <c r="D3385" s="182"/>
    </row>
    <row r="3386" spans="1:4">
      <c r="A3386" s="184" t="s">
        <v>19592</v>
      </c>
      <c r="B3386" s="180" t="s">
        <v>19593</v>
      </c>
      <c r="C3386" s="181" t="s">
        <v>48</v>
      </c>
      <c r="D3386" s="182">
        <v>25.56</v>
      </c>
    </row>
    <row r="3387" spans="1:4">
      <c r="A3387" s="184" t="s">
        <v>19594</v>
      </c>
      <c r="B3387" s="180" t="s">
        <v>19595</v>
      </c>
      <c r="C3387" s="181" t="s">
        <v>48</v>
      </c>
      <c r="D3387" s="182">
        <v>42.91</v>
      </c>
    </row>
    <row r="3388" spans="1:4">
      <c r="A3388" s="184" t="s">
        <v>19596</v>
      </c>
      <c r="B3388" s="180" t="s">
        <v>19597</v>
      </c>
      <c r="C3388" s="181" t="s">
        <v>48</v>
      </c>
      <c r="D3388" s="182">
        <v>68.27</v>
      </c>
    </row>
    <row r="3389" spans="1:4">
      <c r="A3389" s="184" t="s">
        <v>19598</v>
      </c>
      <c r="B3389" s="180" t="s">
        <v>19599</v>
      </c>
      <c r="C3389" s="181" t="s">
        <v>48</v>
      </c>
      <c r="D3389" s="182">
        <v>21.1</v>
      </c>
    </row>
    <row r="3390" spans="1:4">
      <c r="A3390" s="184" t="s">
        <v>19600</v>
      </c>
      <c r="B3390" s="180" t="s">
        <v>19601</v>
      </c>
      <c r="C3390" s="181" t="s">
        <v>48</v>
      </c>
      <c r="D3390" s="182">
        <v>38.31</v>
      </c>
    </row>
    <row r="3391" spans="1:4">
      <c r="A3391" s="181" t="s">
        <v>19602</v>
      </c>
      <c r="B3391" s="180" t="s">
        <v>19603</v>
      </c>
      <c r="C3391" s="181" t="s">
        <v>48</v>
      </c>
      <c r="D3391" s="182">
        <v>260.58</v>
      </c>
    </row>
    <row r="3392" spans="1:4">
      <c r="A3392" s="183" t="s">
        <v>19604</v>
      </c>
      <c r="B3392" s="180"/>
      <c r="C3392" s="181"/>
      <c r="D3392" s="182"/>
    </row>
    <row r="3393" spans="1:4">
      <c r="A3393" s="184" t="s">
        <v>19605</v>
      </c>
      <c r="B3393" s="180" t="s">
        <v>19606</v>
      </c>
      <c r="C3393" s="181" t="s">
        <v>11911</v>
      </c>
      <c r="D3393" s="182">
        <v>138.27000000000001</v>
      </c>
    </row>
    <row r="3394" spans="1:4">
      <c r="A3394" s="184" t="s">
        <v>19607</v>
      </c>
      <c r="B3394" s="180" t="s">
        <v>19608</v>
      </c>
      <c r="C3394" s="181" t="s">
        <v>11911</v>
      </c>
      <c r="D3394" s="182">
        <v>127.63</v>
      </c>
    </row>
    <row r="3395" spans="1:4">
      <c r="A3395" s="184" t="s">
        <v>19609</v>
      </c>
      <c r="B3395" s="180" t="s">
        <v>19610</v>
      </c>
      <c r="C3395" s="181" t="s">
        <v>11911</v>
      </c>
      <c r="D3395" s="182">
        <v>180.63</v>
      </c>
    </row>
    <row r="3396" spans="1:4">
      <c r="A3396" s="181" t="s">
        <v>19611</v>
      </c>
      <c r="B3396" s="180" t="s">
        <v>19612</v>
      </c>
      <c r="C3396" s="181" t="s">
        <v>11911</v>
      </c>
      <c r="D3396" s="182">
        <v>228</v>
      </c>
    </row>
    <row r="3397" spans="1:4">
      <c r="A3397" s="183" t="s">
        <v>19613</v>
      </c>
      <c r="B3397" s="180"/>
      <c r="C3397" s="181"/>
      <c r="D3397" s="182"/>
    </row>
    <row r="3398" spans="1:4">
      <c r="A3398" s="184" t="s">
        <v>19614</v>
      </c>
      <c r="B3398" s="180" t="s">
        <v>19615</v>
      </c>
      <c r="C3398" s="181" t="s">
        <v>11911</v>
      </c>
      <c r="D3398" s="182">
        <v>225.09</v>
      </c>
    </row>
    <row r="3399" spans="1:4">
      <c r="A3399" s="184" t="s">
        <v>19616</v>
      </c>
      <c r="B3399" s="180" t="s">
        <v>19617</v>
      </c>
      <c r="C3399" s="181" t="s">
        <v>11911</v>
      </c>
      <c r="D3399" s="182">
        <v>293.60000000000002</v>
      </c>
    </row>
    <row r="3400" spans="1:4">
      <c r="A3400" s="184" t="s">
        <v>19618</v>
      </c>
      <c r="B3400" s="180" t="s">
        <v>19619</v>
      </c>
      <c r="C3400" s="181" t="s">
        <v>11911</v>
      </c>
      <c r="D3400" s="182">
        <v>1881.56</v>
      </c>
    </row>
    <row r="3401" spans="1:4">
      <c r="A3401" s="181" t="s">
        <v>19620</v>
      </c>
      <c r="B3401" s="180" t="s">
        <v>19621</v>
      </c>
      <c r="C3401" s="181" t="s">
        <v>11911</v>
      </c>
      <c r="D3401" s="182">
        <v>2177.9699999999998</v>
      </c>
    </row>
    <row r="3402" spans="1:4">
      <c r="A3402" s="183" t="s">
        <v>19622</v>
      </c>
      <c r="B3402" s="180"/>
      <c r="C3402" s="181"/>
      <c r="D3402" s="182"/>
    </row>
    <row r="3403" spans="1:4">
      <c r="A3403" s="184" t="s">
        <v>19623</v>
      </c>
      <c r="B3403" s="180" t="s">
        <v>19624</v>
      </c>
      <c r="C3403" s="181" t="s">
        <v>11911</v>
      </c>
      <c r="D3403" s="182">
        <v>67.3</v>
      </c>
    </row>
    <row r="3404" spans="1:4">
      <c r="A3404" s="181" t="s">
        <v>19625</v>
      </c>
      <c r="B3404" s="180" t="s">
        <v>19626</v>
      </c>
      <c r="C3404" s="181" t="s">
        <v>11911</v>
      </c>
      <c r="D3404" s="182">
        <v>163.13999999999999</v>
      </c>
    </row>
    <row r="3405" spans="1:4">
      <c r="A3405" s="183" t="s">
        <v>19627</v>
      </c>
      <c r="B3405" s="180"/>
      <c r="C3405" s="181"/>
      <c r="D3405" s="182"/>
    </row>
    <row r="3406" spans="1:4">
      <c r="A3406" s="184" t="s">
        <v>19628</v>
      </c>
      <c r="B3406" s="180" t="s">
        <v>19629</v>
      </c>
      <c r="C3406" s="181" t="s">
        <v>11911</v>
      </c>
      <c r="D3406" s="182">
        <v>3067.89</v>
      </c>
    </row>
    <row r="3407" spans="1:4">
      <c r="A3407" s="184" t="s">
        <v>19630</v>
      </c>
      <c r="B3407" s="180" t="s">
        <v>19631</v>
      </c>
      <c r="C3407" s="181" t="s">
        <v>11911</v>
      </c>
      <c r="D3407" s="182">
        <v>3491.36</v>
      </c>
    </row>
    <row r="3408" spans="1:4">
      <c r="A3408" s="184" t="s">
        <v>19632</v>
      </c>
      <c r="B3408" s="180" t="s">
        <v>19633</v>
      </c>
      <c r="C3408" s="181" t="s">
        <v>11911</v>
      </c>
      <c r="D3408" s="182">
        <v>7424.68</v>
      </c>
    </row>
    <row r="3409" spans="1:4">
      <c r="A3409" s="181" t="s">
        <v>19634</v>
      </c>
      <c r="B3409" s="180" t="s">
        <v>19635</v>
      </c>
      <c r="C3409" s="181" t="s">
        <v>11911</v>
      </c>
      <c r="D3409" s="182">
        <v>9318.84</v>
      </c>
    </row>
    <row r="3410" spans="1:4">
      <c r="A3410" s="183" t="s">
        <v>19636</v>
      </c>
      <c r="B3410" s="180"/>
      <c r="C3410" s="181"/>
      <c r="D3410" s="182"/>
    </row>
    <row r="3411" spans="1:4">
      <c r="A3411" s="181" t="s">
        <v>19637</v>
      </c>
      <c r="B3411" s="180" t="s">
        <v>19638</v>
      </c>
      <c r="C3411" s="181" t="s">
        <v>11911</v>
      </c>
      <c r="D3411" s="182">
        <v>17297.88</v>
      </c>
    </row>
    <row r="3412" spans="1:4">
      <c r="A3412" s="183" t="s">
        <v>19639</v>
      </c>
      <c r="B3412" s="180"/>
      <c r="C3412" s="181"/>
      <c r="D3412" s="182"/>
    </row>
    <row r="3413" spans="1:4">
      <c r="A3413" s="181" t="s">
        <v>19640</v>
      </c>
      <c r="B3413" s="180" t="s">
        <v>19641</v>
      </c>
      <c r="C3413" s="181" t="s">
        <v>11911</v>
      </c>
      <c r="D3413" s="182">
        <v>3072.14</v>
      </c>
    </row>
    <row r="3414" spans="1:4">
      <c r="A3414" s="183" t="s">
        <v>19642</v>
      </c>
      <c r="B3414" s="180"/>
      <c r="C3414" s="181"/>
      <c r="D3414" s="182"/>
    </row>
    <row r="3415" spans="1:4">
      <c r="A3415" s="184" t="s">
        <v>19643</v>
      </c>
      <c r="B3415" s="180" t="s">
        <v>19644</v>
      </c>
      <c r="C3415" s="181" t="s">
        <v>11911</v>
      </c>
      <c r="D3415" s="182">
        <v>1449.35</v>
      </c>
    </row>
    <row r="3416" spans="1:4">
      <c r="A3416" s="184" t="s">
        <v>19645</v>
      </c>
      <c r="B3416" s="180" t="s">
        <v>19646</v>
      </c>
      <c r="C3416" s="181" t="s">
        <v>11911</v>
      </c>
      <c r="D3416" s="182">
        <v>486.87</v>
      </c>
    </row>
    <row r="3417" spans="1:4">
      <c r="A3417" s="184" t="s">
        <v>19647</v>
      </c>
      <c r="B3417" s="180" t="s">
        <v>19648</v>
      </c>
      <c r="C3417" s="181" t="s">
        <v>11911</v>
      </c>
      <c r="D3417" s="182">
        <v>361.11</v>
      </c>
    </row>
    <row r="3418" spans="1:4">
      <c r="A3418" s="184" t="s">
        <v>19649</v>
      </c>
      <c r="B3418" s="180" t="s">
        <v>19650</v>
      </c>
      <c r="C3418" s="181" t="s">
        <v>11911</v>
      </c>
      <c r="D3418" s="182">
        <v>407.65</v>
      </c>
    </row>
    <row r="3419" spans="1:4">
      <c r="A3419" s="184" t="s">
        <v>19651</v>
      </c>
      <c r="B3419" s="180" t="s">
        <v>19652</v>
      </c>
      <c r="C3419" s="181" t="s">
        <v>11911</v>
      </c>
      <c r="D3419" s="182">
        <v>479.08</v>
      </c>
    </row>
    <row r="3420" spans="1:4">
      <c r="A3420" s="184" t="s">
        <v>19653</v>
      </c>
      <c r="B3420" s="180" t="s">
        <v>19654</v>
      </c>
      <c r="C3420" s="181" t="s">
        <v>11911</v>
      </c>
      <c r="D3420" s="182">
        <v>407.27</v>
      </c>
    </row>
    <row r="3421" spans="1:4">
      <c r="A3421" s="184" t="s">
        <v>19655</v>
      </c>
      <c r="B3421" s="180" t="s">
        <v>19656</v>
      </c>
      <c r="C3421" s="181" t="s">
        <v>11911</v>
      </c>
      <c r="D3421" s="182">
        <v>964.69</v>
      </c>
    </row>
    <row r="3422" spans="1:4">
      <c r="A3422" s="184" t="s">
        <v>19657</v>
      </c>
      <c r="B3422" s="180" t="s">
        <v>19658</v>
      </c>
      <c r="C3422" s="181" t="s">
        <v>11911</v>
      </c>
      <c r="D3422" s="182">
        <v>427.41</v>
      </c>
    </row>
    <row r="3423" spans="1:4">
      <c r="A3423" s="184" t="s">
        <v>19659</v>
      </c>
      <c r="B3423" s="180" t="s">
        <v>19660</v>
      </c>
      <c r="C3423" s="181" t="s">
        <v>11911</v>
      </c>
      <c r="D3423" s="182">
        <v>1094.96</v>
      </c>
    </row>
    <row r="3424" spans="1:4">
      <c r="A3424" s="184" t="s">
        <v>19661</v>
      </c>
      <c r="B3424" s="180" t="s">
        <v>19662</v>
      </c>
      <c r="C3424" s="181" t="s">
        <v>11911</v>
      </c>
      <c r="D3424" s="182">
        <v>726.68</v>
      </c>
    </row>
    <row r="3425" spans="1:4">
      <c r="A3425" s="184" t="s">
        <v>19663</v>
      </c>
      <c r="B3425" s="180" t="s">
        <v>19664</v>
      </c>
      <c r="C3425" s="181" t="s">
        <v>11911</v>
      </c>
      <c r="D3425" s="182">
        <v>1180.1400000000001</v>
      </c>
    </row>
    <row r="3426" spans="1:4">
      <c r="A3426" s="184" t="s">
        <v>19665</v>
      </c>
      <c r="B3426" s="180" t="s">
        <v>19666</v>
      </c>
      <c r="C3426" s="181" t="s">
        <v>11911</v>
      </c>
      <c r="D3426" s="182">
        <v>1428.09</v>
      </c>
    </row>
    <row r="3427" spans="1:4">
      <c r="A3427" s="184" t="s">
        <v>19667</v>
      </c>
      <c r="B3427" s="180" t="s">
        <v>19668</v>
      </c>
      <c r="C3427" s="181" t="s">
        <v>11911</v>
      </c>
      <c r="D3427" s="182">
        <v>1457.46</v>
      </c>
    </row>
    <row r="3428" spans="1:4">
      <c r="A3428" s="184" t="s">
        <v>19669</v>
      </c>
      <c r="B3428" s="180" t="s">
        <v>19670</v>
      </c>
      <c r="C3428" s="181" t="s">
        <v>11911</v>
      </c>
      <c r="D3428" s="182">
        <v>863.76</v>
      </c>
    </row>
    <row r="3429" spans="1:4">
      <c r="A3429" s="181" t="s">
        <v>19671</v>
      </c>
      <c r="B3429" s="180" t="s">
        <v>19672</v>
      </c>
      <c r="C3429" s="181" t="s">
        <v>11911</v>
      </c>
      <c r="D3429" s="182">
        <v>509.38</v>
      </c>
    </row>
    <row r="3430" spans="1:4">
      <c r="A3430" s="183" t="s">
        <v>19673</v>
      </c>
      <c r="B3430" s="180"/>
      <c r="C3430" s="181"/>
      <c r="D3430" s="182"/>
    </row>
    <row r="3431" spans="1:4">
      <c r="A3431" s="184" t="s">
        <v>19674</v>
      </c>
      <c r="B3431" s="180" t="s">
        <v>19675</v>
      </c>
      <c r="C3431" s="181" t="s">
        <v>11911</v>
      </c>
      <c r="D3431" s="182">
        <v>252.5</v>
      </c>
    </row>
    <row r="3432" spans="1:4">
      <c r="A3432" s="184" t="s">
        <v>19676</v>
      </c>
      <c r="B3432" s="180" t="s">
        <v>19677</v>
      </c>
      <c r="C3432" s="181" t="s">
        <v>11911</v>
      </c>
      <c r="D3432" s="182">
        <v>265.82</v>
      </c>
    </row>
    <row r="3433" spans="1:4">
      <c r="A3433" s="184" t="s">
        <v>19678</v>
      </c>
      <c r="B3433" s="180" t="s">
        <v>19679</v>
      </c>
      <c r="C3433" s="181" t="s">
        <v>11911</v>
      </c>
      <c r="D3433" s="182">
        <v>285.74</v>
      </c>
    </row>
    <row r="3434" spans="1:4">
      <c r="A3434" s="181" t="s">
        <v>19680</v>
      </c>
      <c r="B3434" s="180" t="s">
        <v>19681</v>
      </c>
      <c r="C3434" s="181" t="s">
        <v>11911</v>
      </c>
      <c r="D3434" s="182">
        <v>268.13</v>
      </c>
    </row>
    <row r="3435" spans="1:4">
      <c r="A3435" s="179" t="s">
        <v>19682</v>
      </c>
      <c r="B3435" s="180"/>
      <c r="C3435" s="181"/>
      <c r="D3435" s="182"/>
    </row>
    <row r="3436" spans="1:4">
      <c r="A3436" s="183" t="s">
        <v>19683</v>
      </c>
      <c r="B3436" s="180"/>
      <c r="C3436" s="181"/>
      <c r="D3436" s="182"/>
    </row>
    <row r="3437" spans="1:4">
      <c r="A3437" s="184" t="s">
        <v>19684</v>
      </c>
      <c r="B3437" s="180" t="s">
        <v>19685</v>
      </c>
      <c r="C3437" s="181" t="s">
        <v>11911</v>
      </c>
      <c r="D3437" s="182">
        <v>208.83</v>
      </c>
    </row>
    <row r="3438" spans="1:4">
      <c r="A3438" s="184" t="s">
        <v>19686</v>
      </c>
      <c r="B3438" s="180" t="s">
        <v>19687</v>
      </c>
      <c r="C3438" s="181" t="s">
        <v>11911</v>
      </c>
      <c r="D3438" s="182">
        <v>452.95</v>
      </c>
    </row>
    <row r="3439" spans="1:4">
      <c r="A3439" s="184" t="s">
        <v>19688</v>
      </c>
      <c r="B3439" s="180" t="s">
        <v>19689</v>
      </c>
      <c r="C3439" s="181" t="s">
        <v>11911</v>
      </c>
      <c r="D3439" s="182">
        <v>269.58999999999997</v>
      </c>
    </row>
    <row r="3440" spans="1:4">
      <c r="A3440" s="184" t="s">
        <v>19690</v>
      </c>
      <c r="B3440" s="180" t="s">
        <v>19691</v>
      </c>
      <c r="C3440" s="181" t="s">
        <v>11911</v>
      </c>
      <c r="D3440" s="182">
        <v>391.89</v>
      </c>
    </row>
    <row r="3441" spans="1:4">
      <c r="A3441" s="184" t="s">
        <v>19692</v>
      </c>
      <c r="B3441" s="180" t="s">
        <v>19693</v>
      </c>
      <c r="C3441" s="181" t="s">
        <v>11911</v>
      </c>
      <c r="D3441" s="182">
        <v>212.55</v>
      </c>
    </row>
    <row r="3442" spans="1:4">
      <c r="A3442" s="184" t="s">
        <v>19694</v>
      </c>
      <c r="B3442" s="180" t="s">
        <v>19695</v>
      </c>
      <c r="C3442" s="181" t="s">
        <v>11911</v>
      </c>
      <c r="D3442" s="182">
        <v>13.02</v>
      </c>
    </row>
    <row r="3443" spans="1:4">
      <c r="A3443" s="184" t="s">
        <v>19696</v>
      </c>
      <c r="B3443" s="180" t="s">
        <v>19697</v>
      </c>
      <c r="C3443" s="181" t="s">
        <v>11911</v>
      </c>
      <c r="D3443" s="182">
        <v>198.34</v>
      </c>
    </row>
    <row r="3444" spans="1:4">
      <c r="A3444" s="184" t="s">
        <v>19698</v>
      </c>
      <c r="B3444" s="180" t="s">
        <v>19699</v>
      </c>
      <c r="C3444" s="181" t="s">
        <v>11911</v>
      </c>
      <c r="D3444" s="182">
        <v>263.11</v>
      </c>
    </row>
    <row r="3445" spans="1:4">
      <c r="A3445" s="184" t="s">
        <v>19700</v>
      </c>
      <c r="B3445" s="180" t="s">
        <v>19701</v>
      </c>
      <c r="C3445" s="181" t="s">
        <v>11911</v>
      </c>
      <c r="D3445" s="182">
        <v>281.85000000000002</v>
      </c>
    </row>
    <row r="3446" spans="1:4">
      <c r="A3446" s="184" t="s">
        <v>19702</v>
      </c>
      <c r="B3446" s="180" t="s">
        <v>19703</v>
      </c>
      <c r="C3446" s="181" t="s">
        <v>11911</v>
      </c>
      <c r="D3446" s="182">
        <v>288.64</v>
      </c>
    </row>
    <row r="3447" spans="1:4">
      <c r="A3447" s="184" t="s">
        <v>19704</v>
      </c>
      <c r="B3447" s="180" t="s">
        <v>19705</v>
      </c>
      <c r="C3447" s="181" t="s">
        <v>11911</v>
      </c>
      <c r="D3447" s="182">
        <v>352.31</v>
      </c>
    </row>
    <row r="3448" spans="1:4">
      <c r="A3448" s="184" t="s">
        <v>19706</v>
      </c>
      <c r="B3448" s="180" t="s">
        <v>19707</v>
      </c>
      <c r="C3448" s="181" t="s">
        <v>11911</v>
      </c>
      <c r="D3448" s="182">
        <v>245.38</v>
      </c>
    </row>
    <row r="3449" spans="1:4">
      <c r="A3449" s="184" t="s">
        <v>19708</v>
      </c>
      <c r="B3449" s="180" t="s">
        <v>19709</v>
      </c>
      <c r="C3449" s="181" t="s">
        <v>11911</v>
      </c>
      <c r="D3449" s="182">
        <v>264.14999999999998</v>
      </c>
    </row>
    <row r="3450" spans="1:4">
      <c r="A3450" s="184" t="s">
        <v>19710</v>
      </c>
      <c r="B3450" s="180" t="s">
        <v>19711</v>
      </c>
      <c r="C3450" s="181" t="s">
        <v>11911</v>
      </c>
      <c r="D3450" s="182">
        <v>369.93</v>
      </c>
    </row>
    <row r="3451" spans="1:4">
      <c r="A3451" s="184" t="s">
        <v>19712</v>
      </c>
      <c r="B3451" s="180" t="s">
        <v>19713</v>
      </c>
      <c r="C3451" s="181" t="s">
        <v>11911</v>
      </c>
      <c r="D3451" s="182">
        <v>61.31</v>
      </c>
    </row>
    <row r="3452" spans="1:4">
      <c r="A3452" s="184" t="s">
        <v>19714</v>
      </c>
      <c r="B3452" s="180" t="s">
        <v>19715</v>
      </c>
      <c r="C3452" s="181" t="s">
        <v>11911</v>
      </c>
      <c r="D3452" s="182">
        <v>186.31</v>
      </c>
    </row>
    <row r="3453" spans="1:4">
      <c r="A3453" s="184" t="s">
        <v>19716</v>
      </c>
      <c r="B3453" s="180" t="s">
        <v>19717</v>
      </c>
      <c r="C3453" s="181" t="s">
        <v>11911</v>
      </c>
      <c r="D3453" s="182">
        <v>405.41</v>
      </c>
    </row>
    <row r="3454" spans="1:4">
      <c r="A3454" s="184" t="s">
        <v>19718</v>
      </c>
      <c r="B3454" s="180" t="s">
        <v>19719</v>
      </c>
      <c r="C3454" s="181" t="s">
        <v>11911</v>
      </c>
      <c r="D3454" s="182">
        <v>61.39</v>
      </c>
    </row>
    <row r="3455" spans="1:4">
      <c r="A3455" s="184" t="s">
        <v>19720</v>
      </c>
      <c r="B3455" s="180" t="s">
        <v>19721</v>
      </c>
      <c r="C3455" s="181" t="s">
        <v>11911</v>
      </c>
      <c r="D3455" s="182">
        <v>96.38</v>
      </c>
    </row>
    <row r="3456" spans="1:4">
      <c r="A3456" s="184" t="s">
        <v>19722</v>
      </c>
      <c r="B3456" s="180" t="s">
        <v>19723</v>
      </c>
      <c r="C3456" s="181" t="s">
        <v>11911</v>
      </c>
      <c r="D3456" s="182">
        <v>183.82</v>
      </c>
    </row>
    <row r="3457" spans="1:4">
      <c r="A3457" s="184" t="s">
        <v>19724</v>
      </c>
      <c r="B3457" s="180" t="s">
        <v>19725</v>
      </c>
      <c r="C3457" s="181" t="s">
        <v>11911</v>
      </c>
      <c r="D3457" s="182">
        <v>42.85</v>
      </c>
    </row>
    <row r="3458" spans="1:4">
      <c r="A3458" s="184" t="s">
        <v>19726</v>
      </c>
      <c r="B3458" s="180" t="s">
        <v>19727</v>
      </c>
      <c r="C3458" s="181" t="s">
        <v>11911</v>
      </c>
      <c r="D3458" s="182">
        <v>41.84</v>
      </c>
    </row>
    <row r="3459" spans="1:4">
      <c r="A3459" s="184" t="s">
        <v>19728</v>
      </c>
      <c r="B3459" s="180" t="s">
        <v>19729</v>
      </c>
      <c r="C3459" s="181" t="s">
        <v>11911</v>
      </c>
      <c r="D3459" s="182">
        <v>56.2</v>
      </c>
    </row>
    <row r="3460" spans="1:4">
      <c r="A3460" s="184" t="s">
        <v>19730</v>
      </c>
      <c r="B3460" s="180" t="s">
        <v>19731</v>
      </c>
      <c r="C3460" s="181" t="s">
        <v>11911</v>
      </c>
      <c r="D3460" s="182">
        <v>46.48</v>
      </c>
    </row>
    <row r="3461" spans="1:4">
      <c r="A3461" s="184" t="s">
        <v>19732</v>
      </c>
      <c r="B3461" s="180" t="s">
        <v>19733</v>
      </c>
      <c r="C3461" s="181" t="s">
        <v>11911</v>
      </c>
      <c r="D3461" s="182">
        <v>273.52</v>
      </c>
    </row>
    <row r="3462" spans="1:4">
      <c r="A3462" s="184" t="s">
        <v>19734</v>
      </c>
      <c r="B3462" s="180" t="s">
        <v>19735</v>
      </c>
      <c r="C3462" s="181" t="s">
        <v>11911</v>
      </c>
      <c r="D3462" s="182">
        <v>363.01</v>
      </c>
    </row>
    <row r="3463" spans="1:4">
      <c r="A3463" s="184" t="s">
        <v>19736</v>
      </c>
      <c r="B3463" s="180" t="s">
        <v>19737</v>
      </c>
      <c r="C3463" s="181" t="s">
        <v>11911</v>
      </c>
      <c r="D3463" s="182">
        <v>490.61</v>
      </c>
    </row>
    <row r="3464" spans="1:4">
      <c r="A3464" s="184" t="s">
        <v>19738</v>
      </c>
      <c r="B3464" s="180" t="s">
        <v>19739</v>
      </c>
      <c r="C3464" s="181" t="s">
        <v>11911</v>
      </c>
      <c r="D3464" s="182">
        <v>548.04</v>
      </c>
    </row>
    <row r="3465" spans="1:4">
      <c r="A3465" s="184" t="s">
        <v>19740</v>
      </c>
      <c r="B3465" s="180" t="s">
        <v>19741</v>
      </c>
      <c r="C3465" s="181" t="s">
        <v>11911</v>
      </c>
      <c r="D3465" s="182">
        <v>464.96</v>
      </c>
    </row>
    <row r="3466" spans="1:4">
      <c r="A3466" s="184" t="s">
        <v>19742</v>
      </c>
      <c r="B3466" s="180" t="s">
        <v>19743</v>
      </c>
      <c r="C3466" s="181" t="s">
        <v>11911</v>
      </c>
      <c r="D3466" s="182">
        <v>308.27</v>
      </c>
    </row>
    <row r="3467" spans="1:4">
      <c r="A3467" s="181" t="s">
        <v>19744</v>
      </c>
      <c r="B3467" s="180" t="s">
        <v>19745</v>
      </c>
      <c r="C3467" s="181" t="s">
        <v>11911</v>
      </c>
      <c r="D3467" s="182">
        <v>476.67</v>
      </c>
    </row>
    <row r="3468" spans="1:4">
      <c r="A3468" s="183" t="s">
        <v>19746</v>
      </c>
      <c r="B3468" s="180"/>
      <c r="C3468" s="181"/>
      <c r="D3468" s="182"/>
    </row>
    <row r="3469" spans="1:4">
      <c r="A3469" s="181" t="s">
        <v>19747</v>
      </c>
      <c r="B3469" s="180" t="s">
        <v>19748</v>
      </c>
      <c r="C3469" s="181" t="s">
        <v>11911</v>
      </c>
      <c r="D3469" s="182">
        <v>454.43</v>
      </c>
    </row>
    <row r="3470" spans="1:4">
      <c r="A3470" s="179" t="s">
        <v>19749</v>
      </c>
      <c r="B3470" s="180"/>
      <c r="C3470" s="181"/>
      <c r="D3470" s="182"/>
    </row>
    <row r="3471" spans="1:4">
      <c r="A3471" s="183" t="s">
        <v>19750</v>
      </c>
      <c r="B3471" s="180"/>
      <c r="C3471" s="181"/>
      <c r="D3471" s="182"/>
    </row>
    <row r="3472" spans="1:4">
      <c r="A3472" s="184" t="s">
        <v>19751</v>
      </c>
      <c r="B3472" s="180" t="s">
        <v>19752</v>
      </c>
      <c r="C3472" s="181" t="s">
        <v>11911</v>
      </c>
      <c r="D3472" s="182">
        <v>11.55</v>
      </c>
    </row>
    <row r="3473" spans="1:4">
      <c r="A3473" s="184" t="s">
        <v>19753</v>
      </c>
      <c r="B3473" s="180" t="s">
        <v>19754</v>
      </c>
      <c r="C3473" s="181" t="s">
        <v>11911</v>
      </c>
      <c r="D3473" s="182">
        <v>23.08</v>
      </c>
    </row>
    <row r="3474" spans="1:4">
      <c r="A3474" s="184" t="s">
        <v>19755</v>
      </c>
      <c r="B3474" s="180" t="s">
        <v>19756</v>
      </c>
      <c r="C3474" s="181" t="s">
        <v>11911</v>
      </c>
      <c r="D3474" s="182">
        <v>46.16</v>
      </c>
    </row>
    <row r="3475" spans="1:4">
      <c r="A3475" s="181" t="s">
        <v>19757</v>
      </c>
      <c r="B3475" s="180" t="s">
        <v>19758</v>
      </c>
      <c r="C3475" s="181" t="s">
        <v>11911</v>
      </c>
      <c r="D3475" s="182">
        <v>103.88</v>
      </c>
    </row>
    <row r="3476" spans="1:4">
      <c r="A3476" s="183" t="s">
        <v>19759</v>
      </c>
      <c r="B3476" s="180"/>
      <c r="C3476" s="181"/>
      <c r="D3476" s="182"/>
    </row>
    <row r="3477" spans="1:4">
      <c r="A3477" s="184" t="s">
        <v>19760</v>
      </c>
      <c r="B3477" s="180" t="s">
        <v>19761</v>
      </c>
      <c r="C3477" s="181" t="s">
        <v>48</v>
      </c>
      <c r="D3477" s="182">
        <v>5.5</v>
      </c>
    </row>
    <row r="3478" spans="1:4">
      <c r="A3478" s="184" t="s">
        <v>19762</v>
      </c>
      <c r="B3478" s="180" t="s">
        <v>19763</v>
      </c>
      <c r="C3478" s="181" t="s">
        <v>48</v>
      </c>
      <c r="D3478" s="182">
        <v>5.87</v>
      </c>
    </row>
    <row r="3479" spans="1:4">
      <c r="A3479" s="184" t="s">
        <v>19764</v>
      </c>
      <c r="B3479" s="180" t="s">
        <v>19765</v>
      </c>
      <c r="C3479" s="181" t="s">
        <v>48</v>
      </c>
      <c r="D3479" s="182">
        <v>7.47</v>
      </c>
    </row>
    <row r="3480" spans="1:4">
      <c r="A3480" s="184" t="s">
        <v>19766</v>
      </c>
      <c r="B3480" s="180" t="s">
        <v>19767</v>
      </c>
      <c r="C3480" s="181" t="s">
        <v>48</v>
      </c>
      <c r="D3480" s="182">
        <v>9.2100000000000009</v>
      </c>
    </row>
    <row r="3481" spans="1:4">
      <c r="A3481" s="184" t="s">
        <v>19768</v>
      </c>
      <c r="B3481" s="180" t="s">
        <v>19769</v>
      </c>
      <c r="C3481" s="181" t="s">
        <v>48</v>
      </c>
      <c r="D3481" s="182">
        <v>10.43</v>
      </c>
    </row>
    <row r="3482" spans="1:4">
      <c r="A3482" s="184" t="s">
        <v>19770</v>
      </c>
      <c r="B3482" s="180" t="s">
        <v>19771</v>
      </c>
      <c r="C3482" s="181" t="s">
        <v>48</v>
      </c>
      <c r="D3482" s="182">
        <v>13.21</v>
      </c>
    </row>
    <row r="3483" spans="1:4">
      <c r="A3483" s="184" t="s">
        <v>19772</v>
      </c>
      <c r="B3483" s="180" t="s">
        <v>19773</v>
      </c>
      <c r="C3483" s="181" t="s">
        <v>48</v>
      </c>
      <c r="D3483" s="182">
        <v>28.39</v>
      </c>
    </row>
    <row r="3484" spans="1:4">
      <c r="A3484" s="181" t="s">
        <v>19774</v>
      </c>
      <c r="B3484" s="180" t="s">
        <v>19775</v>
      </c>
      <c r="C3484" s="181" t="s">
        <v>48</v>
      </c>
      <c r="D3484" s="182">
        <v>32.31</v>
      </c>
    </row>
    <row r="3485" spans="1:4">
      <c r="A3485" s="183" t="s">
        <v>19776</v>
      </c>
      <c r="B3485" s="180"/>
      <c r="C3485" s="181"/>
      <c r="D3485" s="182"/>
    </row>
    <row r="3486" spans="1:4">
      <c r="A3486" s="184" t="s">
        <v>19777</v>
      </c>
      <c r="B3486" s="180" t="s">
        <v>19778</v>
      </c>
      <c r="C3486" s="181" t="s">
        <v>11911</v>
      </c>
      <c r="D3486" s="182">
        <v>6.16</v>
      </c>
    </row>
    <row r="3487" spans="1:4">
      <c r="A3487" s="181" t="s">
        <v>19779</v>
      </c>
      <c r="B3487" s="180" t="s">
        <v>19780</v>
      </c>
      <c r="C3487" s="181" t="s">
        <v>11911</v>
      </c>
      <c r="D3487" s="182">
        <v>6.92</v>
      </c>
    </row>
    <row r="3488" spans="1:4">
      <c r="A3488" s="183" t="s">
        <v>19781</v>
      </c>
      <c r="B3488" s="180"/>
      <c r="C3488" s="181"/>
      <c r="D3488" s="182"/>
    </row>
    <row r="3489" spans="1:4">
      <c r="A3489" s="184" t="s">
        <v>19782</v>
      </c>
      <c r="B3489" s="180" t="s">
        <v>19783</v>
      </c>
      <c r="C3489" s="181" t="s">
        <v>48</v>
      </c>
      <c r="D3489" s="182">
        <v>3.85</v>
      </c>
    </row>
    <row r="3490" spans="1:4">
      <c r="A3490" s="184" t="s">
        <v>19784</v>
      </c>
      <c r="B3490" s="180" t="s">
        <v>19785</v>
      </c>
      <c r="C3490" s="181" t="s">
        <v>48</v>
      </c>
      <c r="D3490" s="182">
        <v>4.66</v>
      </c>
    </row>
    <row r="3491" spans="1:4">
      <c r="A3491" s="181" t="s">
        <v>19786</v>
      </c>
      <c r="B3491" s="180" t="s">
        <v>19787</v>
      </c>
      <c r="C3491" s="181" t="s">
        <v>48</v>
      </c>
      <c r="D3491" s="182">
        <v>5.97</v>
      </c>
    </row>
    <row r="3492" spans="1:4">
      <c r="A3492" s="183" t="s">
        <v>19788</v>
      </c>
      <c r="B3492" s="180"/>
      <c r="C3492" s="181"/>
      <c r="D3492" s="182"/>
    </row>
    <row r="3493" spans="1:4">
      <c r="A3493" s="184" t="s">
        <v>19789</v>
      </c>
      <c r="B3493" s="180" t="s">
        <v>19790</v>
      </c>
      <c r="C3493" s="181" t="s">
        <v>48</v>
      </c>
      <c r="D3493" s="182">
        <v>4.1100000000000003</v>
      </c>
    </row>
    <row r="3494" spans="1:4">
      <c r="A3494" s="184" t="s">
        <v>19791</v>
      </c>
      <c r="B3494" s="180" t="s">
        <v>19792</v>
      </c>
      <c r="C3494" s="181" t="s">
        <v>48</v>
      </c>
      <c r="D3494" s="182">
        <v>5.39</v>
      </c>
    </row>
    <row r="3495" spans="1:4">
      <c r="A3495" s="184" t="s">
        <v>19793</v>
      </c>
      <c r="B3495" s="180" t="s">
        <v>19794</v>
      </c>
      <c r="C3495" s="181" t="s">
        <v>48</v>
      </c>
      <c r="D3495" s="182">
        <v>10.050000000000001</v>
      </c>
    </row>
    <row r="3496" spans="1:4">
      <c r="A3496" s="184" t="s">
        <v>19795</v>
      </c>
      <c r="B3496" s="180" t="s">
        <v>19796</v>
      </c>
      <c r="C3496" s="181" t="s">
        <v>48</v>
      </c>
      <c r="D3496" s="182">
        <v>13.75</v>
      </c>
    </row>
    <row r="3497" spans="1:4">
      <c r="A3497" s="184" t="s">
        <v>19797</v>
      </c>
      <c r="B3497" s="180" t="s">
        <v>19798</v>
      </c>
      <c r="C3497" s="181" t="s">
        <v>48</v>
      </c>
      <c r="D3497" s="182">
        <v>19.05</v>
      </c>
    </row>
    <row r="3498" spans="1:4">
      <c r="A3498" s="184" t="s">
        <v>19799</v>
      </c>
      <c r="B3498" s="180" t="s">
        <v>19800</v>
      </c>
      <c r="C3498" s="181" t="s">
        <v>48</v>
      </c>
      <c r="D3498" s="182">
        <v>11.09</v>
      </c>
    </row>
    <row r="3499" spans="1:4">
      <c r="A3499" s="184" t="s">
        <v>19801</v>
      </c>
      <c r="B3499" s="180" t="s">
        <v>19802</v>
      </c>
      <c r="C3499" s="181" t="s">
        <v>48</v>
      </c>
      <c r="D3499" s="182">
        <v>12.37</v>
      </c>
    </row>
    <row r="3500" spans="1:4">
      <c r="A3500" s="184" t="s">
        <v>19803</v>
      </c>
      <c r="B3500" s="180" t="s">
        <v>19804</v>
      </c>
      <c r="C3500" s="181" t="s">
        <v>48</v>
      </c>
      <c r="D3500" s="182">
        <v>17.03</v>
      </c>
    </row>
    <row r="3501" spans="1:4">
      <c r="A3501" s="184" t="s">
        <v>19805</v>
      </c>
      <c r="B3501" s="180" t="s">
        <v>19806</v>
      </c>
      <c r="C3501" s="181" t="s">
        <v>48</v>
      </c>
      <c r="D3501" s="182">
        <v>20.73</v>
      </c>
    </row>
    <row r="3502" spans="1:4">
      <c r="A3502" s="184" t="s">
        <v>19807</v>
      </c>
      <c r="B3502" s="180" t="s">
        <v>19808</v>
      </c>
      <c r="C3502" s="181" t="s">
        <v>48</v>
      </c>
      <c r="D3502" s="182">
        <v>26.03</v>
      </c>
    </row>
    <row r="3503" spans="1:4">
      <c r="A3503" s="184" t="s">
        <v>19809</v>
      </c>
      <c r="B3503" s="180" t="s">
        <v>19810</v>
      </c>
      <c r="C3503" s="181" t="s">
        <v>48</v>
      </c>
      <c r="D3503" s="182">
        <v>19.77</v>
      </c>
    </row>
    <row r="3504" spans="1:4">
      <c r="A3504" s="184" t="s">
        <v>19811</v>
      </c>
      <c r="B3504" s="180" t="s">
        <v>19812</v>
      </c>
      <c r="C3504" s="181" t="s">
        <v>48</v>
      </c>
      <c r="D3504" s="182">
        <v>29.09</v>
      </c>
    </row>
    <row r="3505" spans="1:4">
      <c r="A3505" s="184" t="s">
        <v>19813</v>
      </c>
      <c r="B3505" s="180" t="s">
        <v>19814</v>
      </c>
      <c r="C3505" s="181" t="s">
        <v>48</v>
      </c>
      <c r="D3505" s="182">
        <v>68.930000000000007</v>
      </c>
    </row>
    <row r="3506" spans="1:4">
      <c r="A3506" s="181" t="s">
        <v>19815</v>
      </c>
      <c r="B3506" s="180" t="s">
        <v>19816</v>
      </c>
      <c r="C3506" s="181" t="s">
        <v>48</v>
      </c>
      <c r="D3506" s="182">
        <v>79.52</v>
      </c>
    </row>
    <row r="3507" spans="1:4">
      <c r="A3507" s="183" t="s">
        <v>19817</v>
      </c>
      <c r="B3507" s="180"/>
      <c r="C3507" s="181"/>
      <c r="D3507" s="182"/>
    </row>
    <row r="3508" spans="1:4">
      <c r="A3508" s="184" t="s">
        <v>19818</v>
      </c>
      <c r="B3508" s="180" t="s">
        <v>19819</v>
      </c>
      <c r="C3508" s="181" t="s">
        <v>48</v>
      </c>
      <c r="D3508" s="182">
        <v>38.4</v>
      </c>
    </row>
    <row r="3509" spans="1:4">
      <c r="A3509" s="184" t="s">
        <v>19820</v>
      </c>
      <c r="B3509" s="180" t="s">
        <v>19821</v>
      </c>
      <c r="C3509" s="181" t="s">
        <v>48</v>
      </c>
      <c r="D3509" s="182">
        <v>77.040000000000006</v>
      </c>
    </row>
    <row r="3510" spans="1:4">
      <c r="A3510" s="184" t="s">
        <v>19822</v>
      </c>
      <c r="B3510" s="180" t="s">
        <v>19823</v>
      </c>
      <c r="C3510" s="181" t="s">
        <v>48</v>
      </c>
      <c r="D3510" s="182">
        <v>115.23</v>
      </c>
    </row>
    <row r="3511" spans="1:4">
      <c r="A3511" s="184" t="s">
        <v>19824</v>
      </c>
      <c r="B3511" s="180" t="s">
        <v>19825</v>
      </c>
      <c r="C3511" s="181" t="s">
        <v>48</v>
      </c>
      <c r="D3511" s="182">
        <v>153.62</v>
      </c>
    </row>
    <row r="3512" spans="1:4">
      <c r="A3512" s="181" t="s">
        <v>19826</v>
      </c>
      <c r="B3512" s="180" t="s">
        <v>19827</v>
      </c>
      <c r="C3512" s="181" t="s">
        <v>48</v>
      </c>
      <c r="D3512" s="182">
        <v>230.43</v>
      </c>
    </row>
    <row r="3513" spans="1:4">
      <c r="A3513" s="183" t="s">
        <v>19828</v>
      </c>
      <c r="B3513" s="180"/>
      <c r="C3513" s="181"/>
      <c r="D3513" s="182"/>
    </row>
    <row r="3514" spans="1:4">
      <c r="A3514" s="184" t="s">
        <v>19829</v>
      </c>
      <c r="B3514" s="180" t="s">
        <v>19830</v>
      </c>
      <c r="C3514" s="181" t="s">
        <v>11911</v>
      </c>
      <c r="D3514" s="182">
        <v>167.6</v>
      </c>
    </row>
    <row r="3515" spans="1:4">
      <c r="A3515" s="184" t="s">
        <v>19831</v>
      </c>
      <c r="B3515" s="180" t="s">
        <v>19832</v>
      </c>
      <c r="C3515" s="181" t="s">
        <v>11911</v>
      </c>
      <c r="D3515" s="182">
        <v>34.78</v>
      </c>
    </row>
    <row r="3516" spans="1:4">
      <c r="A3516" s="184" t="s">
        <v>19833</v>
      </c>
      <c r="B3516" s="180" t="s">
        <v>19834</v>
      </c>
      <c r="C3516" s="181" t="s">
        <v>11911</v>
      </c>
      <c r="D3516" s="182">
        <v>56.48</v>
      </c>
    </row>
    <row r="3517" spans="1:4">
      <c r="A3517" s="184" t="s">
        <v>19835</v>
      </c>
      <c r="B3517" s="180" t="s">
        <v>19836</v>
      </c>
      <c r="C3517" s="181" t="s">
        <v>11911</v>
      </c>
      <c r="D3517" s="182">
        <v>41.13</v>
      </c>
    </row>
    <row r="3518" spans="1:4">
      <c r="A3518" s="181" t="s">
        <v>19837</v>
      </c>
      <c r="B3518" s="180" t="s">
        <v>19838</v>
      </c>
      <c r="C3518" s="181" t="s">
        <v>11911</v>
      </c>
      <c r="D3518" s="182">
        <v>59.68</v>
      </c>
    </row>
    <row r="3519" spans="1:4">
      <c r="A3519" s="183" t="s">
        <v>19839</v>
      </c>
      <c r="B3519" s="180"/>
      <c r="C3519" s="181"/>
      <c r="D3519" s="182"/>
    </row>
    <row r="3520" spans="1:4">
      <c r="A3520" s="184" t="s">
        <v>19840</v>
      </c>
      <c r="B3520" s="180" t="s">
        <v>19841</v>
      </c>
      <c r="C3520" s="181" t="s">
        <v>48</v>
      </c>
      <c r="D3520" s="182">
        <v>10.88</v>
      </c>
    </row>
    <row r="3521" spans="1:4">
      <c r="A3521" s="184" t="s">
        <v>19842</v>
      </c>
      <c r="B3521" s="180" t="s">
        <v>19843</v>
      </c>
      <c r="C3521" s="181" t="s">
        <v>48</v>
      </c>
      <c r="D3521" s="182">
        <v>16.420000000000002</v>
      </c>
    </row>
    <row r="3522" spans="1:4">
      <c r="A3522" s="184" t="s">
        <v>19844</v>
      </c>
      <c r="B3522" s="180" t="s">
        <v>19845</v>
      </c>
      <c r="C3522" s="181" t="s">
        <v>48</v>
      </c>
      <c r="D3522" s="182">
        <v>24.83</v>
      </c>
    </row>
    <row r="3523" spans="1:4">
      <c r="A3523" s="184" t="s">
        <v>19846</v>
      </c>
      <c r="B3523" s="180" t="s">
        <v>19847</v>
      </c>
      <c r="C3523" s="181" t="s">
        <v>48</v>
      </c>
      <c r="D3523" s="182">
        <v>29.65</v>
      </c>
    </row>
    <row r="3524" spans="1:4">
      <c r="A3524" s="184" t="s">
        <v>19848</v>
      </c>
      <c r="B3524" s="180" t="s">
        <v>19849</v>
      </c>
      <c r="C3524" s="181" t="s">
        <v>48</v>
      </c>
      <c r="D3524" s="182">
        <v>31.86</v>
      </c>
    </row>
    <row r="3525" spans="1:4">
      <c r="A3525" s="184" t="s">
        <v>19850</v>
      </c>
      <c r="B3525" s="180" t="s">
        <v>19851</v>
      </c>
      <c r="C3525" s="181" t="s">
        <v>48</v>
      </c>
      <c r="D3525" s="182">
        <v>36.26</v>
      </c>
    </row>
    <row r="3526" spans="1:4">
      <c r="A3526" s="184" t="s">
        <v>19852</v>
      </c>
      <c r="B3526" s="180" t="s">
        <v>19853</v>
      </c>
      <c r="C3526" s="181" t="s">
        <v>48</v>
      </c>
      <c r="D3526" s="182">
        <v>47.25</v>
      </c>
    </row>
    <row r="3527" spans="1:4">
      <c r="A3527" s="184" t="s">
        <v>19854</v>
      </c>
      <c r="B3527" s="180" t="s">
        <v>19855</v>
      </c>
      <c r="C3527" s="181" t="s">
        <v>48</v>
      </c>
      <c r="D3527" s="182">
        <v>48.74</v>
      </c>
    </row>
    <row r="3528" spans="1:4">
      <c r="A3528" s="184" t="s">
        <v>19856</v>
      </c>
      <c r="B3528" s="180" t="s">
        <v>19857</v>
      </c>
      <c r="C3528" s="181" t="s">
        <v>48</v>
      </c>
      <c r="D3528" s="182">
        <v>55.31</v>
      </c>
    </row>
    <row r="3529" spans="1:4">
      <c r="A3529" s="181" t="s">
        <v>19858</v>
      </c>
      <c r="B3529" s="180" t="s">
        <v>19859</v>
      </c>
      <c r="C3529" s="181" t="s">
        <v>48</v>
      </c>
      <c r="D3529" s="182">
        <v>23.73</v>
      </c>
    </row>
    <row r="3530" spans="1:4">
      <c r="A3530" s="183" t="s">
        <v>19860</v>
      </c>
      <c r="B3530" s="180"/>
      <c r="C3530" s="181"/>
      <c r="D3530" s="182"/>
    </row>
    <row r="3531" spans="1:4">
      <c r="A3531" s="184" t="s">
        <v>19861</v>
      </c>
      <c r="B3531" s="180" t="s">
        <v>19862</v>
      </c>
      <c r="C3531" s="181" t="s">
        <v>11911</v>
      </c>
      <c r="D3531" s="182">
        <v>24.43</v>
      </c>
    </row>
    <row r="3532" spans="1:4">
      <c r="A3532" s="181" t="s">
        <v>19863</v>
      </c>
      <c r="B3532" s="180" t="s">
        <v>19864</v>
      </c>
      <c r="C3532" s="181" t="s">
        <v>11911</v>
      </c>
      <c r="D3532" s="182">
        <v>25.2</v>
      </c>
    </row>
    <row r="3533" spans="1:4">
      <c r="A3533" s="183" t="s">
        <v>19865</v>
      </c>
      <c r="B3533" s="180"/>
      <c r="C3533" s="181"/>
      <c r="D3533" s="182"/>
    </row>
    <row r="3534" spans="1:4">
      <c r="A3534" s="184" t="s">
        <v>19866</v>
      </c>
      <c r="B3534" s="180" t="s">
        <v>19867</v>
      </c>
      <c r="C3534" s="181" t="s">
        <v>48</v>
      </c>
      <c r="D3534" s="182">
        <v>66.709999999999994</v>
      </c>
    </row>
    <row r="3535" spans="1:4">
      <c r="A3535" s="184" t="s">
        <v>19868</v>
      </c>
      <c r="B3535" s="180" t="s">
        <v>19869</v>
      </c>
      <c r="C3535" s="181" t="s">
        <v>48</v>
      </c>
      <c r="D3535" s="182">
        <v>113.45</v>
      </c>
    </row>
    <row r="3536" spans="1:4">
      <c r="A3536" s="184" t="s">
        <v>19870</v>
      </c>
      <c r="B3536" s="180" t="s">
        <v>19871</v>
      </c>
      <c r="C3536" s="181" t="s">
        <v>48</v>
      </c>
      <c r="D3536" s="182">
        <v>20.25</v>
      </c>
    </row>
    <row r="3537" spans="1:4">
      <c r="A3537" s="181" t="s">
        <v>19872</v>
      </c>
      <c r="B3537" s="180" t="s">
        <v>19873</v>
      </c>
      <c r="C3537" s="181" t="s">
        <v>48</v>
      </c>
      <c r="D3537" s="182">
        <v>39.979999999999997</v>
      </c>
    </row>
    <row r="3538" spans="1:4">
      <c r="A3538" s="183" t="s">
        <v>19874</v>
      </c>
      <c r="B3538" s="180"/>
      <c r="C3538" s="181"/>
      <c r="D3538" s="182"/>
    </row>
    <row r="3539" spans="1:4">
      <c r="A3539" s="184" t="s">
        <v>19875</v>
      </c>
      <c r="B3539" s="180" t="s">
        <v>19876</v>
      </c>
      <c r="C3539" s="181" t="s">
        <v>11911</v>
      </c>
      <c r="D3539" s="182">
        <v>28.19</v>
      </c>
    </row>
    <row r="3540" spans="1:4">
      <c r="A3540" s="184" t="s">
        <v>19877</v>
      </c>
      <c r="B3540" s="180" t="s">
        <v>19878</v>
      </c>
      <c r="C3540" s="181" t="s">
        <v>11911</v>
      </c>
      <c r="D3540" s="182">
        <v>173.12</v>
      </c>
    </row>
    <row r="3541" spans="1:4">
      <c r="A3541" s="184" t="s">
        <v>19879</v>
      </c>
      <c r="B3541" s="180" t="s">
        <v>19880</v>
      </c>
      <c r="C3541" s="181" t="s">
        <v>11911</v>
      </c>
      <c r="D3541" s="182">
        <v>307.02999999999997</v>
      </c>
    </row>
    <row r="3542" spans="1:4">
      <c r="A3542" s="184" t="s">
        <v>19881</v>
      </c>
      <c r="B3542" s="180" t="s">
        <v>19882</v>
      </c>
      <c r="C3542" s="181" t="s">
        <v>11911</v>
      </c>
      <c r="D3542" s="182">
        <v>194.01</v>
      </c>
    </row>
    <row r="3543" spans="1:4">
      <c r="A3543" s="184" t="s">
        <v>19883</v>
      </c>
      <c r="B3543" s="180" t="s">
        <v>19884</v>
      </c>
      <c r="C3543" s="181" t="s">
        <v>11911</v>
      </c>
      <c r="D3543" s="182">
        <v>96.22</v>
      </c>
    </row>
    <row r="3544" spans="1:4">
      <c r="A3544" s="184" t="s">
        <v>19885</v>
      </c>
      <c r="B3544" s="180" t="s">
        <v>19886</v>
      </c>
      <c r="C3544" s="181" t="s">
        <v>11911</v>
      </c>
      <c r="D3544" s="182">
        <v>335.92</v>
      </c>
    </row>
    <row r="3545" spans="1:4">
      <c r="A3545" s="184" t="s">
        <v>19887</v>
      </c>
      <c r="B3545" s="180" t="s">
        <v>19888</v>
      </c>
      <c r="C3545" s="181" t="s">
        <v>11911</v>
      </c>
      <c r="D3545" s="182">
        <v>432.04</v>
      </c>
    </row>
    <row r="3546" spans="1:4">
      <c r="A3546" s="184" t="s">
        <v>19889</v>
      </c>
      <c r="B3546" s="180" t="s">
        <v>19890</v>
      </c>
      <c r="C3546" s="181" t="s">
        <v>11911</v>
      </c>
      <c r="D3546" s="182">
        <v>1011.62</v>
      </c>
    </row>
    <row r="3547" spans="1:4">
      <c r="A3547" s="184" t="s">
        <v>19891</v>
      </c>
      <c r="B3547" s="180" t="s">
        <v>19892</v>
      </c>
      <c r="C3547" s="181" t="s">
        <v>11911</v>
      </c>
      <c r="D3547" s="182">
        <v>552.74</v>
      </c>
    </row>
    <row r="3548" spans="1:4">
      <c r="A3548" s="184" t="s">
        <v>19893</v>
      </c>
      <c r="B3548" s="180" t="s">
        <v>19894</v>
      </c>
      <c r="C3548" s="181" t="s">
        <v>11911</v>
      </c>
      <c r="D3548" s="182">
        <v>518.83000000000004</v>
      </c>
    </row>
    <row r="3549" spans="1:4">
      <c r="A3549" s="184" t="s">
        <v>19895</v>
      </c>
      <c r="B3549" s="180" t="s">
        <v>19896</v>
      </c>
      <c r="C3549" s="181" t="s">
        <v>11911</v>
      </c>
      <c r="D3549" s="182">
        <v>512.74</v>
      </c>
    </row>
    <row r="3550" spans="1:4">
      <c r="A3550" s="184" t="s">
        <v>19897</v>
      </c>
      <c r="B3550" s="180" t="s">
        <v>19898</v>
      </c>
      <c r="C3550" s="181" t="s">
        <v>11911</v>
      </c>
      <c r="D3550" s="182">
        <v>614.95000000000005</v>
      </c>
    </row>
    <row r="3551" spans="1:4">
      <c r="A3551" s="184" t="s">
        <v>19899</v>
      </c>
      <c r="B3551" s="180" t="s">
        <v>19900</v>
      </c>
      <c r="C3551" s="181" t="s">
        <v>11911</v>
      </c>
      <c r="D3551" s="182">
        <v>569.65</v>
      </c>
    </row>
    <row r="3552" spans="1:4">
      <c r="A3552" s="184" t="s">
        <v>19901</v>
      </c>
      <c r="B3552" s="180" t="s">
        <v>19902</v>
      </c>
      <c r="C3552" s="181" t="s">
        <v>11911</v>
      </c>
      <c r="D3552" s="182">
        <v>708.52</v>
      </c>
    </row>
    <row r="3553" spans="1:4">
      <c r="A3553" s="184" t="s">
        <v>19903</v>
      </c>
      <c r="B3553" s="180" t="s">
        <v>19904</v>
      </c>
      <c r="C3553" s="181" t="s">
        <v>11911</v>
      </c>
      <c r="D3553" s="182">
        <v>797.38</v>
      </c>
    </row>
    <row r="3554" spans="1:4">
      <c r="A3554" s="181" t="s">
        <v>19905</v>
      </c>
      <c r="B3554" s="180" t="s">
        <v>19906</v>
      </c>
      <c r="C3554" s="181" t="s">
        <v>11911</v>
      </c>
      <c r="D3554" s="182">
        <v>157.09</v>
      </c>
    </row>
    <row r="3555" spans="1:4">
      <c r="A3555" s="183" t="s">
        <v>19907</v>
      </c>
      <c r="B3555" s="180"/>
      <c r="C3555" s="181"/>
      <c r="D3555" s="182"/>
    </row>
    <row r="3556" spans="1:4">
      <c r="A3556" s="184" t="s">
        <v>19908</v>
      </c>
      <c r="B3556" s="180" t="s">
        <v>19909</v>
      </c>
      <c r="C3556" s="181" t="s">
        <v>11911</v>
      </c>
      <c r="D3556" s="182">
        <v>395.37</v>
      </c>
    </row>
    <row r="3557" spans="1:4">
      <c r="A3557" s="184" t="s">
        <v>19910</v>
      </c>
      <c r="B3557" s="180" t="s">
        <v>19911</v>
      </c>
      <c r="C3557" s="181" t="s">
        <v>11911</v>
      </c>
      <c r="D3557" s="182">
        <v>357.87</v>
      </c>
    </row>
    <row r="3558" spans="1:4">
      <c r="A3558" s="184" t="s">
        <v>19912</v>
      </c>
      <c r="B3558" s="180" t="s">
        <v>19913</v>
      </c>
      <c r="C3558" s="181" t="s">
        <v>11911</v>
      </c>
      <c r="D3558" s="182">
        <v>675.81</v>
      </c>
    </row>
    <row r="3559" spans="1:4">
      <c r="A3559" s="184" t="s">
        <v>19914</v>
      </c>
      <c r="B3559" s="180" t="s">
        <v>19915</v>
      </c>
      <c r="C3559" s="181" t="s">
        <v>11911</v>
      </c>
      <c r="D3559" s="182">
        <v>484.91</v>
      </c>
    </row>
    <row r="3560" spans="1:4">
      <c r="A3560" s="184" t="s">
        <v>19916</v>
      </c>
      <c r="B3560" s="180" t="s">
        <v>19917</v>
      </c>
      <c r="C3560" s="181" t="s">
        <v>11911</v>
      </c>
      <c r="D3560" s="182">
        <v>412.16</v>
      </c>
    </row>
    <row r="3561" spans="1:4">
      <c r="A3561" s="181" t="s">
        <v>19918</v>
      </c>
      <c r="B3561" s="180" t="s">
        <v>19919</v>
      </c>
      <c r="C3561" s="181" t="s">
        <v>11911</v>
      </c>
      <c r="D3561" s="182">
        <v>730.59</v>
      </c>
    </row>
    <row r="3562" spans="1:4">
      <c r="A3562" s="183" t="s">
        <v>19920</v>
      </c>
      <c r="B3562" s="180"/>
      <c r="C3562" s="181"/>
      <c r="D3562" s="182"/>
    </row>
    <row r="3563" spans="1:4">
      <c r="A3563" s="181" t="s">
        <v>19921</v>
      </c>
      <c r="B3563" s="180" t="s">
        <v>19922</v>
      </c>
      <c r="C3563" s="181" t="s">
        <v>11911</v>
      </c>
      <c r="D3563" s="182">
        <v>129.62</v>
      </c>
    </row>
    <row r="3564" spans="1:4">
      <c r="A3564" s="183" t="s">
        <v>19923</v>
      </c>
      <c r="B3564" s="180"/>
      <c r="C3564" s="181"/>
      <c r="D3564" s="182"/>
    </row>
    <row r="3565" spans="1:4">
      <c r="A3565" s="184" t="s">
        <v>19924</v>
      </c>
      <c r="B3565" s="180" t="s">
        <v>19925</v>
      </c>
      <c r="C3565" s="181" t="s">
        <v>11911</v>
      </c>
      <c r="D3565" s="182">
        <v>121.41</v>
      </c>
    </row>
    <row r="3566" spans="1:4">
      <c r="A3566" s="184" t="s">
        <v>19926</v>
      </c>
      <c r="B3566" s="180" t="s">
        <v>19927</v>
      </c>
      <c r="C3566" s="181" t="s">
        <v>11911</v>
      </c>
      <c r="D3566" s="182">
        <v>171.78</v>
      </c>
    </row>
    <row r="3567" spans="1:4">
      <c r="A3567" s="184" t="s">
        <v>19928</v>
      </c>
      <c r="B3567" s="180" t="s">
        <v>19929</v>
      </c>
      <c r="C3567" s="181" t="s">
        <v>11911</v>
      </c>
      <c r="D3567" s="182">
        <v>174.46</v>
      </c>
    </row>
    <row r="3568" spans="1:4">
      <c r="A3568" s="184" t="s">
        <v>19930</v>
      </c>
      <c r="B3568" s="180" t="s">
        <v>19931</v>
      </c>
      <c r="C3568" s="181" t="s">
        <v>11911</v>
      </c>
      <c r="D3568" s="182">
        <v>239.83</v>
      </c>
    </row>
    <row r="3569" spans="1:4">
      <c r="A3569" s="184" t="s">
        <v>19932</v>
      </c>
      <c r="B3569" s="180" t="s">
        <v>19933</v>
      </c>
      <c r="C3569" s="181" t="s">
        <v>11911</v>
      </c>
      <c r="D3569" s="182">
        <v>330.46</v>
      </c>
    </row>
    <row r="3570" spans="1:4">
      <c r="A3570" s="184" t="s">
        <v>19934</v>
      </c>
      <c r="B3570" s="180" t="s">
        <v>19935</v>
      </c>
      <c r="C3570" s="181" t="s">
        <v>11911</v>
      </c>
      <c r="D3570" s="182">
        <v>8.39</v>
      </c>
    </row>
    <row r="3571" spans="1:4">
      <c r="A3571" s="184" t="s">
        <v>19936</v>
      </c>
      <c r="B3571" s="180" t="s">
        <v>19937</v>
      </c>
      <c r="C3571" s="181" t="s">
        <v>11911</v>
      </c>
      <c r="D3571" s="182">
        <v>19.38</v>
      </c>
    </row>
    <row r="3572" spans="1:4">
      <c r="A3572" s="184" t="s">
        <v>19938</v>
      </c>
      <c r="B3572" s="180" t="s">
        <v>19939</v>
      </c>
      <c r="C3572" s="181" t="s">
        <v>11911</v>
      </c>
      <c r="D3572" s="182">
        <v>158.31</v>
      </c>
    </row>
    <row r="3573" spans="1:4">
      <c r="A3573" s="184" t="s">
        <v>19940</v>
      </c>
      <c r="B3573" s="180" t="s">
        <v>19941</v>
      </c>
      <c r="C3573" s="181" t="s">
        <v>11911</v>
      </c>
      <c r="D3573" s="182">
        <v>94.69</v>
      </c>
    </row>
    <row r="3574" spans="1:4">
      <c r="A3574" s="184" t="s">
        <v>19942</v>
      </c>
      <c r="B3574" s="180" t="s">
        <v>19943</v>
      </c>
      <c r="C3574" s="181" t="s">
        <v>11911</v>
      </c>
      <c r="D3574" s="182">
        <v>73.2</v>
      </c>
    </row>
    <row r="3575" spans="1:4">
      <c r="A3575" s="184" t="s">
        <v>19944</v>
      </c>
      <c r="B3575" s="180" t="s">
        <v>19945</v>
      </c>
      <c r="C3575" s="181" t="s">
        <v>11911</v>
      </c>
      <c r="D3575" s="182">
        <v>341.23</v>
      </c>
    </row>
    <row r="3576" spans="1:4">
      <c r="A3576" s="184" t="s">
        <v>19946</v>
      </c>
      <c r="B3576" s="180" t="s">
        <v>19947</v>
      </c>
      <c r="C3576" s="181" t="s">
        <v>11911</v>
      </c>
      <c r="D3576" s="182">
        <v>402.66</v>
      </c>
    </row>
    <row r="3577" spans="1:4">
      <c r="A3577" s="184" t="s">
        <v>19948</v>
      </c>
      <c r="B3577" s="180" t="s">
        <v>19949</v>
      </c>
      <c r="C3577" s="181" t="s">
        <v>11911</v>
      </c>
      <c r="D3577" s="182">
        <v>243.63</v>
      </c>
    </row>
    <row r="3578" spans="1:4">
      <c r="A3578" s="184" t="s">
        <v>19950</v>
      </c>
      <c r="B3578" s="180" t="s">
        <v>19951</v>
      </c>
      <c r="C3578" s="181" t="s">
        <v>11911</v>
      </c>
      <c r="D3578" s="182">
        <v>33.659999999999997</v>
      </c>
    </row>
    <row r="3579" spans="1:4">
      <c r="A3579" s="181" t="s">
        <v>19952</v>
      </c>
      <c r="B3579" s="180" t="s">
        <v>19953</v>
      </c>
      <c r="C3579" s="181" t="s">
        <v>11911</v>
      </c>
      <c r="D3579" s="182">
        <v>15.41</v>
      </c>
    </row>
    <row r="3580" spans="1:4">
      <c r="A3580" s="183" t="s">
        <v>19954</v>
      </c>
      <c r="B3580" s="180"/>
      <c r="C3580" s="181"/>
      <c r="D3580" s="182"/>
    </row>
    <row r="3581" spans="1:4">
      <c r="A3581" s="184" t="s">
        <v>19955</v>
      </c>
      <c r="B3581" s="180" t="s">
        <v>19956</v>
      </c>
      <c r="C3581" s="181" t="s">
        <v>11911</v>
      </c>
      <c r="D3581" s="182">
        <v>16.39</v>
      </c>
    </row>
    <row r="3582" spans="1:4">
      <c r="A3582" s="184" t="s">
        <v>19957</v>
      </c>
      <c r="B3582" s="180" t="s">
        <v>19958</v>
      </c>
      <c r="C3582" s="181" t="s">
        <v>11911</v>
      </c>
      <c r="D3582" s="182">
        <v>19.96</v>
      </c>
    </row>
    <row r="3583" spans="1:4">
      <c r="A3583" s="184" t="s">
        <v>19959</v>
      </c>
      <c r="B3583" s="180" t="s">
        <v>19960</v>
      </c>
      <c r="C3583" s="181" t="s">
        <v>11911</v>
      </c>
      <c r="D3583" s="182">
        <v>37.93</v>
      </c>
    </row>
    <row r="3584" spans="1:4">
      <c r="A3584" s="184" t="s">
        <v>19961</v>
      </c>
      <c r="B3584" s="180" t="s">
        <v>19962</v>
      </c>
      <c r="C3584" s="181" t="s">
        <v>11911</v>
      </c>
      <c r="D3584" s="182">
        <v>9.14</v>
      </c>
    </row>
    <row r="3585" spans="1:4">
      <c r="A3585" s="184" t="s">
        <v>19963</v>
      </c>
      <c r="B3585" s="180" t="s">
        <v>19964</v>
      </c>
      <c r="C3585" s="181" t="s">
        <v>11911</v>
      </c>
      <c r="D3585" s="182">
        <v>100.53</v>
      </c>
    </row>
    <row r="3586" spans="1:4">
      <c r="A3586" s="184" t="s">
        <v>19965</v>
      </c>
      <c r="B3586" s="180" t="s">
        <v>19966</v>
      </c>
      <c r="C3586" s="181" t="s">
        <v>11911</v>
      </c>
      <c r="D3586" s="182">
        <v>116.24</v>
      </c>
    </row>
    <row r="3587" spans="1:4">
      <c r="A3587" s="181" t="s">
        <v>19967</v>
      </c>
      <c r="B3587" s="180" t="s">
        <v>19968</v>
      </c>
      <c r="C3587" s="181" t="s">
        <v>11911</v>
      </c>
      <c r="D3587" s="182">
        <v>10.49</v>
      </c>
    </row>
    <row r="3588" spans="1:4">
      <c r="A3588" s="183" t="s">
        <v>19969</v>
      </c>
      <c r="B3588" s="180"/>
      <c r="C3588" s="181"/>
      <c r="D3588" s="182"/>
    </row>
    <row r="3589" spans="1:4">
      <c r="A3589" s="184" t="s">
        <v>19970</v>
      </c>
      <c r="B3589" s="180" t="s">
        <v>19971</v>
      </c>
      <c r="C3589" s="181" t="s">
        <v>48</v>
      </c>
      <c r="D3589" s="182">
        <v>2.72</v>
      </c>
    </row>
    <row r="3590" spans="1:4">
      <c r="A3590" s="184" t="s">
        <v>19972</v>
      </c>
      <c r="B3590" s="180" t="s">
        <v>19973</v>
      </c>
      <c r="C3590" s="181" t="s">
        <v>48</v>
      </c>
      <c r="D3590" s="182">
        <v>3.75</v>
      </c>
    </row>
    <row r="3591" spans="1:4">
      <c r="A3591" s="184" t="s">
        <v>19974</v>
      </c>
      <c r="B3591" s="180" t="s">
        <v>19975</v>
      </c>
      <c r="C3591" s="181" t="s">
        <v>48</v>
      </c>
      <c r="D3591" s="182">
        <v>5.07</v>
      </c>
    </row>
    <row r="3592" spans="1:4">
      <c r="A3592" s="184" t="s">
        <v>19976</v>
      </c>
      <c r="B3592" s="180" t="s">
        <v>19977</v>
      </c>
      <c r="C3592" s="181" t="s">
        <v>48</v>
      </c>
      <c r="D3592" s="182">
        <v>6.33</v>
      </c>
    </row>
    <row r="3593" spans="1:4">
      <c r="A3593" s="184" t="s">
        <v>19978</v>
      </c>
      <c r="B3593" s="180" t="s">
        <v>19979</v>
      </c>
      <c r="C3593" s="181" t="s">
        <v>48</v>
      </c>
      <c r="D3593" s="182">
        <v>11.16</v>
      </c>
    </row>
    <row r="3594" spans="1:4">
      <c r="A3594" s="184" t="s">
        <v>19980</v>
      </c>
      <c r="B3594" s="180" t="s">
        <v>19981</v>
      </c>
      <c r="C3594" s="181" t="s">
        <v>48</v>
      </c>
      <c r="D3594" s="182">
        <v>17.239999999999998</v>
      </c>
    </row>
    <row r="3595" spans="1:4">
      <c r="A3595" s="184" t="s">
        <v>19982</v>
      </c>
      <c r="B3595" s="180" t="s">
        <v>19983</v>
      </c>
      <c r="C3595" s="181" t="s">
        <v>48</v>
      </c>
      <c r="D3595" s="182">
        <v>24.42</v>
      </c>
    </row>
    <row r="3596" spans="1:4">
      <c r="A3596" s="184" t="s">
        <v>19984</v>
      </c>
      <c r="B3596" s="180" t="s">
        <v>19985</v>
      </c>
      <c r="C3596" s="181" t="s">
        <v>48</v>
      </c>
      <c r="D3596" s="182">
        <v>41.7</v>
      </c>
    </row>
    <row r="3597" spans="1:4">
      <c r="A3597" s="184" t="s">
        <v>19986</v>
      </c>
      <c r="B3597" s="180" t="s">
        <v>19987</v>
      </c>
      <c r="C3597" s="181" t="s">
        <v>48</v>
      </c>
      <c r="D3597" s="182">
        <v>66.61</v>
      </c>
    </row>
    <row r="3598" spans="1:4">
      <c r="A3598" s="181" t="s">
        <v>19988</v>
      </c>
      <c r="B3598" s="180" t="s">
        <v>19989</v>
      </c>
      <c r="C3598" s="181" t="s">
        <v>48</v>
      </c>
      <c r="D3598" s="182">
        <v>5.69</v>
      </c>
    </row>
    <row r="3599" spans="1:4">
      <c r="A3599" s="183" t="s">
        <v>19990</v>
      </c>
      <c r="B3599" s="180"/>
      <c r="C3599" s="181"/>
      <c r="D3599" s="182"/>
    </row>
    <row r="3600" spans="1:4">
      <c r="A3600" s="184" t="s">
        <v>19991</v>
      </c>
      <c r="B3600" s="180" t="s">
        <v>19992</v>
      </c>
      <c r="C3600" s="181" t="s">
        <v>48</v>
      </c>
      <c r="D3600" s="182">
        <v>3.07</v>
      </c>
    </row>
    <row r="3601" spans="1:4">
      <c r="A3601" s="184" t="s">
        <v>19993</v>
      </c>
      <c r="B3601" s="180" t="s">
        <v>19994</v>
      </c>
      <c r="C3601" s="181" t="s">
        <v>48</v>
      </c>
      <c r="D3601" s="182">
        <v>4.1100000000000003</v>
      </c>
    </row>
    <row r="3602" spans="1:4">
      <c r="A3602" s="184" t="s">
        <v>19995</v>
      </c>
      <c r="B3602" s="180" t="s">
        <v>19996</v>
      </c>
      <c r="C3602" s="181" t="s">
        <v>48</v>
      </c>
      <c r="D3602" s="182">
        <v>12.77</v>
      </c>
    </row>
    <row r="3603" spans="1:4">
      <c r="A3603" s="184" t="s">
        <v>19997</v>
      </c>
      <c r="B3603" s="180" t="s">
        <v>19998</v>
      </c>
      <c r="C3603" s="181" t="s">
        <v>48</v>
      </c>
      <c r="D3603" s="182">
        <v>14.34</v>
      </c>
    </row>
    <row r="3604" spans="1:4">
      <c r="A3604" s="184" t="s">
        <v>19999</v>
      </c>
      <c r="B3604" s="180" t="s">
        <v>20000</v>
      </c>
      <c r="C3604" s="181" t="s">
        <v>48</v>
      </c>
      <c r="D3604" s="182">
        <v>27.27</v>
      </c>
    </row>
    <row r="3605" spans="1:4">
      <c r="A3605" s="184" t="s">
        <v>20001</v>
      </c>
      <c r="B3605" s="180" t="s">
        <v>20002</v>
      </c>
      <c r="C3605" s="181" t="s">
        <v>48</v>
      </c>
      <c r="D3605" s="182">
        <v>42.36</v>
      </c>
    </row>
    <row r="3606" spans="1:4">
      <c r="A3606" s="184" t="s">
        <v>20003</v>
      </c>
      <c r="B3606" s="180" t="s">
        <v>20004</v>
      </c>
      <c r="C3606" s="181" t="s">
        <v>48</v>
      </c>
      <c r="D3606" s="182">
        <v>79.680000000000007</v>
      </c>
    </row>
    <row r="3607" spans="1:4">
      <c r="A3607" s="184" t="s">
        <v>20005</v>
      </c>
      <c r="B3607" s="180" t="s">
        <v>20006</v>
      </c>
      <c r="C3607" s="181" t="s">
        <v>48</v>
      </c>
      <c r="D3607" s="182">
        <v>89.2</v>
      </c>
    </row>
    <row r="3608" spans="1:4">
      <c r="A3608" s="184" t="s">
        <v>20007</v>
      </c>
      <c r="B3608" s="180" t="s">
        <v>20008</v>
      </c>
      <c r="C3608" s="181" t="s">
        <v>48</v>
      </c>
      <c r="D3608" s="182">
        <v>103.66</v>
      </c>
    </row>
    <row r="3609" spans="1:4">
      <c r="A3609" s="184" t="s">
        <v>20009</v>
      </c>
      <c r="B3609" s="180" t="s">
        <v>20010</v>
      </c>
      <c r="C3609" s="181" t="s">
        <v>48</v>
      </c>
      <c r="D3609" s="182">
        <v>117.95</v>
      </c>
    </row>
    <row r="3610" spans="1:4">
      <c r="A3610" s="184" t="s">
        <v>20011</v>
      </c>
      <c r="B3610" s="180" t="s">
        <v>20012</v>
      </c>
      <c r="C3610" s="181" t="s">
        <v>48</v>
      </c>
      <c r="D3610" s="182">
        <v>174.61</v>
      </c>
    </row>
    <row r="3611" spans="1:4">
      <c r="A3611" s="184" t="s">
        <v>20013</v>
      </c>
      <c r="B3611" s="180" t="s">
        <v>20014</v>
      </c>
      <c r="C3611" s="181" t="s">
        <v>48</v>
      </c>
      <c r="D3611" s="182">
        <v>216.33</v>
      </c>
    </row>
    <row r="3612" spans="1:4">
      <c r="A3612" s="184" t="s">
        <v>20015</v>
      </c>
      <c r="B3612" s="180" t="s">
        <v>20016</v>
      </c>
      <c r="C3612" s="181" t="s">
        <v>48</v>
      </c>
      <c r="D3612" s="182">
        <v>76.650000000000006</v>
      </c>
    </row>
    <row r="3613" spans="1:4">
      <c r="A3613" s="184" t="s">
        <v>20017</v>
      </c>
      <c r="B3613" s="180" t="s">
        <v>20018</v>
      </c>
      <c r="C3613" s="181" t="s">
        <v>48</v>
      </c>
      <c r="D3613" s="182">
        <v>14.79</v>
      </c>
    </row>
    <row r="3614" spans="1:4">
      <c r="A3614" s="184" t="s">
        <v>20019</v>
      </c>
      <c r="B3614" s="180" t="s">
        <v>20020</v>
      </c>
      <c r="C3614" s="181" t="s">
        <v>48</v>
      </c>
      <c r="D3614" s="182">
        <v>4.8899999999999997</v>
      </c>
    </row>
    <row r="3615" spans="1:4">
      <c r="A3615" s="184" t="s">
        <v>20021</v>
      </c>
      <c r="B3615" s="180" t="s">
        <v>20022</v>
      </c>
      <c r="C3615" s="181" t="s">
        <v>48</v>
      </c>
      <c r="D3615" s="182">
        <v>5.78</v>
      </c>
    </row>
    <row r="3616" spans="1:4">
      <c r="A3616" s="184" t="s">
        <v>20023</v>
      </c>
      <c r="B3616" s="180" t="s">
        <v>20024</v>
      </c>
      <c r="C3616" s="181" t="s">
        <v>48</v>
      </c>
      <c r="D3616" s="182">
        <v>10.39</v>
      </c>
    </row>
    <row r="3617" spans="1:4">
      <c r="A3617" s="184" t="s">
        <v>20025</v>
      </c>
      <c r="B3617" s="180" t="s">
        <v>20026</v>
      </c>
      <c r="C3617" s="181" t="s">
        <v>48</v>
      </c>
      <c r="D3617" s="182">
        <v>12.57</v>
      </c>
    </row>
    <row r="3618" spans="1:4">
      <c r="A3618" s="184" t="s">
        <v>20027</v>
      </c>
      <c r="B3618" s="180" t="s">
        <v>20028</v>
      </c>
      <c r="C3618" s="181" t="s">
        <v>48</v>
      </c>
      <c r="D3618" s="182">
        <v>14.14</v>
      </c>
    </row>
    <row r="3619" spans="1:4">
      <c r="A3619" s="184" t="s">
        <v>20029</v>
      </c>
      <c r="B3619" s="180" t="s">
        <v>20030</v>
      </c>
      <c r="C3619" s="181" t="s">
        <v>48</v>
      </c>
      <c r="D3619" s="182">
        <v>27.48</v>
      </c>
    </row>
    <row r="3620" spans="1:4">
      <c r="A3620" s="184" t="s">
        <v>20031</v>
      </c>
      <c r="B3620" s="180" t="s">
        <v>20032</v>
      </c>
      <c r="C3620" s="181" t="s">
        <v>48</v>
      </c>
      <c r="D3620" s="182">
        <v>42.1</v>
      </c>
    </row>
    <row r="3621" spans="1:4">
      <c r="A3621" s="184" t="s">
        <v>20033</v>
      </c>
      <c r="B3621" s="180" t="s">
        <v>20034</v>
      </c>
      <c r="C3621" s="181" t="s">
        <v>48</v>
      </c>
      <c r="D3621" s="182">
        <v>66.61</v>
      </c>
    </row>
    <row r="3622" spans="1:4">
      <c r="A3622" s="184" t="s">
        <v>20035</v>
      </c>
      <c r="B3622" s="180" t="s">
        <v>20036</v>
      </c>
      <c r="C3622" s="181" t="s">
        <v>48</v>
      </c>
      <c r="D3622" s="182">
        <v>79.760000000000005</v>
      </c>
    </row>
    <row r="3623" spans="1:4">
      <c r="A3623" s="184" t="s">
        <v>20037</v>
      </c>
      <c r="B3623" s="180" t="s">
        <v>20038</v>
      </c>
      <c r="C3623" s="181" t="s">
        <v>48</v>
      </c>
      <c r="D3623" s="182">
        <v>89.62</v>
      </c>
    </row>
    <row r="3624" spans="1:4">
      <c r="A3624" s="184" t="s">
        <v>20039</v>
      </c>
      <c r="B3624" s="180" t="s">
        <v>20040</v>
      </c>
      <c r="C3624" s="181" t="s">
        <v>48</v>
      </c>
      <c r="D3624" s="182">
        <v>102.39</v>
      </c>
    </row>
    <row r="3625" spans="1:4">
      <c r="A3625" s="181" t="s">
        <v>20041</v>
      </c>
      <c r="B3625" s="180" t="s">
        <v>20042</v>
      </c>
      <c r="C3625" s="181" t="s">
        <v>48</v>
      </c>
      <c r="D3625" s="182">
        <v>141.86000000000001</v>
      </c>
    </row>
    <row r="3626" spans="1:4">
      <c r="A3626" s="183" t="s">
        <v>20043</v>
      </c>
      <c r="B3626" s="180"/>
      <c r="C3626" s="181"/>
      <c r="D3626" s="182"/>
    </row>
    <row r="3627" spans="1:4">
      <c r="A3627" s="181" t="s">
        <v>20044</v>
      </c>
      <c r="B3627" s="180" t="s">
        <v>20045</v>
      </c>
      <c r="C3627" s="181" t="s">
        <v>48</v>
      </c>
      <c r="D3627" s="182">
        <v>47.58</v>
      </c>
    </row>
    <row r="3628" spans="1:4">
      <c r="A3628" s="183" t="s">
        <v>20046</v>
      </c>
      <c r="B3628" s="180"/>
      <c r="C3628" s="181"/>
      <c r="D3628" s="182"/>
    </row>
    <row r="3629" spans="1:4">
      <c r="A3629" s="184" t="s">
        <v>20047</v>
      </c>
      <c r="B3629" s="180" t="s">
        <v>20048</v>
      </c>
      <c r="C3629" s="181" t="s">
        <v>48</v>
      </c>
      <c r="D3629" s="182">
        <v>5.57</v>
      </c>
    </row>
    <row r="3630" spans="1:4">
      <c r="A3630" s="184" t="s">
        <v>20049</v>
      </c>
      <c r="B3630" s="180" t="s">
        <v>20050</v>
      </c>
      <c r="C3630" s="181" t="s">
        <v>48</v>
      </c>
      <c r="D3630" s="182">
        <v>7.56</v>
      </c>
    </row>
    <row r="3631" spans="1:4">
      <c r="A3631" s="184" t="s">
        <v>20051</v>
      </c>
      <c r="B3631" s="180" t="s">
        <v>20052</v>
      </c>
      <c r="C3631" s="181" t="s">
        <v>48</v>
      </c>
      <c r="D3631" s="182">
        <v>1.52</v>
      </c>
    </row>
    <row r="3632" spans="1:4">
      <c r="A3632" s="184" t="s">
        <v>20053</v>
      </c>
      <c r="B3632" s="180" t="s">
        <v>20054</v>
      </c>
      <c r="C3632" s="181" t="s">
        <v>48</v>
      </c>
      <c r="D3632" s="182">
        <v>2.6</v>
      </c>
    </row>
    <row r="3633" spans="1:4">
      <c r="A3633" s="184" t="s">
        <v>20055</v>
      </c>
      <c r="B3633" s="180" t="s">
        <v>20056</v>
      </c>
      <c r="C3633" s="181" t="s">
        <v>48</v>
      </c>
      <c r="D3633" s="182">
        <v>4.42</v>
      </c>
    </row>
    <row r="3634" spans="1:4">
      <c r="A3634" s="181" t="s">
        <v>20057</v>
      </c>
      <c r="B3634" s="180" t="s">
        <v>20058</v>
      </c>
      <c r="C3634" s="181" t="s">
        <v>48</v>
      </c>
      <c r="D3634" s="182">
        <v>48.76</v>
      </c>
    </row>
    <row r="3635" spans="1:4">
      <c r="A3635" s="183" t="s">
        <v>20059</v>
      </c>
      <c r="B3635" s="180"/>
      <c r="C3635" s="181"/>
      <c r="D3635" s="182"/>
    </row>
    <row r="3636" spans="1:4">
      <c r="A3636" s="184" t="s">
        <v>20060</v>
      </c>
      <c r="B3636" s="180" t="s">
        <v>20061</v>
      </c>
      <c r="C3636" s="181" t="s">
        <v>11945</v>
      </c>
      <c r="D3636" s="182">
        <v>59.56</v>
      </c>
    </row>
    <row r="3637" spans="1:4">
      <c r="A3637" s="184" t="s">
        <v>20062</v>
      </c>
      <c r="B3637" s="180" t="s">
        <v>20063</v>
      </c>
      <c r="C3637" s="181" t="s">
        <v>11945</v>
      </c>
      <c r="D3637" s="182">
        <v>54.05</v>
      </c>
    </row>
    <row r="3638" spans="1:4">
      <c r="A3638" s="184" t="s">
        <v>20064</v>
      </c>
      <c r="B3638" s="180" t="s">
        <v>20065</v>
      </c>
      <c r="C3638" s="181" t="s">
        <v>11945</v>
      </c>
      <c r="D3638" s="182">
        <v>55.94</v>
      </c>
    </row>
    <row r="3639" spans="1:4">
      <c r="A3639" s="184" t="s">
        <v>20066</v>
      </c>
      <c r="B3639" s="180" t="s">
        <v>20067</v>
      </c>
      <c r="C3639" s="181" t="s">
        <v>11945</v>
      </c>
      <c r="D3639" s="182">
        <v>53.53</v>
      </c>
    </row>
    <row r="3640" spans="1:4">
      <c r="A3640" s="181" t="s">
        <v>20068</v>
      </c>
      <c r="B3640" s="180" t="s">
        <v>20069</v>
      </c>
      <c r="C3640" s="181" t="s">
        <v>11945</v>
      </c>
      <c r="D3640" s="182">
        <v>53.05</v>
      </c>
    </row>
    <row r="3641" spans="1:4">
      <c r="A3641" s="183" t="s">
        <v>20070</v>
      </c>
      <c r="B3641" s="180"/>
      <c r="C3641" s="181"/>
      <c r="D3641" s="182"/>
    </row>
    <row r="3642" spans="1:4">
      <c r="A3642" s="184" t="s">
        <v>20071</v>
      </c>
      <c r="B3642" s="180" t="s">
        <v>20072</v>
      </c>
      <c r="C3642" s="181" t="s">
        <v>48</v>
      </c>
      <c r="D3642" s="182">
        <v>2.23</v>
      </c>
    </row>
    <row r="3643" spans="1:4">
      <c r="A3643" s="184" t="s">
        <v>20073</v>
      </c>
      <c r="B3643" s="180" t="s">
        <v>20074</v>
      </c>
      <c r="C3643" s="181" t="s">
        <v>48</v>
      </c>
      <c r="D3643" s="182">
        <v>2.2400000000000002</v>
      </c>
    </row>
    <row r="3644" spans="1:4">
      <c r="A3644" s="184" t="s">
        <v>20075</v>
      </c>
      <c r="B3644" s="180" t="s">
        <v>20076</v>
      </c>
      <c r="C3644" s="181" t="s">
        <v>48</v>
      </c>
      <c r="D3644" s="182">
        <v>2.96</v>
      </c>
    </row>
    <row r="3645" spans="1:4">
      <c r="A3645" s="184" t="s">
        <v>20077</v>
      </c>
      <c r="B3645" s="180" t="s">
        <v>20078</v>
      </c>
      <c r="C3645" s="181" t="s">
        <v>48</v>
      </c>
      <c r="D3645" s="182">
        <v>3.98</v>
      </c>
    </row>
    <row r="3646" spans="1:4">
      <c r="A3646" s="184" t="s">
        <v>20079</v>
      </c>
      <c r="B3646" s="180" t="s">
        <v>20080</v>
      </c>
      <c r="C3646" s="181" t="s">
        <v>48</v>
      </c>
      <c r="D3646" s="182">
        <v>5.69</v>
      </c>
    </row>
    <row r="3647" spans="1:4">
      <c r="A3647" s="184" t="s">
        <v>20081</v>
      </c>
      <c r="B3647" s="180" t="s">
        <v>20082</v>
      </c>
      <c r="C3647" s="181" t="s">
        <v>48</v>
      </c>
      <c r="D3647" s="182">
        <v>8.6199999999999992</v>
      </c>
    </row>
    <row r="3648" spans="1:4">
      <c r="A3648" s="184" t="s">
        <v>20083</v>
      </c>
      <c r="B3648" s="180" t="s">
        <v>20084</v>
      </c>
      <c r="C3648" s="181" t="s">
        <v>48</v>
      </c>
      <c r="D3648" s="182">
        <v>3.78</v>
      </c>
    </row>
    <row r="3649" spans="1:4">
      <c r="A3649" s="184" t="s">
        <v>20085</v>
      </c>
      <c r="B3649" s="180" t="s">
        <v>20086</v>
      </c>
      <c r="C3649" s="181" t="s">
        <v>48</v>
      </c>
      <c r="D3649" s="182">
        <v>4.55</v>
      </c>
    </row>
    <row r="3650" spans="1:4">
      <c r="A3650" s="181" t="s">
        <v>20087</v>
      </c>
      <c r="B3650" s="180" t="s">
        <v>20088</v>
      </c>
      <c r="C3650" s="181" t="s">
        <v>48</v>
      </c>
      <c r="D3650" s="182">
        <v>6.16</v>
      </c>
    </row>
    <row r="3651" spans="1:4">
      <c r="A3651" s="183" t="s">
        <v>20089</v>
      </c>
      <c r="B3651" s="180"/>
      <c r="C3651" s="181"/>
      <c r="D3651" s="182"/>
    </row>
    <row r="3652" spans="1:4">
      <c r="A3652" s="184" t="s">
        <v>20090</v>
      </c>
      <c r="B3652" s="180" t="s">
        <v>20091</v>
      </c>
      <c r="C3652" s="181" t="s">
        <v>48</v>
      </c>
      <c r="D3652" s="182">
        <v>1.49</v>
      </c>
    </row>
    <row r="3653" spans="1:4">
      <c r="A3653" s="184" t="s">
        <v>20092</v>
      </c>
      <c r="B3653" s="180" t="s">
        <v>20093</v>
      </c>
      <c r="C3653" s="181" t="s">
        <v>48</v>
      </c>
      <c r="D3653" s="182">
        <v>2.08</v>
      </c>
    </row>
    <row r="3654" spans="1:4">
      <c r="A3654" s="184" t="s">
        <v>20094</v>
      </c>
      <c r="B3654" s="180" t="s">
        <v>20095</v>
      </c>
      <c r="C3654" s="181" t="s">
        <v>48</v>
      </c>
      <c r="D3654" s="182">
        <v>2.54</v>
      </c>
    </row>
    <row r="3655" spans="1:4">
      <c r="A3655" s="184" t="s">
        <v>20096</v>
      </c>
      <c r="B3655" s="180" t="s">
        <v>20097</v>
      </c>
      <c r="C3655" s="181" t="s">
        <v>48</v>
      </c>
      <c r="D3655" s="182">
        <v>4.54</v>
      </c>
    </row>
    <row r="3656" spans="1:4">
      <c r="A3656" s="184" t="s">
        <v>20098</v>
      </c>
      <c r="B3656" s="180" t="s">
        <v>20099</v>
      </c>
      <c r="C3656" s="181" t="s">
        <v>48</v>
      </c>
      <c r="D3656" s="182">
        <v>7.44</v>
      </c>
    </row>
    <row r="3657" spans="1:4">
      <c r="A3657" s="184" t="s">
        <v>20100</v>
      </c>
      <c r="B3657" s="180" t="s">
        <v>20101</v>
      </c>
      <c r="C3657" s="181" t="s">
        <v>48</v>
      </c>
      <c r="D3657" s="182">
        <v>9.42</v>
      </c>
    </row>
    <row r="3658" spans="1:4">
      <c r="A3658" s="181" t="s">
        <v>20102</v>
      </c>
      <c r="B3658" s="180" t="s">
        <v>20103</v>
      </c>
      <c r="C3658" s="181" t="s">
        <v>48</v>
      </c>
      <c r="D3658" s="182">
        <v>17.53</v>
      </c>
    </row>
    <row r="3659" spans="1:4">
      <c r="A3659" s="183" t="s">
        <v>20104</v>
      </c>
      <c r="B3659" s="180"/>
      <c r="C3659" s="181"/>
      <c r="D3659" s="182"/>
    </row>
    <row r="3660" spans="1:4">
      <c r="A3660" s="184" t="s">
        <v>20105</v>
      </c>
      <c r="B3660" s="180" t="s">
        <v>20106</v>
      </c>
      <c r="C3660" s="181" t="s">
        <v>11911</v>
      </c>
      <c r="D3660" s="182">
        <v>11.61</v>
      </c>
    </row>
    <row r="3661" spans="1:4">
      <c r="A3661" s="184" t="s">
        <v>20107</v>
      </c>
      <c r="B3661" s="180" t="s">
        <v>20108</v>
      </c>
      <c r="C3661" s="181" t="s">
        <v>11911</v>
      </c>
      <c r="D3661" s="182">
        <v>11.2</v>
      </c>
    </row>
    <row r="3662" spans="1:4">
      <c r="A3662" s="184" t="s">
        <v>20109</v>
      </c>
      <c r="B3662" s="180" t="s">
        <v>20110</v>
      </c>
      <c r="C3662" s="181" t="s">
        <v>11911</v>
      </c>
      <c r="D3662" s="182">
        <v>12.26</v>
      </c>
    </row>
    <row r="3663" spans="1:4">
      <c r="A3663" s="184" t="s">
        <v>20111</v>
      </c>
      <c r="B3663" s="180" t="s">
        <v>20112</v>
      </c>
      <c r="C3663" s="181" t="s">
        <v>11911</v>
      </c>
      <c r="D3663" s="182">
        <v>7.73</v>
      </c>
    </row>
    <row r="3664" spans="1:4">
      <c r="A3664" s="184" t="s">
        <v>20113</v>
      </c>
      <c r="B3664" s="180" t="s">
        <v>20114</v>
      </c>
      <c r="C3664" s="181" t="s">
        <v>11911</v>
      </c>
      <c r="D3664" s="182">
        <v>11.1</v>
      </c>
    </row>
    <row r="3665" spans="1:4">
      <c r="A3665" s="184" t="s">
        <v>20115</v>
      </c>
      <c r="B3665" s="180" t="s">
        <v>20116</v>
      </c>
      <c r="C3665" s="181" t="s">
        <v>11911</v>
      </c>
      <c r="D3665" s="182">
        <v>71.88</v>
      </c>
    </row>
    <row r="3666" spans="1:4">
      <c r="A3666" s="184" t="s">
        <v>20117</v>
      </c>
      <c r="B3666" s="180" t="s">
        <v>20118</v>
      </c>
      <c r="C3666" s="181" t="s">
        <v>11911</v>
      </c>
      <c r="D3666" s="182">
        <v>40.01</v>
      </c>
    </row>
    <row r="3667" spans="1:4">
      <c r="A3667" s="184" t="s">
        <v>20119</v>
      </c>
      <c r="B3667" s="180" t="s">
        <v>20120</v>
      </c>
      <c r="C3667" s="181" t="s">
        <v>11911</v>
      </c>
      <c r="D3667" s="182">
        <v>114.08</v>
      </c>
    </row>
    <row r="3668" spans="1:4">
      <c r="A3668" s="184" t="s">
        <v>20121</v>
      </c>
      <c r="B3668" s="180" t="s">
        <v>20122</v>
      </c>
      <c r="C3668" s="181" t="s">
        <v>11911</v>
      </c>
      <c r="D3668" s="182">
        <v>199.95</v>
      </c>
    </row>
    <row r="3669" spans="1:4">
      <c r="A3669" s="184" t="s">
        <v>20123</v>
      </c>
      <c r="B3669" s="180" t="s">
        <v>20124</v>
      </c>
      <c r="C3669" s="181" t="s">
        <v>11911</v>
      </c>
      <c r="D3669" s="182">
        <v>321.5</v>
      </c>
    </row>
    <row r="3670" spans="1:4">
      <c r="A3670" s="184" t="s">
        <v>20125</v>
      </c>
      <c r="B3670" s="180" t="s">
        <v>20126</v>
      </c>
      <c r="C3670" s="181" t="s">
        <v>11911</v>
      </c>
      <c r="D3670" s="182">
        <v>689.29</v>
      </c>
    </row>
    <row r="3671" spans="1:4">
      <c r="A3671" s="184" t="s">
        <v>20127</v>
      </c>
      <c r="B3671" s="180" t="s">
        <v>20128</v>
      </c>
      <c r="C3671" s="181" t="s">
        <v>11911</v>
      </c>
      <c r="D3671" s="182">
        <v>711.43</v>
      </c>
    </row>
    <row r="3672" spans="1:4">
      <c r="A3672" s="184" t="s">
        <v>20129</v>
      </c>
      <c r="B3672" s="180" t="s">
        <v>20130</v>
      </c>
      <c r="C3672" s="181" t="s">
        <v>11911</v>
      </c>
      <c r="D3672" s="182">
        <v>346.3</v>
      </c>
    </row>
    <row r="3673" spans="1:4">
      <c r="A3673" s="184" t="s">
        <v>20131</v>
      </c>
      <c r="B3673" s="180" t="s">
        <v>20132</v>
      </c>
      <c r="C3673" s="181" t="s">
        <v>11911</v>
      </c>
      <c r="D3673" s="182">
        <v>413.46</v>
      </c>
    </row>
    <row r="3674" spans="1:4">
      <c r="A3674" s="184" t="s">
        <v>20133</v>
      </c>
      <c r="B3674" s="180" t="s">
        <v>20134</v>
      </c>
      <c r="C3674" s="181" t="s">
        <v>32</v>
      </c>
      <c r="D3674" s="182">
        <v>92.93</v>
      </c>
    </row>
    <row r="3675" spans="1:4">
      <c r="A3675" s="184" t="s">
        <v>20135</v>
      </c>
      <c r="B3675" s="180" t="s">
        <v>20136</v>
      </c>
      <c r="C3675" s="181" t="s">
        <v>11911</v>
      </c>
      <c r="D3675" s="182">
        <v>13.89</v>
      </c>
    </row>
    <row r="3676" spans="1:4">
      <c r="A3676" s="184" t="s">
        <v>20137</v>
      </c>
      <c r="B3676" s="180" t="s">
        <v>20138</v>
      </c>
      <c r="C3676" s="181" t="s">
        <v>11911</v>
      </c>
      <c r="D3676" s="182">
        <v>17.55</v>
      </c>
    </row>
    <row r="3677" spans="1:4">
      <c r="A3677" s="184" t="s">
        <v>20139</v>
      </c>
      <c r="B3677" s="180" t="s">
        <v>20140</v>
      </c>
      <c r="C3677" s="181" t="s">
        <v>11911</v>
      </c>
      <c r="D3677" s="182">
        <v>13.89</v>
      </c>
    </row>
    <row r="3678" spans="1:4">
      <c r="A3678" s="184" t="s">
        <v>20141</v>
      </c>
      <c r="B3678" s="180" t="s">
        <v>20142</v>
      </c>
      <c r="C3678" s="181" t="s">
        <v>11911</v>
      </c>
      <c r="D3678" s="182">
        <v>15.53</v>
      </c>
    </row>
    <row r="3679" spans="1:4">
      <c r="A3679" s="184" t="s">
        <v>20143</v>
      </c>
      <c r="B3679" s="180" t="s">
        <v>20144</v>
      </c>
      <c r="C3679" s="181" t="s">
        <v>11911</v>
      </c>
      <c r="D3679" s="182">
        <v>18.02</v>
      </c>
    </row>
    <row r="3680" spans="1:4">
      <c r="A3680" s="184" t="s">
        <v>20145</v>
      </c>
      <c r="B3680" s="180" t="s">
        <v>20146</v>
      </c>
      <c r="C3680" s="181" t="s">
        <v>11911</v>
      </c>
      <c r="D3680" s="182">
        <v>17.510000000000002</v>
      </c>
    </row>
    <row r="3681" spans="1:4">
      <c r="A3681" s="181" t="s">
        <v>20147</v>
      </c>
      <c r="B3681" s="180" t="s">
        <v>20148</v>
      </c>
      <c r="C3681" s="181" t="s">
        <v>11911</v>
      </c>
      <c r="D3681" s="182">
        <v>18.54</v>
      </c>
    </row>
    <row r="3682" spans="1:4">
      <c r="A3682" s="183" t="s">
        <v>20149</v>
      </c>
      <c r="B3682" s="180"/>
      <c r="C3682" s="181"/>
      <c r="D3682" s="182"/>
    </row>
    <row r="3683" spans="1:4">
      <c r="A3683" s="184" t="s">
        <v>20150</v>
      </c>
      <c r="B3683" s="180" t="s">
        <v>20151</v>
      </c>
      <c r="C3683" s="181" t="s">
        <v>11911</v>
      </c>
      <c r="D3683" s="182">
        <v>86.87</v>
      </c>
    </row>
    <row r="3684" spans="1:4">
      <c r="A3684" s="184" t="s">
        <v>20152</v>
      </c>
      <c r="B3684" s="180" t="s">
        <v>20153</v>
      </c>
      <c r="C3684" s="181" t="s">
        <v>11911</v>
      </c>
      <c r="D3684" s="182">
        <v>95.67</v>
      </c>
    </row>
    <row r="3685" spans="1:4">
      <c r="A3685" s="184" t="s">
        <v>20154</v>
      </c>
      <c r="B3685" s="180" t="s">
        <v>20155</v>
      </c>
      <c r="C3685" s="181" t="s">
        <v>11911</v>
      </c>
      <c r="D3685" s="182">
        <v>96.08</v>
      </c>
    </row>
    <row r="3686" spans="1:4">
      <c r="A3686" s="184" t="s">
        <v>20156</v>
      </c>
      <c r="B3686" s="180" t="s">
        <v>20157</v>
      </c>
      <c r="C3686" s="181" t="s">
        <v>11911</v>
      </c>
      <c r="D3686" s="182">
        <v>174.41</v>
      </c>
    </row>
    <row r="3687" spans="1:4">
      <c r="A3687" s="184" t="s">
        <v>20158</v>
      </c>
      <c r="B3687" s="180" t="s">
        <v>20159</v>
      </c>
      <c r="C3687" s="181" t="s">
        <v>11911</v>
      </c>
      <c r="D3687" s="182">
        <v>533.19000000000005</v>
      </c>
    </row>
    <row r="3688" spans="1:4">
      <c r="A3688" s="184" t="s">
        <v>20160</v>
      </c>
      <c r="B3688" s="180" t="s">
        <v>20161</v>
      </c>
      <c r="C3688" s="181" t="s">
        <v>11911</v>
      </c>
      <c r="D3688" s="182">
        <v>206.84</v>
      </c>
    </row>
    <row r="3689" spans="1:4">
      <c r="A3689" s="184" t="s">
        <v>20162</v>
      </c>
      <c r="B3689" s="180" t="s">
        <v>20163</v>
      </c>
      <c r="C3689" s="181" t="s">
        <v>11911</v>
      </c>
      <c r="D3689" s="182">
        <v>248.32</v>
      </c>
    </row>
    <row r="3690" spans="1:4">
      <c r="A3690" s="184" t="s">
        <v>20164</v>
      </c>
      <c r="B3690" s="180" t="s">
        <v>20165</v>
      </c>
      <c r="C3690" s="181" t="s">
        <v>11911</v>
      </c>
      <c r="D3690" s="182">
        <v>320.73</v>
      </c>
    </row>
    <row r="3691" spans="1:4">
      <c r="A3691" s="184" t="s">
        <v>20166</v>
      </c>
      <c r="B3691" s="180" t="s">
        <v>20167</v>
      </c>
      <c r="C3691" s="181" t="s">
        <v>11911</v>
      </c>
      <c r="D3691" s="182">
        <v>602.61</v>
      </c>
    </row>
    <row r="3692" spans="1:4">
      <c r="A3692" s="184" t="s">
        <v>20168</v>
      </c>
      <c r="B3692" s="180" t="s">
        <v>20169</v>
      </c>
      <c r="C3692" s="181" t="s">
        <v>11911</v>
      </c>
      <c r="D3692" s="182">
        <v>1449.05</v>
      </c>
    </row>
    <row r="3693" spans="1:4">
      <c r="A3693" s="184" t="s">
        <v>20170</v>
      </c>
      <c r="B3693" s="180" t="s">
        <v>20171</v>
      </c>
      <c r="C3693" s="181" t="s">
        <v>11911</v>
      </c>
      <c r="D3693" s="182">
        <v>1529.75</v>
      </c>
    </row>
    <row r="3694" spans="1:4">
      <c r="A3694" s="184" t="s">
        <v>20172</v>
      </c>
      <c r="B3694" s="180" t="s">
        <v>20173</v>
      </c>
      <c r="C3694" s="181" t="s">
        <v>11911</v>
      </c>
      <c r="D3694" s="182">
        <v>823.63</v>
      </c>
    </row>
    <row r="3695" spans="1:4">
      <c r="A3695" s="181" t="s">
        <v>20174</v>
      </c>
      <c r="B3695" s="180" t="s">
        <v>20175</v>
      </c>
      <c r="C3695" s="181" t="s">
        <v>11911</v>
      </c>
      <c r="D3695" s="182">
        <v>15191.27</v>
      </c>
    </row>
    <row r="3696" spans="1:4">
      <c r="A3696" s="183" t="s">
        <v>20176</v>
      </c>
      <c r="B3696" s="180"/>
      <c r="C3696" s="181"/>
      <c r="D3696" s="182"/>
    </row>
    <row r="3697" spans="1:4">
      <c r="A3697" s="184" t="s">
        <v>20177</v>
      </c>
      <c r="B3697" s="180" t="s">
        <v>20178</v>
      </c>
      <c r="C3697" s="181" t="s">
        <v>11911</v>
      </c>
      <c r="D3697" s="182">
        <v>20.329999999999998</v>
      </c>
    </row>
    <row r="3698" spans="1:4">
      <c r="A3698" s="184" t="s">
        <v>20179</v>
      </c>
      <c r="B3698" s="180" t="s">
        <v>20180</v>
      </c>
      <c r="C3698" s="181" t="s">
        <v>11911</v>
      </c>
      <c r="D3698" s="182">
        <v>32.93</v>
      </c>
    </row>
    <row r="3699" spans="1:4">
      <c r="A3699" s="184" t="s">
        <v>20181</v>
      </c>
      <c r="B3699" s="180" t="s">
        <v>20182</v>
      </c>
      <c r="C3699" s="181" t="s">
        <v>11911</v>
      </c>
      <c r="D3699" s="182">
        <v>85.75</v>
      </c>
    </row>
    <row r="3700" spans="1:4">
      <c r="A3700" s="184" t="s">
        <v>20183</v>
      </c>
      <c r="B3700" s="180" t="s">
        <v>20184</v>
      </c>
      <c r="C3700" s="181" t="s">
        <v>11911</v>
      </c>
      <c r="D3700" s="182">
        <v>76.569999999999993</v>
      </c>
    </row>
    <row r="3701" spans="1:4">
      <c r="A3701" s="184" t="s">
        <v>20185</v>
      </c>
      <c r="B3701" s="180" t="s">
        <v>20186</v>
      </c>
      <c r="C3701" s="181" t="s">
        <v>11911</v>
      </c>
      <c r="D3701" s="182">
        <v>91.04</v>
      </c>
    </row>
    <row r="3702" spans="1:4">
      <c r="A3702" s="184" t="s">
        <v>20187</v>
      </c>
      <c r="B3702" s="180" t="s">
        <v>20188</v>
      </c>
      <c r="C3702" s="181" t="s">
        <v>11911</v>
      </c>
      <c r="D3702" s="182">
        <v>91.04</v>
      </c>
    </row>
    <row r="3703" spans="1:4">
      <c r="A3703" s="184" t="s">
        <v>20189</v>
      </c>
      <c r="B3703" s="180" t="s">
        <v>20190</v>
      </c>
      <c r="C3703" s="181" t="s">
        <v>11911</v>
      </c>
      <c r="D3703" s="182">
        <v>91.04</v>
      </c>
    </row>
    <row r="3704" spans="1:4">
      <c r="A3704" s="184" t="s">
        <v>20191</v>
      </c>
      <c r="B3704" s="180" t="s">
        <v>20192</v>
      </c>
      <c r="C3704" s="181" t="s">
        <v>11911</v>
      </c>
      <c r="D3704" s="182">
        <v>326.74</v>
      </c>
    </row>
    <row r="3705" spans="1:4">
      <c r="A3705" s="184" t="s">
        <v>20193</v>
      </c>
      <c r="B3705" s="180" t="s">
        <v>20194</v>
      </c>
      <c r="C3705" s="181" t="s">
        <v>11911</v>
      </c>
      <c r="D3705" s="182">
        <v>1979.41</v>
      </c>
    </row>
    <row r="3706" spans="1:4">
      <c r="A3706" s="184" t="s">
        <v>20195</v>
      </c>
      <c r="B3706" s="180" t="s">
        <v>20196</v>
      </c>
      <c r="C3706" s="181" t="s">
        <v>11911</v>
      </c>
      <c r="D3706" s="182">
        <v>54008.26</v>
      </c>
    </row>
    <row r="3707" spans="1:4">
      <c r="A3707" s="184" t="s">
        <v>20197</v>
      </c>
      <c r="B3707" s="180" t="s">
        <v>20198</v>
      </c>
      <c r="C3707" s="181" t="s">
        <v>11911</v>
      </c>
      <c r="D3707" s="182">
        <v>487.77</v>
      </c>
    </row>
    <row r="3708" spans="1:4">
      <c r="A3708" s="184" t="s">
        <v>20199</v>
      </c>
      <c r="B3708" s="180" t="s">
        <v>20200</v>
      </c>
      <c r="C3708" s="181" t="s">
        <v>11911</v>
      </c>
      <c r="D3708" s="182">
        <v>386.21</v>
      </c>
    </row>
    <row r="3709" spans="1:4">
      <c r="A3709" s="184" t="s">
        <v>20201</v>
      </c>
      <c r="B3709" s="180" t="s">
        <v>20202</v>
      </c>
      <c r="C3709" s="181" t="s">
        <v>11911</v>
      </c>
      <c r="D3709" s="182">
        <v>748.98</v>
      </c>
    </row>
    <row r="3710" spans="1:4">
      <c r="A3710" s="184" t="s">
        <v>20203</v>
      </c>
      <c r="B3710" s="180" t="s">
        <v>20204</v>
      </c>
      <c r="C3710" s="181" t="s">
        <v>11911</v>
      </c>
      <c r="D3710" s="182">
        <v>1631.17</v>
      </c>
    </row>
    <row r="3711" spans="1:4">
      <c r="A3711" s="184" t="s">
        <v>20205</v>
      </c>
      <c r="B3711" s="180" t="s">
        <v>20206</v>
      </c>
      <c r="C3711" s="181" t="s">
        <v>11911</v>
      </c>
      <c r="D3711" s="182">
        <v>2370.52</v>
      </c>
    </row>
    <row r="3712" spans="1:4">
      <c r="A3712" s="181" t="s">
        <v>20207</v>
      </c>
      <c r="B3712" s="180" t="s">
        <v>20208</v>
      </c>
      <c r="C3712" s="181" t="s">
        <v>11911</v>
      </c>
      <c r="D3712" s="182">
        <v>50084.46</v>
      </c>
    </row>
    <row r="3713" spans="1:4">
      <c r="A3713" s="183" t="s">
        <v>20209</v>
      </c>
      <c r="B3713" s="180"/>
      <c r="C3713" s="181"/>
      <c r="D3713" s="182"/>
    </row>
    <row r="3714" spans="1:4">
      <c r="A3714" s="184" t="s">
        <v>20210</v>
      </c>
      <c r="B3714" s="180" t="s">
        <v>20211</v>
      </c>
      <c r="C3714" s="181" t="s">
        <v>11911</v>
      </c>
      <c r="D3714" s="182">
        <v>794.77</v>
      </c>
    </row>
    <row r="3715" spans="1:4">
      <c r="A3715" s="184" t="s">
        <v>20212</v>
      </c>
      <c r="B3715" s="180" t="s">
        <v>20213</v>
      </c>
      <c r="C3715" s="181" t="s">
        <v>11911</v>
      </c>
      <c r="D3715" s="182">
        <v>399.77</v>
      </c>
    </row>
    <row r="3716" spans="1:4">
      <c r="A3716" s="184" t="s">
        <v>20214</v>
      </c>
      <c r="B3716" s="180" t="s">
        <v>20215</v>
      </c>
      <c r="C3716" s="181" t="s">
        <v>11911</v>
      </c>
      <c r="D3716" s="182">
        <v>1094.77</v>
      </c>
    </row>
    <row r="3717" spans="1:4">
      <c r="A3717" s="184" t="s">
        <v>20216</v>
      </c>
      <c r="B3717" s="180" t="s">
        <v>20217</v>
      </c>
      <c r="C3717" s="181" t="s">
        <v>11911</v>
      </c>
      <c r="D3717" s="182">
        <v>2946.6</v>
      </c>
    </row>
    <row r="3718" spans="1:4">
      <c r="A3718" s="184" t="s">
        <v>20218</v>
      </c>
      <c r="B3718" s="180" t="s">
        <v>20219</v>
      </c>
      <c r="C3718" s="181" t="s">
        <v>11911</v>
      </c>
      <c r="D3718" s="182">
        <v>5391.68</v>
      </c>
    </row>
    <row r="3719" spans="1:4">
      <c r="A3719" s="184" t="s">
        <v>20220</v>
      </c>
      <c r="B3719" s="180" t="s">
        <v>20221</v>
      </c>
      <c r="C3719" s="181" t="s">
        <v>11911</v>
      </c>
      <c r="D3719" s="182">
        <v>138.43</v>
      </c>
    </row>
    <row r="3720" spans="1:4">
      <c r="A3720" s="184" t="s">
        <v>20222</v>
      </c>
      <c r="B3720" s="180" t="s">
        <v>20223</v>
      </c>
      <c r="C3720" s="181" t="s">
        <v>11911</v>
      </c>
      <c r="D3720" s="182">
        <v>267.14</v>
      </c>
    </row>
    <row r="3721" spans="1:4">
      <c r="A3721" s="184" t="s">
        <v>20224</v>
      </c>
      <c r="B3721" s="180" t="s">
        <v>20225</v>
      </c>
      <c r="C3721" s="181" t="s">
        <v>11911</v>
      </c>
      <c r="D3721" s="182">
        <v>462.75</v>
      </c>
    </row>
    <row r="3722" spans="1:4">
      <c r="A3722" s="184" t="s">
        <v>20226</v>
      </c>
      <c r="B3722" s="180" t="s">
        <v>20227</v>
      </c>
      <c r="C3722" s="181" t="s">
        <v>11911</v>
      </c>
      <c r="D3722" s="182">
        <v>49.56</v>
      </c>
    </row>
    <row r="3723" spans="1:4">
      <c r="A3723" s="184" t="s">
        <v>20228</v>
      </c>
      <c r="B3723" s="180" t="s">
        <v>20229</v>
      </c>
      <c r="C3723" s="181" t="s">
        <v>11911</v>
      </c>
      <c r="D3723" s="182">
        <v>226.85</v>
      </c>
    </row>
    <row r="3724" spans="1:4">
      <c r="A3724" s="184" t="s">
        <v>20230</v>
      </c>
      <c r="B3724" s="180" t="s">
        <v>20231</v>
      </c>
      <c r="C3724" s="181" t="s">
        <v>11911</v>
      </c>
      <c r="D3724" s="182">
        <v>107.02</v>
      </c>
    </row>
    <row r="3725" spans="1:4">
      <c r="A3725" s="184" t="s">
        <v>20232</v>
      </c>
      <c r="B3725" s="180" t="s">
        <v>20233</v>
      </c>
      <c r="C3725" s="181" t="s">
        <v>11911</v>
      </c>
      <c r="D3725" s="182">
        <v>654.04</v>
      </c>
    </row>
    <row r="3726" spans="1:4">
      <c r="A3726" s="184" t="s">
        <v>20234</v>
      </c>
      <c r="B3726" s="180" t="s">
        <v>20235</v>
      </c>
      <c r="C3726" s="181" t="s">
        <v>11911</v>
      </c>
      <c r="D3726" s="182">
        <v>1098.48</v>
      </c>
    </row>
    <row r="3727" spans="1:4">
      <c r="A3727" s="184" t="s">
        <v>20236</v>
      </c>
      <c r="B3727" s="180" t="s">
        <v>20237</v>
      </c>
      <c r="C3727" s="181" t="s">
        <v>11911</v>
      </c>
      <c r="D3727" s="182">
        <v>91.76</v>
      </c>
    </row>
    <row r="3728" spans="1:4">
      <c r="A3728" s="184" t="s">
        <v>20238</v>
      </c>
      <c r="B3728" s="180" t="s">
        <v>20239</v>
      </c>
      <c r="C3728" s="181" t="s">
        <v>11911</v>
      </c>
      <c r="D3728" s="182">
        <v>46.35</v>
      </c>
    </row>
    <row r="3729" spans="1:4">
      <c r="A3729" s="184" t="s">
        <v>20240</v>
      </c>
      <c r="B3729" s="180" t="s">
        <v>20241</v>
      </c>
      <c r="C3729" s="181" t="s">
        <v>11911</v>
      </c>
      <c r="D3729" s="182">
        <v>64.22</v>
      </c>
    </row>
    <row r="3730" spans="1:4">
      <c r="A3730" s="184" t="s">
        <v>20242</v>
      </c>
      <c r="B3730" s="180" t="s">
        <v>20243</v>
      </c>
      <c r="C3730" s="181" t="s">
        <v>11911</v>
      </c>
      <c r="D3730" s="182">
        <v>195.35</v>
      </c>
    </row>
    <row r="3731" spans="1:4">
      <c r="A3731" s="184" t="s">
        <v>20244</v>
      </c>
      <c r="B3731" s="180" t="s">
        <v>20245</v>
      </c>
      <c r="C3731" s="181" t="s">
        <v>11911</v>
      </c>
      <c r="D3731" s="182">
        <v>333.95</v>
      </c>
    </row>
    <row r="3732" spans="1:4">
      <c r="A3732" s="184" t="s">
        <v>20246</v>
      </c>
      <c r="B3732" s="180" t="s">
        <v>20247</v>
      </c>
      <c r="C3732" s="181" t="s">
        <v>11911</v>
      </c>
      <c r="D3732" s="182">
        <v>129.77000000000001</v>
      </c>
    </row>
    <row r="3733" spans="1:4">
      <c r="A3733" s="181" t="s">
        <v>20248</v>
      </c>
      <c r="B3733" s="180" t="s">
        <v>20249</v>
      </c>
      <c r="C3733" s="181" t="s">
        <v>11911</v>
      </c>
      <c r="D3733" s="182">
        <v>164.23</v>
      </c>
    </row>
    <row r="3734" spans="1:4">
      <c r="A3734" s="183" t="s">
        <v>20250</v>
      </c>
      <c r="B3734" s="180"/>
      <c r="C3734" s="181"/>
      <c r="D3734" s="182"/>
    </row>
    <row r="3735" spans="1:4">
      <c r="A3735" s="184" t="s">
        <v>20251</v>
      </c>
      <c r="B3735" s="180" t="s">
        <v>20252</v>
      </c>
      <c r="C3735" s="181" t="s">
        <v>11911</v>
      </c>
      <c r="D3735" s="182">
        <v>7.34</v>
      </c>
    </row>
    <row r="3736" spans="1:4">
      <c r="A3736" s="184" t="s">
        <v>20253</v>
      </c>
      <c r="B3736" s="180" t="s">
        <v>20254</v>
      </c>
      <c r="C3736" s="181" t="s">
        <v>11911</v>
      </c>
      <c r="D3736" s="182">
        <v>8.59</v>
      </c>
    </row>
    <row r="3737" spans="1:4">
      <c r="A3737" s="184" t="s">
        <v>20255</v>
      </c>
      <c r="B3737" s="180" t="s">
        <v>20256</v>
      </c>
      <c r="C3737" s="181" t="s">
        <v>11911</v>
      </c>
      <c r="D3737" s="182">
        <v>24.71</v>
      </c>
    </row>
    <row r="3738" spans="1:4">
      <c r="A3738" s="184" t="s">
        <v>20257</v>
      </c>
      <c r="B3738" s="180" t="s">
        <v>20258</v>
      </c>
      <c r="C3738" s="181" t="s">
        <v>11911</v>
      </c>
      <c r="D3738" s="182">
        <v>43.31</v>
      </c>
    </row>
    <row r="3739" spans="1:4">
      <c r="A3739" s="184" t="s">
        <v>20259</v>
      </c>
      <c r="B3739" s="180" t="s">
        <v>20260</v>
      </c>
      <c r="C3739" s="181" t="s">
        <v>11911</v>
      </c>
      <c r="D3739" s="182">
        <v>25.69</v>
      </c>
    </row>
    <row r="3740" spans="1:4">
      <c r="A3740" s="184" t="s">
        <v>20261</v>
      </c>
      <c r="B3740" s="180" t="s">
        <v>20262</v>
      </c>
      <c r="C3740" s="181" t="s">
        <v>11911</v>
      </c>
      <c r="D3740" s="182">
        <v>38.79</v>
      </c>
    </row>
    <row r="3741" spans="1:4">
      <c r="A3741" s="184" t="s">
        <v>20263</v>
      </c>
      <c r="B3741" s="180" t="s">
        <v>20264</v>
      </c>
      <c r="C3741" s="181" t="s">
        <v>11911</v>
      </c>
      <c r="D3741" s="182">
        <v>28.94</v>
      </c>
    </row>
    <row r="3742" spans="1:4">
      <c r="A3742" s="184" t="s">
        <v>20265</v>
      </c>
      <c r="B3742" s="180" t="s">
        <v>20266</v>
      </c>
      <c r="C3742" s="181" t="s">
        <v>11911</v>
      </c>
      <c r="D3742" s="182">
        <v>29.89</v>
      </c>
    </row>
    <row r="3743" spans="1:4">
      <c r="A3743" s="184" t="s">
        <v>20267</v>
      </c>
      <c r="B3743" s="180" t="s">
        <v>20268</v>
      </c>
      <c r="C3743" s="181" t="s">
        <v>11911</v>
      </c>
      <c r="D3743" s="182">
        <v>20.170000000000002</v>
      </c>
    </row>
    <row r="3744" spans="1:4">
      <c r="A3744" s="184" t="s">
        <v>20269</v>
      </c>
      <c r="B3744" s="180" t="s">
        <v>20270</v>
      </c>
      <c r="C3744" s="181" t="s">
        <v>11911</v>
      </c>
      <c r="D3744" s="182">
        <v>31.06</v>
      </c>
    </row>
    <row r="3745" spans="1:4">
      <c r="A3745" s="181" t="s">
        <v>20271</v>
      </c>
      <c r="B3745" s="180" t="s">
        <v>20272</v>
      </c>
      <c r="C3745" s="181" t="s">
        <v>11911</v>
      </c>
      <c r="D3745" s="182">
        <v>39.32</v>
      </c>
    </row>
    <row r="3746" spans="1:4">
      <c r="A3746" s="183" t="s">
        <v>20273</v>
      </c>
      <c r="B3746" s="180"/>
      <c r="C3746" s="181"/>
      <c r="D3746" s="182"/>
    </row>
    <row r="3747" spans="1:4">
      <c r="A3747" s="184" t="s">
        <v>20274</v>
      </c>
      <c r="B3747" s="180" t="s">
        <v>20275</v>
      </c>
      <c r="C3747" s="181" t="s">
        <v>11911</v>
      </c>
      <c r="D3747" s="182">
        <v>2145.2800000000002</v>
      </c>
    </row>
    <row r="3748" spans="1:4">
      <c r="A3748" s="181" t="s">
        <v>20276</v>
      </c>
      <c r="B3748" s="180" t="s">
        <v>20277</v>
      </c>
      <c r="C3748" s="181" t="s">
        <v>11911</v>
      </c>
      <c r="D3748" s="182">
        <v>2308.23</v>
      </c>
    </row>
    <row r="3749" spans="1:4">
      <c r="A3749" s="183" t="s">
        <v>20278</v>
      </c>
      <c r="B3749" s="180"/>
      <c r="C3749" s="181"/>
      <c r="D3749" s="182"/>
    </row>
    <row r="3750" spans="1:4">
      <c r="A3750" s="184" t="s">
        <v>20279</v>
      </c>
      <c r="B3750" s="180" t="s">
        <v>20280</v>
      </c>
      <c r="C3750" s="181" t="s">
        <v>11911</v>
      </c>
      <c r="D3750" s="182">
        <v>141.83000000000001</v>
      </c>
    </row>
    <row r="3751" spans="1:4">
      <c r="A3751" s="184" t="s">
        <v>20281</v>
      </c>
      <c r="B3751" s="180" t="s">
        <v>20282</v>
      </c>
      <c r="C3751" s="181" t="s">
        <v>11911</v>
      </c>
      <c r="D3751" s="182">
        <v>234.17</v>
      </c>
    </row>
    <row r="3752" spans="1:4">
      <c r="A3752" s="184" t="s">
        <v>20283</v>
      </c>
      <c r="B3752" s="180" t="s">
        <v>20284</v>
      </c>
      <c r="C3752" s="181" t="s">
        <v>11911</v>
      </c>
      <c r="D3752" s="182">
        <v>372.18</v>
      </c>
    </row>
    <row r="3753" spans="1:4">
      <c r="A3753" s="184" t="s">
        <v>20285</v>
      </c>
      <c r="B3753" s="180" t="s">
        <v>20286</v>
      </c>
      <c r="C3753" s="181" t="s">
        <v>11911</v>
      </c>
      <c r="D3753" s="182">
        <v>540.20000000000005</v>
      </c>
    </row>
    <row r="3754" spans="1:4">
      <c r="A3754" s="184" t="s">
        <v>20287</v>
      </c>
      <c r="B3754" s="180" t="s">
        <v>20288</v>
      </c>
      <c r="C3754" s="181" t="s">
        <v>11911</v>
      </c>
      <c r="D3754" s="182">
        <v>786.12</v>
      </c>
    </row>
    <row r="3755" spans="1:4">
      <c r="A3755" s="184" t="s">
        <v>20289</v>
      </c>
      <c r="B3755" s="180" t="s">
        <v>20290</v>
      </c>
      <c r="C3755" s="181" t="s">
        <v>11911</v>
      </c>
      <c r="D3755" s="182">
        <v>805.96</v>
      </c>
    </row>
    <row r="3756" spans="1:4">
      <c r="A3756" s="184" t="s">
        <v>20291</v>
      </c>
      <c r="B3756" s="180" t="s">
        <v>20292</v>
      </c>
      <c r="C3756" s="181" t="s">
        <v>11911</v>
      </c>
      <c r="D3756" s="182">
        <v>185.59</v>
      </c>
    </row>
    <row r="3757" spans="1:4">
      <c r="A3757" s="184" t="s">
        <v>20293</v>
      </c>
      <c r="B3757" s="180" t="s">
        <v>20294</v>
      </c>
      <c r="C3757" s="181" t="s">
        <v>11911</v>
      </c>
      <c r="D3757" s="182">
        <v>160.34</v>
      </c>
    </row>
    <row r="3758" spans="1:4">
      <c r="A3758" s="184" t="s">
        <v>20295</v>
      </c>
      <c r="B3758" s="180" t="s">
        <v>20296</v>
      </c>
      <c r="C3758" s="181" t="s">
        <v>11911</v>
      </c>
      <c r="D3758" s="182">
        <v>1411.84</v>
      </c>
    </row>
    <row r="3759" spans="1:4">
      <c r="A3759" s="184" t="s">
        <v>20297</v>
      </c>
      <c r="B3759" s="180" t="s">
        <v>20298</v>
      </c>
      <c r="C3759" s="181" t="s">
        <v>11911</v>
      </c>
      <c r="D3759" s="182">
        <v>167.86</v>
      </c>
    </row>
    <row r="3760" spans="1:4">
      <c r="A3760" s="184" t="s">
        <v>20299</v>
      </c>
      <c r="B3760" s="180" t="s">
        <v>20300</v>
      </c>
      <c r="C3760" s="181" t="s">
        <v>11911</v>
      </c>
      <c r="D3760" s="182">
        <v>232.86</v>
      </c>
    </row>
    <row r="3761" spans="1:4">
      <c r="A3761" s="184" t="s">
        <v>20301</v>
      </c>
      <c r="B3761" s="180" t="s">
        <v>20302</v>
      </c>
      <c r="C3761" s="181" t="s">
        <v>11911</v>
      </c>
      <c r="D3761" s="182">
        <v>652.86</v>
      </c>
    </row>
    <row r="3762" spans="1:4">
      <c r="A3762" s="184" t="s">
        <v>20303</v>
      </c>
      <c r="B3762" s="180" t="s">
        <v>20304</v>
      </c>
      <c r="C3762" s="181" t="s">
        <v>11911</v>
      </c>
      <c r="D3762" s="182">
        <v>401.86</v>
      </c>
    </row>
    <row r="3763" spans="1:4">
      <c r="A3763" s="184" t="s">
        <v>20305</v>
      </c>
      <c r="B3763" s="180" t="s">
        <v>20306</v>
      </c>
      <c r="C3763" s="181" t="s">
        <v>11911</v>
      </c>
      <c r="D3763" s="182">
        <v>156.18</v>
      </c>
    </row>
    <row r="3764" spans="1:4">
      <c r="A3764" s="181" t="s">
        <v>20307</v>
      </c>
      <c r="B3764" s="180" t="s">
        <v>20308</v>
      </c>
      <c r="C3764" s="181" t="s">
        <v>11911</v>
      </c>
      <c r="D3764" s="182">
        <v>46.02</v>
      </c>
    </row>
    <row r="3765" spans="1:4">
      <c r="A3765" s="183" t="s">
        <v>20309</v>
      </c>
      <c r="B3765" s="180"/>
      <c r="C3765" s="181"/>
      <c r="D3765" s="182"/>
    </row>
    <row r="3766" spans="1:4">
      <c r="A3766" s="184" t="s">
        <v>20310</v>
      </c>
      <c r="B3766" s="180" t="s">
        <v>20311</v>
      </c>
      <c r="C3766" s="181" t="s">
        <v>11911</v>
      </c>
      <c r="D3766" s="182">
        <v>8.9700000000000006</v>
      </c>
    </row>
    <row r="3767" spans="1:4">
      <c r="A3767" s="184" t="s">
        <v>20312</v>
      </c>
      <c r="B3767" s="180" t="s">
        <v>20313</v>
      </c>
      <c r="C3767" s="181" t="s">
        <v>11911</v>
      </c>
      <c r="D3767" s="182">
        <v>2.27</v>
      </c>
    </row>
    <row r="3768" spans="1:4">
      <c r="A3768" s="184" t="s">
        <v>20314</v>
      </c>
      <c r="B3768" s="180" t="s">
        <v>20315</v>
      </c>
      <c r="C3768" s="181" t="s">
        <v>11911</v>
      </c>
      <c r="D3768" s="182">
        <v>2.95</v>
      </c>
    </row>
    <row r="3769" spans="1:4">
      <c r="A3769" s="184" t="s">
        <v>20316</v>
      </c>
      <c r="B3769" s="180" t="s">
        <v>20317</v>
      </c>
      <c r="C3769" s="181" t="s">
        <v>11911</v>
      </c>
      <c r="D3769" s="182">
        <v>17.079999999999998</v>
      </c>
    </row>
    <row r="3770" spans="1:4">
      <c r="A3770" s="184" t="s">
        <v>20318</v>
      </c>
      <c r="B3770" s="180" t="s">
        <v>20319</v>
      </c>
      <c r="C3770" s="181" t="s">
        <v>48</v>
      </c>
      <c r="D3770" s="182">
        <v>19.86</v>
      </c>
    </row>
    <row r="3771" spans="1:4">
      <c r="A3771" s="181" t="s">
        <v>20320</v>
      </c>
      <c r="B3771" s="180" t="s">
        <v>20321</v>
      </c>
      <c r="C3771" s="181" t="s">
        <v>11911</v>
      </c>
      <c r="D3771" s="182">
        <v>55.26</v>
      </c>
    </row>
    <row r="3772" spans="1:4">
      <c r="A3772" s="183" t="s">
        <v>20322</v>
      </c>
      <c r="B3772" s="180"/>
      <c r="C3772" s="181"/>
      <c r="D3772" s="182"/>
    </row>
    <row r="3773" spans="1:4">
      <c r="A3773" s="184" t="s">
        <v>20323</v>
      </c>
      <c r="B3773" s="180" t="s">
        <v>20324</v>
      </c>
      <c r="C3773" s="181" t="s">
        <v>11911</v>
      </c>
      <c r="D3773" s="182">
        <v>9.17</v>
      </c>
    </row>
    <row r="3774" spans="1:4">
      <c r="A3774" s="184" t="s">
        <v>20325</v>
      </c>
      <c r="B3774" s="180" t="s">
        <v>20326</v>
      </c>
      <c r="C3774" s="181" t="s">
        <v>11911</v>
      </c>
      <c r="D3774" s="182">
        <v>11.62</v>
      </c>
    </row>
    <row r="3775" spans="1:4">
      <c r="A3775" s="184" t="s">
        <v>20327</v>
      </c>
      <c r="B3775" s="180" t="s">
        <v>20328</v>
      </c>
      <c r="C3775" s="181" t="s">
        <v>11911</v>
      </c>
      <c r="D3775" s="182">
        <v>16.14</v>
      </c>
    </row>
    <row r="3776" spans="1:4">
      <c r="A3776" s="184" t="s">
        <v>20329</v>
      </c>
      <c r="B3776" s="180" t="s">
        <v>20330</v>
      </c>
      <c r="C3776" s="181" t="s">
        <v>11911</v>
      </c>
      <c r="D3776" s="182">
        <v>64.08</v>
      </c>
    </row>
    <row r="3777" spans="1:4">
      <c r="A3777" s="184" t="s">
        <v>20331</v>
      </c>
      <c r="B3777" s="180" t="s">
        <v>20332</v>
      </c>
      <c r="C3777" s="181" t="s">
        <v>11911</v>
      </c>
      <c r="D3777" s="182">
        <v>12.64</v>
      </c>
    </row>
    <row r="3778" spans="1:4">
      <c r="A3778" s="184" t="s">
        <v>20333</v>
      </c>
      <c r="B3778" s="180" t="s">
        <v>20334</v>
      </c>
      <c r="C3778" s="181" t="s">
        <v>11911</v>
      </c>
      <c r="D3778" s="182">
        <v>36.4</v>
      </c>
    </row>
    <row r="3779" spans="1:4">
      <c r="A3779" s="184" t="s">
        <v>20335</v>
      </c>
      <c r="B3779" s="180" t="s">
        <v>20336</v>
      </c>
      <c r="C3779" s="181" t="s">
        <v>11911</v>
      </c>
      <c r="D3779" s="182">
        <v>54.3</v>
      </c>
    </row>
    <row r="3780" spans="1:4">
      <c r="A3780" s="184" t="s">
        <v>20337</v>
      </c>
      <c r="B3780" s="180" t="s">
        <v>20338</v>
      </c>
      <c r="C3780" s="181" t="s">
        <v>11911</v>
      </c>
      <c r="D3780" s="182">
        <v>33.229999999999997</v>
      </c>
    </row>
    <row r="3781" spans="1:4">
      <c r="A3781" s="184" t="s">
        <v>20339</v>
      </c>
      <c r="B3781" s="180" t="s">
        <v>20340</v>
      </c>
      <c r="C3781" s="181" t="s">
        <v>11911</v>
      </c>
      <c r="D3781" s="182">
        <v>27.79</v>
      </c>
    </row>
    <row r="3782" spans="1:4">
      <c r="A3782" s="184" t="s">
        <v>20341</v>
      </c>
      <c r="B3782" s="180" t="s">
        <v>20342</v>
      </c>
      <c r="C3782" s="181" t="s">
        <v>11911</v>
      </c>
      <c r="D3782" s="182">
        <v>69.78</v>
      </c>
    </row>
    <row r="3783" spans="1:4">
      <c r="A3783" s="181" t="s">
        <v>20343</v>
      </c>
      <c r="B3783" s="180" t="s">
        <v>20344</v>
      </c>
      <c r="C3783" s="181" t="s">
        <v>11911</v>
      </c>
      <c r="D3783" s="182">
        <v>107.86</v>
      </c>
    </row>
    <row r="3784" spans="1:4">
      <c r="A3784" s="183" t="s">
        <v>20345</v>
      </c>
      <c r="B3784" s="180"/>
      <c r="C3784" s="181"/>
      <c r="D3784" s="182"/>
    </row>
    <row r="3785" spans="1:4">
      <c r="A3785" s="184" t="s">
        <v>20346</v>
      </c>
      <c r="B3785" s="180" t="s">
        <v>20347</v>
      </c>
      <c r="C3785" s="181" t="s">
        <v>11911</v>
      </c>
      <c r="D3785" s="182">
        <v>129.47</v>
      </c>
    </row>
    <row r="3786" spans="1:4">
      <c r="A3786" s="184" t="s">
        <v>20348</v>
      </c>
      <c r="B3786" s="180" t="s">
        <v>20349</v>
      </c>
      <c r="C3786" s="181" t="s">
        <v>11911</v>
      </c>
      <c r="D3786" s="182">
        <v>182.69</v>
      </c>
    </row>
    <row r="3787" spans="1:4">
      <c r="A3787" s="184" t="s">
        <v>20350</v>
      </c>
      <c r="B3787" s="180" t="s">
        <v>20351</v>
      </c>
      <c r="C3787" s="181" t="s">
        <v>11911</v>
      </c>
      <c r="D3787" s="182">
        <v>3362.85</v>
      </c>
    </row>
    <row r="3788" spans="1:4">
      <c r="A3788" s="184" t="s">
        <v>20352</v>
      </c>
      <c r="B3788" s="180" t="s">
        <v>20353</v>
      </c>
      <c r="C3788" s="181" t="s">
        <v>11911</v>
      </c>
      <c r="D3788" s="182">
        <v>200.96</v>
      </c>
    </row>
    <row r="3789" spans="1:4">
      <c r="A3789" s="184" t="s">
        <v>20354</v>
      </c>
      <c r="B3789" s="180" t="s">
        <v>20355</v>
      </c>
      <c r="C3789" s="181" t="s">
        <v>11911</v>
      </c>
      <c r="D3789" s="182">
        <v>124.58</v>
      </c>
    </row>
    <row r="3790" spans="1:4">
      <c r="A3790" s="184" t="s">
        <v>20356</v>
      </c>
      <c r="B3790" s="180" t="s">
        <v>20357</v>
      </c>
      <c r="C3790" s="181" t="s">
        <v>11911</v>
      </c>
      <c r="D3790" s="182">
        <v>134.24</v>
      </c>
    </row>
    <row r="3791" spans="1:4">
      <c r="A3791" s="184" t="s">
        <v>20358</v>
      </c>
      <c r="B3791" s="180" t="s">
        <v>20359</v>
      </c>
      <c r="C3791" s="181" t="s">
        <v>11911</v>
      </c>
      <c r="D3791" s="182">
        <v>174.24</v>
      </c>
    </row>
    <row r="3792" spans="1:4">
      <c r="A3792" s="184" t="s">
        <v>20360</v>
      </c>
      <c r="B3792" s="180" t="s">
        <v>20361</v>
      </c>
      <c r="C3792" s="181" t="s">
        <v>11911</v>
      </c>
      <c r="D3792" s="182">
        <v>392.86</v>
      </c>
    </row>
    <row r="3793" spans="1:4">
      <c r="A3793" s="184" t="s">
        <v>20362</v>
      </c>
      <c r="B3793" s="180" t="s">
        <v>20363</v>
      </c>
      <c r="C3793" s="181" t="s">
        <v>11911</v>
      </c>
      <c r="D3793" s="182">
        <v>249.82</v>
      </c>
    </row>
    <row r="3794" spans="1:4">
      <c r="A3794" s="181" t="s">
        <v>20364</v>
      </c>
      <c r="B3794" s="180" t="s">
        <v>20365</v>
      </c>
      <c r="C3794" s="181" t="s">
        <v>11911</v>
      </c>
      <c r="D3794" s="182">
        <v>121.1</v>
      </c>
    </row>
    <row r="3795" spans="1:4">
      <c r="A3795" s="183" t="s">
        <v>20366</v>
      </c>
      <c r="B3795" s="180"/>
      <c r="C3795" s="181"/>
      <c r="D3795" s="182"/>
    </row>
    <row r="3796" spans="1:4">
      <c r="A3796" s="184" t="s">
        <v>20367</v>
      </c>
      <c r="B3796" s="180" t="s">
        <v>20368</v>
      </c>
      <c r="C3796" s="181" t="s">
        <v>11911</v>
      </c>
      <c r="D3796" s="182">
        <v>166.92</v>
      </c>
    </row>
    <row r="3797" spans="1:4">
      <c r="A3797" s="184" t="s">
        <v>20369</v>
      </c>
      <c r="B3797" s="180" t="s">
        <v>20370</v>
      </c>
      <c r="C3797" s="181" t="s">
        <v>11911</v>
      </c>
      <c r="D3797" s="182">
        <v>10887.36</v>
      </c>
    </row>
    <row r="3798" spans="1:4">
      <c r="A3798" s="184" t="s">
        <v>20371</v>
      </c>
      <c r="B3798" s="180" t="s">
        <v>20372</v>
      </c>
      <c r="C3798" s="181" t="s">
        <v>11911</v>
      </c>
      <c r="D3798" s="182">
        <v>3143.56</v>
      </c>
    </row>
    <row r="3799" spans="1:4">
      <c r="A3799" s="184" t="s">
        <v>20373</v>
      </c>
      <c r="B3799" s="180" t="s">
        <v>20374</v>
      </c>
      <c r="C3799" s="181" t="s">
        <v>11911</v>
      </c>
      <c r="D3799" s="182">
        <v>108839.33</v>
      </c>
    </row>
    <row r="3800" spans="1:4">
      <c r="A3800" s="184" t="s">
        <v>20375</v>
      </c>
      <c r="B3800" s="180" t="s">
        <v>20376</v>
      </c>
      <c r="C3800" s="181" t="s">
        <v>11911</v>
      </c>
      <c r="D3800" s="182">
        <v>9710.69</v>
      </c>
    </row>
    <row r="3801" spans="1:4">
      <c r="A3801" s="181" t="s">
        <v>20377</v>
      </c>
      <c r="B3801" s="180" t="s">
        <v>20378</v>
      </c>
      <c r="C3801" s="181" t="s">
        <v>11911</v>
      </c>
      <c r="D3801" s="182">
        <v>18789.45</v>
      </c>
    </row>
    <row r="3802" spans="1:4">
      <c r="A3802" s="183" t="s">
        <v>20379</v>
      </c>
      <c r="B3802" s="180"/>
      <c r="C3802" s="181"/>
      <c r="D3802" s="182"/>
    </row>
    <row r="3803" spans="1:4">
      <c r="A3803" s="184" t="s">
        <v>20380</v>
      </c>
      <c r="B3803" s="180" t="s">
        <v>20381</v>
      </c>
      <c r="C3803" s="181" t="s">
        <v>11911</v>
      </c>
      <c r="D3803" s="182">
        <v>713.95</v>
      </c>
    </row>
    <row r="3804" spans="1:4">
      <c r="A3804" s="184" t="s">
        <v>20382</v>
      </c>
      <c r="B3804" s="180" t="s">
        <v>20383</v>
      </c>
      <c r="C3804" s="181" t="s">
        <v>11911</v>
      </c>
      <c r="D3804" s="182">
        <v>1624.81</v>
      </c>
    </row>
    <row r="3805" spans="1:4">
      <c r="A3805" s="184" t="s">
        <v>20384</v>
      </c>
      <c r="B3805" s="180" t="s">
        <v>20385</v>
      </c>
      <c r="C3805" s="181" t="s">
        <v>11911</v>
      </c>
      <c r="D3805" s="182">
        <v>1308.45</v>
      </c>
    </row>
    <row r="3806" spans="1:4">
      <c r="A3806" s="184" t="s">
        <v>20386</v>
      </c>
      <c r="B3806" s="180" t="s">
        <v>20387</v>
      </c>
      <c r="C3806" s="181" t="s">
        <v>11911</v>
      </c>
      <c r="D3806" s="182">
        <v>992.08</v>
      </c>
    </row>
    <row r="3807" spans="1:4">
      <c r="A3807" s="184" t="s">
        <v>20388</v>
      </c>
      <c r="B3807" s="180" t="s">
        <v>20389</v>
      </c>
      <c r="C3807" s="181" t="s">
        <v>11911</v>
      </c>
      <c r="D3807" s="182">
        <v>1654.88</v>
      </c>
    </row>
    <row r="3808" spans="1:4">
      <c r="A3808" s="181" t="s">
        <v>20390</v>
      </c>
      <c r="B3808" s="180" t="s">
        <v>20391</v>
      </c>
      <c r="C3808" s="181" t="s">
        <v>11911</v>
      </c>
      <c r="D3808" s="182">
        <v>14203.6</v>
      </c>
    </row>
    <row r="3809" spans="1:4">
      <c r="A3809" s="183" t="s">
        <v>20392</v>
      </c>
      <c r="B3809" s="180"/>
      <c r="C3809" s="181"/>
      <c r="D3809" s="182"/>
    </row>
    <row r="3810" spans="1:4">
      <c r="A3810" s="184" t="s">
        <v>20393</v>
      </c>
      <c r="B3810" s="180" t="s">
        <v>20394</v>
      </c>
      <c r="C3810" s="181" t="s">
        <v>11911</v>
      </c>
      <c r="D3810" s="182">
        <v>92700</v>
      </c>
    </row>
    <row r="3811" spans="1:4">
      <c r="A3811" s="184" t="s">
        <v>20395</v>
      </c>
      <c r="B3811" s="180" t="s">
        <v>20396</v>
      </c>
      <c r="C3811" s="181" t="s">
        <v>11911</v>
      </c>
      <c r="D3811" s="182">
        <v>158.18</v>
      </c>
    </row>
    <row r="3812" spans="1:4">
      <c r="A3812" s="184" t="s">
        <v>20397</v>
      </c>
      <c r="B3812" s="180" t="s">
        <v>20398</v>
      </c>
      <c r="C3812" s="181" t="s">
        <v>11911</v>
      </c>
      <c r="D3812" s="182">
        <v>153.71</v>
      </c>
    </row>
    <row r="3813" spans="1:4">
      <c r="A3813" s="184" t="s">
        <v>20399</v>
      </c>
      <c r="B3813" s="180" t="s">
        <v>20400</v>
      </c>
      <c r="C3813" s="181" t="s">
        <v>11911</v>
      </c>
      <c r="D3813" s="182">
        <v>253.09</v>
      </c>
    </row>
    <row r="3814" spans="1:4">
      <c r="A3814" s="181" t="s">
        <v>20401</v>
      </c>
      <c r="B3814" s="180" t="s">
        <v>20402</v>
      </c>
      <c r="C3814" s="181" t="s">
        <v>11911</v>
      </c>
      <c r="D3814" s="182">
        <v>3475.78</v>
      </c>
    </row>
    <row r="3815" spans="1:4">
      <c r="A3815" s="183" t="s">
        <v>20403</v>
      </c>
      <c r="B3815" s="180"/>
      <c r="C3815" s="181"/>
      <c r="D3815" s="182"/>
    </row>
    <row r="3816" spans="1:4">
      <c r="A3816" s="184" t="s">
        <v>20404</v>
      </c>
      <c r="B3816" s="180" t="s">
        <v>20405</v>
      </c>
      <c r="C3816" s="181" t="s">
        <v>11911</v>
      </c>
      <c r="D3816" s="182">
        <v>3085.05</v>
      </c>
    </row>
    <row r="3817" spans="1:4">
      <c r="A3817" s="184" t="s">
        <v>20406</v>
      </c>
      <c r="B3817" s="180" t="s">
        <v>20407</v>
      </c>
      <c r="C3817" s="181" t="s">
        <v>11911</v>
      </c>
      <c r="D3817" s="182">
        <v>19267.73</v>
      </c>
    </row>
    <row r="3818" spans="1:4">
      <c r="A3818" s="184" t="s">
        <v>20408</v>
      </c>
      <c r="B3818" s="180" t="s">
        <v>20409</v>
      </c>
      <c r="C3818" s="181" t="s">
        <v>11911</v>
      </c>
      <c r="D3818" s="182">
        <v>36744.730000000003</v>
      </c>
    </row>
    <row r="3819" spans="1:4">
      <c r="A3819" s="184" t="s">
        <v>20410</v>
      </c>
      <c r="B3819" s="180" t="s">
        <v>20411</v>
      </c>
      <c r="C3819" s="181" t="s">
        <v>11911</v>
      </c>
      <c r="D3819" s="182">
        <v>36524.230000000003</v>
      </c>
    </row>
    <row r="3820" spans="1:4">
      <c r="A3820" s="184" t="s">
        <v>20412</v>
      </c>
      <c r="B3820" s="180" t="s">
        <v>20413</v>
      </c>
      <c r="C3820" s="181" t="s">
        <v>11911</v>
      </c>
      <c r="D3820" s="182">
        <v>47155.73</v>
      </c>
    </row>
    <row r="3821" spans="1:4">
      <c r="A3821" s="184" t="s">
        <v>20414</v>
      </c>
      <c r="B3821" s="180" t="s">
        <v>20415</v>
      </c>
      <c r="C3821" s="181" t="s">
        <v>11911</v>
      </c>
      <c r="D3821" s="182">
        <v>55412.73</v>
      </c>
    </row>
    <row r="3822" spans="1:4">
      <c r="A3822" s="184" t="s">
        <v>20416</v>
      </c>
      <c r="B3822" s="180" t="s">
        <v>20417</v>
      </c>
      <c r="C3822" s="181" t="s">
        <v>11911</v>
      </c>
      <c r="D3822" s="182">
        <v>76657.73</v>
      </c>
    </row>
    <row r="3823" spans="1:4">
      <c r="A3823" s="184" t="s">
        <v>20418</v>
      </c>
      <c r="B3823" s="180" t="s">
        <v>20419</v>
      </c>
      <c r="C3823" s="181" t="s">
        <v>11911</v>
      </c>
      <c r="D3823" s="182">
        <v>109158.73</v>
      </c>
    </row>
    <row r="3824" spans="1:4">
      <c r="A3824" s="184" t="s">
        <v>20420</v>
      </c>
      <c r="B3824" s="180" t="s">
        <v>20421</v>
      </c>
      <c r="C3824" s="181" t="s">
        <v>11911</v>
      </c>
      <c r="D3824" s="182">
        <v>4976.75</v>
      </c>
    </row>
    <row r="3825" spans="1:4">
      <c r="A3825" s="184" t="s">
        <v>20422</v>
      </c>
      <c r="B3825" s="180" t="s">
        <v>20423</v>
      </c>
      <c r="C3825" s="181" t="s">
        <v>11911</v>
      </c>
      <c r="D3825" s="182">
        <v>14875.84</v>
      </c>
    </row>
    <row r="3826" spans="1:4">
      <c r="A3826" s="184" t="s">
        <v>20424</v>
      </c>
      <c r="B3826" s="180" t="s">
        <v>20425</v>
      </c>
      <c r="C3826" s="181" t="s">
        <v>11911</v>
      </c>
      <c r="D3826" s="182">
        <v>27383.73</v>
      </c>
    </row>
    <row r="3827" spans="1:4">
      <c r="A3827" s="184" t="s">
        <v>20426</v>
      </c>
      <c r="B3827" s="180" t="s">
        <v>20427</v>
      </c>
      <c r="C3827" s="181" t="s">
        <v>11911</v>
      </c>
      <c r="D3827" s="182">
        <v>37656.230000000003</v>
      </c>
    </row>
    <row r="3828" spans="1:4">
      <c r="A3828" s="184" t="s">
        <v>20428</v>
      </c>
      <c r="B3828" s="180" t="s">
        <v>20429</v>
      </c>
      <c r="C3828" s="181" t="s">
        <v>11911</v>
      </c>
      <c r="D3828" s="182">
        <v>47253.73</v>
      </c>
    </row>
    <row r="3829" spans="1:4">
      <c r="A3829" s="184" t="s">
        <v>20430</v>
      </c>
      <c r="B3829" s="180" t="s">
        <v>20431</v>
      </c>
      <c r="C3829" s="181" t="s">
        <v>11911</v>
      </c>
      <c r="D3829" s="182">
        <v>51917.73</v>
      </c>
    </row>
    <row r="3830" spans="1:4">
      <c r="A3830" s="181" t="s">
        <v>20432</v>
      </c>
      <c r="B3830" s="180" t="s">
        <v>20433</v>
      </c>
      <c r="C3830" s="181" t="s">
        <v>11911</v>
      </c>
      <c r="D3830" s="182">
        <v>64522.73</v>
      </c>
    </row>
    <row r="3831" spans="1:4">
      <c r="A3831" s="183" t="s">
        <v>20434</v>
      </c>
      <c r="B3831" s="180"/>
      <c r="C3831" s="181"/>
      <c r="D3831" s="182"/>
    </row>
    <row r="3832" spans="1:4">
      <c r="A3832" s="184" t="s">
        <v>20435</v>
      </c>
      <c r="B3832" s="180" t="s">
        <v>20436</v>
      </c>
      <c r="C3832" s="181" t="s">
        <v>11911</v>
      </c>
      <c r="D3832" s="182">
        <v>7.59</v>
      </c>
    </row>
    <row r="3833" spans="1:4">
      <c r="A3833" s="184" t="s">
        <v>20437</v>
      </c>
      <c r="B3833" s="180" t="s">
        <v>20438</v>
      </c>
      <c r="C3833" s="181" t="s">
        <v>11911</v>
      </c>
      <c r="D3833" s="182">
        <v>8.06</v>
      </c>
    </row>
    <row r="3834" spans="1:4">
      <c r="A3834" s="184" t="s">
        <v>20439</v>
      </c>
      <c r="B3834" s="180" t="s">
        <v>20440</v>
      </c>
      <c r="C3834" s="181" t="s">
        <v>11911</v>
      </c>
      <c r="D3834" s="182">
        <v>8.01</v>
      </c>
    </row>
    <row r="3835" spans="1:4">
      <c r="A3835" s="184" t="s">
        <v>20441</v>
      </c>
      <c r="B3835" s="180" t="s">
        <v>20442</v>
      </c>
      <c r="C3835" s="181" t="s">
        <v>11911</v>
      </c>
      <c r="D3835" s="182">
        <v>8.27</v>
      </c>
    </row>
    <row r="3836" spans="1:4">
      <c r="A3836" s="181" t="s">
        <v>20443</v>
      </c>
      <c r="B3836" s="180" t="s">
        <v>20444</v>
      </c>
      <c r="C3836" s="181" t="s">
        <v>11911</v>
      </c>
      <c r="D3836" s="182">
        <v>8.51</v>
      </c>
    </row>
    <row r="3837" spans="1:4">
      <c r="A3837" s="183" t="s">
        <v>20445</v>
      </c>
      <c r="B3837" s="180"/>
      <c r="C3837" s="181"/>
      <c r="D3837" s="182"/>
    </row>
    <row r="3838" spans="1:4">
      <c r="A3838" s="184" t="s">
        <v>20446</v>
      </c>
      <c r="B3838" s="180" t="s">
        <v>20447</v>
      </c>
      <c r="C3838" s="181" t="s">
        <v>11911</v>
      </c>
      <c r="D3838" s="182">
        <v>139.47999999999999</v>
      </c>
    </row>
    <row r="3839" spans="1:4">
      <c r="A3839" s="184" t="s">
        <v>20448</v>
      </c>
      <c r="B3839" s="180" t="s">
        <v>20449</v>
      </c>
      <c r="C3839" s="181" t="s">
        <v>11911</v>
      </c>
      <c r="D3839" s="182">
        <v>40</v>
      </c>
    </row>
    <row r="3840" spans="1:4">
      <c r="A3840" s="184" t="s">
        <v>20450</v>
      </c>
      <c r="B3840" s="180" t="s">
        <v>20451</v>
      </c>
      <c r="C3840" s="181" t="s">
        <v>11911</v>
      </c>
      <c r="D3840" s="182">
        <v>385</v>
      </c>
    </row>
    <row r="3841" spans="1:4">
      <c r="A3841" s="184" t="s">
        <v>20452</v>
      </c>
      <c r="B3841" s="180" t="s">
        <v>20453</v>
      </c>
      <c r="C3841" s="181" t="s">
        <v>11911</v>
      </c>
      <c r="D3841" s="182">
        <v>90.24</v>
      </c>
    </row>
    <row r="3842" spans="1:4">
      <c r="A3842" s="184" t="s">
        <v>20454</v>
      </c>
      <c r="B3842" s="180" t="s">
        <v>20455</v>
      </c>
      <c r="C3842" s="181" t="s">
        <v>48</v>
      </c>
      <c r="D3842" s="182">
        <v>7.39</v>
      </c>
    </row>
    <row r="3843" spans="1:4">
      <c r="A3843" s="184" t="s">
        <v>20456</v>
      </c>
      <c r="B3843" s="180" t="s">
        <v>20457</v>
      </c>
      <c r="C3843" s="181" t="s">
        <v>11911</v>
      </c>
      <c r="D3843" s="182">
        <v>84.04</v>
      </c>
    </row>
    <row r="3844" spans="1:4">
      <c r="A3844" s="184" t="s">
        <v>20458</v>
      </c>
      <c r="B3844" s="180" t="s">
        <v>20459</v>
      </c>
      <c r="C3844" s="181" t="s">
        <v>11911</v>
      </c>
      <c r="D3844" s="182">
        <v>212.95</v>
      </c>
    </row>
    <row r="3845" spans="1:4">
      <c r="A3845" s="184" t="s">
        <v>20460</v>
      </c>
      <c r="B3845" s="180" t="s">
        <v>20461</v>
      </c>
      <c r="C3845" s="181" t="s">
        <v>11911</v>
      </c>
      <c r="D3845" s="182">
        <v>244.88</v>
      </c>
    </row>
    <row r="3846" spans="1:4">
      <c r="A3846" s="184" t="s">
        <v>20462</v>
      </c>
      <c r="B3846" s="180" t="s">
        <v>20463</v>
      </c>
      <c r="C3846" s="181" t="s">
        <v>11911</v>
      </c>
      <c r="D3846" s="182">
        <v>228.34</v>
      </c>
    </row>
    <row r="3847" spans="1:4">
      <c r="A3847" s="181" t="s">
        <v>20464</v>
      </c>
      <c r="B3847" s="180" t="s">
        <v>20465</v>
      </c>
      <c r="C3847" s="181" t="s">
        <v>11911</v>
      </c>
      <c r="D3847" s="182">
        <v>149.97999999999999</v>
      </c>
    </row>
    <row r="3848" spans="1:4">
      <c r="A3848" s="179" t="s">
        <v>20466</v>
      </c>
      <c r="B3848" s="180"/>
      <c r="C3848" s="181"/>
      <c r="D3848" s="182"/>
    </row>
    <row r="3849" spans="1:4">
      <c r="A3849" s="183" t="s">
        <v>20467</v>
      </c>
      <c r="B3849" s="180"/>
      <c r="C3849" s="181"/>
      <c r="D3849" s="182"/>
    </row>
    <row r="3850" spans="1:4">
      <c r="A3850" s="184" t="s">
        <v>20468</v>
      </c>
      <c r="B3850" s="180" t="s">
        <v>20469</v>
      </c>
      <c r="C3850" s="181" t="s">
        <v>11911</v>
      </c>
      <c r="D3850" s="182">
        <v>174.48</v>
      </c>
    </row>
    <row r="3851" spans="1:4">
      <c r="A3851" s="184" t="s">
        <v>20470</v>
      </c>
      <c r="B3851" s="180" t="s">
        <v>20471</v>
      </c>
      <c r="C3851" s="181" t="s">
        <v>11911</v>
      </c>
      <c r="D3851" s="182">
        <v>107.36</v>
      </c>
    </row>
    <row r="3852" spans="1:4">
      <c r="A3852" s="184" t="s">
        <v>20472</v>
      </c>
      <c r="B3852" s="180" t="s">
        <v>20473</v>
      </c>
      <c r="C3852" s="181" t="s">
        <v>11911</v>
      </c>
      <c r="D3852" s="182">
        <v>185.63</v>
      </c>
    </row>
    <row r="3853" spans="1:4">
      <c r="A3853" s="184" t="s">
        <v>20474</v>
      </c>
      <c r="B3853" s="180" t="s">
        <v>20475</v>
      </c>
      <c r="C3853" s="181" t="s">
        <v>11911</v>
      </c>
      <c r="D3853" s="182">
        <v>115.18</v>
      </c>
    </row>
    <row r="3854" spans="1:4">
      <c r="A3854" s="184" t="s">
        <v>20476</v>
      </c>
      <c r="B3854" s="180" t="s">
        <v>20477</v>
      </c>
      <c r="C3854" s="181" t="s">
        <v>11911</v>
      </c>
      <c r="D3854" s="182">
        <v>200.49</v>
      </c>
    </row>
    <row r="3855" spans="1:4">
      <c r="A3855" s="184" t="s">
        <v>20478</v>
      </c>
      <c r="B3855" s="180" t="s">
        <v>20479</v>
      </c>
      <c r="C3855" s="181" t="s">
        <v>11911</v>
      </c>
      <c r="D3855" s="182">
        <v>107.36</v>
      </c>
    </row>
    <row r="3856" spans="1:4">
      <c r="A3856" s="184" t="s">
        <v>20480</v>
      </c>
      <c r="B3856" s="180" t="s">
        <v>20481</v>
      </c>
      <c r="C3856" s="181" t="s">
        <v>11911</v>
      </c>
      <c r="D3856" s="182">
        <v>107.36</v>
      </c>
    </row>
    <row r="3857" spans="1:4">
      <c r="A3857" s="184" t="s">
        <v>20482</v>
      </c>
      <c r="B3857" s="180" t="s">
        <v>20483</v>
      </c>
      <c r="C3857" s="181" t="s">
        <v>11911</v>
      </c>
      <c r="D3857" s="182">
        <v>40.04</v>
      </c>
    </row>
    <row r="3858" spans="1:4">
      <c r="A3858" s="184" t="s">
        <v>20484</v>
      </c>
      <c r="B3858" s="180" t="s">
        <v>20485</v>
      </c>
      <c r="C3858" s="181" t="s">
        <v>11911</v>
      </c>
      <c r="D3858" s="182">
        <v>35.18</v>
      </c>
    </row>
    <row r="3859" spans="1:4">
      <c r="A3859" s="184" t="s">
        <v>20486</v>
      </c>
      <c r="B3859" s="180" t="s">
        <v>20487</v>
      </c>
      <c r="C3859" s="181" t="s">
        <v>11911</v>
      </c>
      <c r="D3859" s="182">
        <v>351.56</v>
      </c>
    </row>
    <row r="3860" spans="1:4">
      <c r="A3860" s="184" t="s">
        <v>20488</v>
      </c>
      <c r="B3860" s="180" t="s">
        <v>20489</v>
      </c>
      <c r="C3860" s="181" t="s">
        <v>11911</v>
      </c>
      <c r="D3860" s="182">
        <v>134.63999999999999</v>
      </c>
    </row>
    <row r="3861" spans="1:4">
      <c r="A3861" s="184" t="s">
        <v>20490</v>
      </c>
      <c r="B3861" s="180" t="s">
        <v>20491</v>
      </c>
      <c r="C3861" s="181" t="s">
        <v>11911</v>
      </c>
      <c r="D3861" s="182">
        <v>24.12</v>
      </c>
    </row>
    <row r="3862" spans="1:4">
      <c r="A3862" s="184" t="s">
        <v>20492</v>
      </c>
      <c r="B3862" s="180" t="s">
        <v>20493</v>
      </c>
      <c r="C3862" s="181" t="s">
        <v>11911</v>
      </c>
      <c r="D3862" s="182">
        <v>5.38</v>
      </c>
    </row>
    <row r="3863" spans="1:4">
      <c r="A3863" s="181" t="s">
        <v>20494</v>
      </c>
      <c r="B3863" s="180" t="s">
        <v>20495</v>
      </c>
      <c r="C3863" s="181" t="s">
        <v>11911</v>
      </c>
      <c r="D3863" s="182">
        <v>12.15</v>
      </c>
    </row>
    <row r="3864" spans="1:4">
      <c r="A3864" s="183" t="s">
        <v>20496</v>
      </c>
      <c r="B3864" s="180"/>
      <c r="C3864" s="181"/>
      <c r="D3864" s="182"/>
    </row>
    <row r="3865" spans="1:4">
      <c r="A3865" s="184" t="s">
        <v>20497</v>
      </c>
      <c r="B3865" s="180" t="s">
        <v>20498</v>
      </c>
      <c r="C3865" s="181" t="s">
        <v>11911</v>
      </c>
      <c r="D3865" s="182">
        <v>89.91</v>
      </c>
    </row>
    <row r="3866" spans="1:4">
      <c r="A3866" s="184" t="s">
        <v>20499</v>
      </c>
      <c r="B3866" s="180" t="s">
        <v>20500</v>
      </c>
      <c r="C3866" s="181" t="s">
        <v>11911</v>
      </c>
      <c r="D3866" s="182">
        <v>219.27</v>
      </c>
    </row>
    <row r="3867" spans="1:4">
      <c r="A3867" s="184" t="s">
        <v>20501</v>
      </c>
      <c r="B3867" s="180" t="s">
        <v>20502</v>
      </c>
      <c r="C3867" s="181" t="s">
        <v>11911</v>
      </c>
      <c r="D3867" s="182">
        <v>44.75</v>
      </c>
    </row>
    <row r="3868" spans="1:4">
      <c r="A3868" s="184" t="s">
        <v>20503</v>
      </c>
      <c r="B3868" s="180" t="s">
        <v>20504</v>
      </c>
      <c r="C3868" s="181" t="s">
        <v>11911</v>
      </c>
      <c r="D3868" s="182">
        <v>44.28</v>
      </c>
    </row>
    <row r="3869" spans="1:4">
      <c r="A3869" s="181" t="s">
        <v>20505</v>
      </c>
      <c r="B3869" s="180" t="s">
        <v>20506</v>
      </c>
      <c r="C3869" s="181" t="s">
        <v>11911</v>
      </c>
      <c r="D3869" s="182">
        <v>691.65</v>
      </c>
    </row>
    <row r="3870" spans="1:4">
      <c r="A3870" s="183" t="s">
        <v>20507</v>
      </c>
      <c r="B3870" s="180"/>
      <c r="C3870" s="181"/>
      <c r="D3870" s="182"/>
    </row>
    <row r="3871" spans="1:4">
      <c r="A3871" s="184" t="s">
        <v>20508</v>
      </c>
      <c r="B3871" s="180" t="s">
        <v>20509</v>
      </c>
      <c r="C3871" s="181" t="s">
        <v>11911</v>
      </c>
      <c r="D3871" s="182">
        <v>66.290000000000006</v>
      </c>
    </row>
    <row r="3872" spans="1:4">
      <c r="A3872" s="184" t="s">
        <v>20510</v>
      </c>
      <c r="B3872" s="180" t="s">
        <v>20511</v>
      </c>
      <c r="C3872" s="181" t="s">
        <v>11911</v>
      </c>
      <c r="D3872" s="182">
        <v>152.72</v>
      </c>
    </row>
    <row r="3873" spans="1:4">
      <c r="A3873" s="184" t="s">
        <v>20512</v>
      </c>
      <c r="B3873" s="180" t="s">
        <v>20513</v>
      </c>
      <c r="C3873" s="181" t="s">
        <v>11911</v>
      </c>
      <c r="D3873" s="182">
        <v>105.49</v>
      </c>
    </row>
    <row r="3874" spans="1:4">
      <c r="A3874" s="184" t="s">
        <v>20514</v>
      </c>
      <c r="B3874" s="180" t="s">
        <v>20515</v>
      </c>
      <c r="C3874" s="181" t="s">
        <v>11911</v>
      </c>
      <c r="D3874" s="182">
        <v>180.58</v>
      </c>
    </row>
    <row r="3875" spans="1:4">
      <c r="A3875" s="184" t="s">
        <v>20516</v>
      </c>
      <c r="B3875" s="180" t="s">
        <v>20517</v>
      </c>
      <c r="C3875" s="181" t="s">
        <v>11911</v>
      </c>
      <c r="D3875" s="182">
        <v>161.31</v>
      </c>
    </row>
    <row r="3876" spans="1:4">
      <c r="A3876" s="184" t="s">
        <v>20518</v>
      </c>
      <c r="B3876" s="180" t="s">
        <v>20519</v>
      </c>
      <c r="C3876" s="181" t="s">
        <v>11911</v>
      </c>
      <c r="D3876" s="182">
        <v>208.27</v>
      </c>
    </row>
    <row r="3877" spans="1:4">
      <c r="A3877" s="184" t="s">
        <v>20520</v>
      </c>
      <c r="B3877" s="180" t="s">
        <v>20521</v>
      </c>
      <c r="C3877" s="181" t="s">
        <v>11911</v>
      </c>
      <c r="D3877" s="182">
        <v>187.68</v>
      </c>
    </row>
    <row r="3878" spans="1:4">
      <c r="A3878" s="184" t="s">
        <v>20522</v>
      </c>
      <c r="B3878" s="180" t="s">
        <v>20523</v>
      </c>
      <c r="C3878" s="181" t="s">
        <v>11911</v>
      </c>
      <c r="D3878" s="182">
        <v>51.14</v>
      </c>
    </row>
    <row r="3879" spans="1:4">
      <c r="A3879" s="184" t="s">
        <v>20524</v>
      </c>
      <c r="B3879" s="180" t="s">
        <v>20525</v>
      </c>
      <c r="C3879" s="181" t="s">
        <v>11911</v>
      </c>
      <c r="D3879" s="182">
        <v>144.25</v>
      </c>
    </row>
    <row r="3880" spans="1:4">
      <c r="A3880" s="184" t="s">
        <v>20526</v>
      </c>
      <c r="B3880" s="180" t="s">
        <v>20527</v>
      </c>
      <c r="C3880" s="181" t="s">
        <v>11911</v>
      </c>
      <c r="D3880" s="182">
        <v>124.3</v>
      </c>
    </row>
    <row r="3881" spans="1:4">
      <c r="A3881" s="184" t="s">
        <v>20528</v>
      </c>
      <c r="B3881" s="180" t="s">
        <v>20529</v>
      </c>
      <c r="C3881" s="181" t="s">
        <v>11911</v>
      </c>
      <c r="D3881" s="182">
        <v>540.54999999999995</v>
      </c>
    </row>
    <row r="3882" spans="1:4">
      <c r="A3882" s="184" t="s">
        <v>20530</v>
      </c>
      <c r="B3882" s="180" t="s">
        <v>20531</v>
      </c>
      <c r="C3882" s="181" t="s">
        <v>11911</v>
      </c>
      <c r="D3882" s="182">
        <v>271.89999999999998</v>
      </c>
    </row>
    <row r="3883" spans="1:4">
      <c r="A3883" s="184" t="s">
        <v>20532</v>
      </c>
      <c r="B3883" s="180" t="s">
        <v>20533</v>
      </c>
      <c r="C3883" s="181" t="s">
        <v>11911</v>
      </c>
      <c r="D3883" s="182">
        <v>185.05</v>
      </c>
    </row>
    <row r="3884" spans="1:4">
      <c r="A3884" s="184" t="s">
        <v>20534</v>
      </c>
      <c r="B3884" s="180" t="s">
        <v>20535</v>
      </c>
      <c r="C3884" s="181" t="s">
        <v>11911</v>
      </c>
      <c r="D3884" s="182">
        <v>233.57</v>
      </c>
    </row>
    <row r="3885" spans="1:4">
      <c r="A3885" s="184" t="s">
        <v>20536</v>
      </c>
      <c r="B3885" s="180" t="s">
        <v>20537</v>
      </c>
      <c r="C3885" s="181" t="s">
        <v>11911</v>
      </c>
      <c r="D3885" s="182">
        <v>167.5</v>
      </c>
    </row>
    <row r="3886" spans="1:4">
      <c r="A3886" s="184" t="s">
        <v>20538</v>
      </c>
      <c r="B3886" s="180" t="s">
        <v>20539</v>
      </c>
      <c r="C3886" s="181" t="s">
        <v>11911</v>
      </c>
      <c r="D3886" s="182">
        <v>205.03</v>
      </c>
    </row>
    <row r="3887" spans="1:4">
      <c r="A3887" s="184" t="s">
        <v>20540</v>
      </c>
      <c r="B3887" s="180" t="s">
        <v>20541</v>
      </c>
      <c r="C3887" s="181" t="s">
        <v>11911</v>
      </c>
      <c r="D3887" s="182">
        <v>406.01</v>
      </c>
    </row>
    <row r="3888" spans="1:4">
      <c r="A3888" s="184" t="s">
        <v>20542</v>
      </c>
      <c r="B3888" s="180" t="s">
        <v>20543</v>
      </c>
      <c r="C3888" s="181" t="s">
        <v>11911</v>
      </c>
      <c r="D3888" s="182">
        <v>384.75</v>
      </c>
    </row>
    <row r="3889" spans="1:4">
      <c r="A3889" s="184" t="s">
        <v>20544</v>
      </c>
      <c r="B3889" s="180" t="s">
        <v>20545</v>
      </c>
      <c r="C3889" s="181" t="s">
        <v>11911</v>
      </c>
      <c r="D3889" s="182">
        <v>321.70999999999998</v>
      </c>
    </row>
    <row r="3890" spans="1:4">
      <c r="A3890" s="184" t="s">
        <v>20546</v>
      </c>
      <c r="B3890" s="180" t="s">
        <v>20547</v>
      </c>
      <c r="C3890" s="181" t="s">
        <v>11911</v>
      </c>
      <c r="D3890" s="182">
        <v>113.65</v>
      </c>
    </row>
    <row r="3891" spans="1:4">
      <c r="A3891" s="184" t="s">
        <v>20548</v>
      </c>
      <c r="B3891" s="180" t="s">
        <v>20549</v>
      </c>
      <c r="C3891" s="181" t="s">
        <v>11911</v>
      </c>
      <c r="D3891" s="182">
        <v>131.19</v>
      </c>
    </row>
    <row r="3892" spans="1:4">
      <c r="A3892" s="184" t="s">
        <v>20550</v>
      </c>
      <c r="B3892" s="180" t="s">
        <v>20551</v>
      </c>
      <c r="C3892" s="181" t="s">
        <v>11911</v>
      </c>
      <c r="D3892" s="182">
        <v>48.02</v>
      </c>
    </row>
    <row r="3893" spans="1:4">
      <c r="A3893" s="184" t="s">
        <v>20552</v>
      </c>
      <c r="B3893" s="180" t="s">
        <v>20553</v>
      </c>
      <c r="C3893" s="181" t="s">
        <v>11911</v>
      </c>
      <c r="D3893" s="182">
        <v>181.74</v>
      </c>
    </row>
    <row r="3894" spans="1:4">
      <c r="A3894" s="184" t="s">
        <v>20554</v>
      </c>
      <c r="B3894" s="180" t="s">
        <v>20555</v>
      </c>
      <c r="C3894" s="181" t="s">
        <v>11911</v>
      </c>
      <c r="D3894" s="182">
        <v>171.82</v>
      </c>
    </row>
    <row r="3895" spans="1:4">
      <c r="A3895" s="184" t="s">
        <v>20556</v>
      </c>
      <c r="B3895" s="180" t="s">
        <v>20557</v>
      </c>
      <c r="C3895" s="181" t="s">
        <v>11911</v>
      </c>
      <c r="D3895" s="182">
        <v>305.66000000000003</v>
      </c>
    </row>
    <row r="3896" spans="1:4">
      <c r="A3896" s="181" t="s">
        <v>20558</v>
      </c>
      <c r="B3896" s="180" t="s">
        <v>20559</v>
      </c>
      <c r="C3896" s="181" t="s">
        <v>11911</v>
      </c>
      <c r="D3896" s="182">
        <v>174.45</v>
      </c>
    </row>
    <row r="3897" spans="1:4">
      <c r="A3897" s="183" t="s">
        <v>20560</v>
      </c>
      <c r="B3897" s="180"/>
      <c r="C3897" s="181"/>
      <c r="D3897" s="182"/>
    </row>
    <row r="3898" spans="1:4">
      <c r="A3898" s="184" t="s">
        <v>20561</v>
      </c>
      <c r="B3898" s="180" t="s">
        <v>20562</v>
      </c>
      <c r="C3898" s="181" t="s">
        <v>11911</v>
      </c>
      <c r="D3898" s="182">
        <v>91.14</v>
      </c>
    </row>
    <row r="3899" spans="1:4">
      <c r="A3899" s="184" t="s">
        <v>20563</v>
      </c>
      <c r="B3899" s="180" t="s">
        <v>20564</v>
      </c>
      <c r="C3899" s="181" t="s">
        <v>11911</v>
      </c>
      <c r="D3899" s="182">
        <v>1335.25</v>
      </c>
    </row>
    <row r="3900" spans="1:4">
      <c r="A3900" s="184" t="s">
        <v>20565</v>
      </c>
      <c r="B3900" s="180" t="s">
        <v>20566</v>
      </c>
      <c r="C3900" s="181" t="s">
        <v>11911</v>
      </c>
      <c r="D3900" s="182">
        <v>438.4</v>
      </c>
    </row>
    <row r="3901" spans="1:4">
      <c r="A3901" s="184" t="s">
        <v>20567</v>
      </c>
      <c r="B3901" s="180" t="s">
        <v>20568</v>
      </c>
      <c r="C3901" s="181" t="s">
        <v>11911</v>
      </c>
      <c r="D3901" s="182">
        <v>1150</v>
      </c>
    </row>
    <row r="3902" spans="1:4">
      <c r="A3902" s="184" t="s">
        <v>20569</v>
      </c>
      <c r="B3902" s="180" t="s">
        <v>20570</v>
      </c>
      <c r="C3902" s="181" t="s">
        <v>11911</v>
      </c>
      <c r="D3902" s="182">
        <v>1595</v>
      </c>
    </row>
    <row r="3903" spans="1:4">
      <c r="A3903" s="184" t="s">
        <v>20571</v>
      </c>
      <c r="B3903" s="180" t="s">
        <v>20572</v>
      </c>
      <c r="C3903" s="181" t="s">
        <v>11911</v>
      </c>
      <c r="D3903" s="182">
        <v>1720</v>
      </c>
    </row>
    <row r="3904" spans="1:4">
      <c r="A3904" s="184" t="s">
        <v>20573</v>
      </c>
      <c r="B3904" s="180" t="s">
        <v>20574</v>
      </c>
      <c r="C3904" s="181" t="s">
        <v>11911</v>
      </c>
      <c r="D3904" s="182">
        <v>1300</v>
      </c>
    </row>
    <row r="3905" spans="1:4">
      <c r="A3905" s="184" t="s">
        <v>20575</v>
      </c>
      <c r="B3905" s="180" t="s">
        <v>20576</v>
      </c>
      <c r="C3905" s="181" t="s">
        <v>11911</v>
      </c>
      <c r="D3905" s="182">
        <v>1300</v>
      </c>
    </row>
    <row r="3906" spans="1:4">
      <c r="A3906" s="184" t="s">
        <v>20577</v>
      </c>
      <c r="B3906" s="180" t="s">
        <v>20578</v>
      </c>
      <c r="C3906" s="181" t="s">
        <v>11911</v>
      </c>
      <c r="D3906" s="182">
        <v>2250</v>
      </c>
    </row>
    <row r="3907" spans="1:4">
      <c r="A3907" s="184" t="s">
        <v>20579</v>
      </c>
      <c r="B3907" s="180" t="s">
        <v>20580</v>
      </c>
      <c r="C3907" s="181" t="s">
        <v>11911</v>
      </c>
      <c r="D3907" s="182">
        <v>173.32</v>
      </c>
    </row>
    <row r="3908" spans="1:4">
      <c r="A3908" s="181" t="s">
        <v>20581</v>
      </c>
      <c r="B3908" s="180" t="s">
        <v>20582</v>
      </c>
      <c r="C3908" s="181" t="s">
        <v>11911</v>
      </c>
      <c r="D3908" s="182">
        <v>89.26</v>
      </c>
    </row>
    <row r="3909" spans="1:4">
      <c r="A3909" s="183" t="s">
        <v>20583</v>
      </c>
      <c r="B3909" s="180"/>
      <c r="C3909" s="181"/>
      <c r="D3909" s="182"/>
    </row>
    <row r="3910" spans="1:4">
      <c r="A3910" s="184" t="s">
        <v>20584</v>
      </c>
      <c r="B3910" s="180" t="s">
        <v>20585</v>
      </c>
      <c r="C3910" s="181" t="s">
        <v>11911</v>
      </c>
      <c r="D3910" s="182">
        <v>3.4</v>
      </c>
    </row>
    <row r="3911" spans="1:4">
      <c r="A3911" s="181" t="s">
        <v>20586</v>
      </c>
      <c r="B3911" s="180" t="s">
        <v>20587</v>
      </c>
      <c r="C3911" s="181" t="s">
        <v>11911</v>
      </c>
      <c r="D3911" s="182">
        <v>29.72</v>
      </c>
    </row>
    <row r="3912" spans="1:4">
      <c r="A3912" s="183" t="s">
        <v>20588</v>
      </c>
      <c r="B3912" s="180"/>
      <c r="C3912" s="181"/>
      <c r="D3912" s="182"/>
    </row>
    <row r="3913" spans="1:4">
      <c r="A3913" s="184" t="s">
        <v>20589</v>
      </c>
      <c r="B3913" s="180" t="s">
        <v>20590</v>
      </c>
      <c r="C3913" s="181" t="s">
        <v>11911</v>
      </c>
      <c r="D3913" s="182">
        <v>13.04</v>
      </c>
    </row>
    <row r="3914" spans="1:4">
      <c r="A3914" s="184" t="s">
        <v>20591</v>
      </c>
      <c r="B3914" s="180" t="s">
        <v>20592</v>
      </c>
      <c r="C3914" s="181" t="s">
        <v>11911</v>
      </c>
      <c r="D3914" s="182">
        <v>11.99</v>
      </c>
    </row>
    <row r="3915" spans="1:4">
      <c r="A3915" s="184" t="s">
        <v>20593</v>
      </c>
      <c r="B3915" s="180" t="s">
        <v>20594</v>
      </c>
      <c r="C3915" s="181" t="s">
        <v>11911</v>
      </c>
      <c r="D3915" s="182">
        <v>9.19</v>
      </c>
    </row>
    <row r="3916" spans="1:4">
      <c r="A3916" s="184" t="s">
        <v>20595</v>
      </c>
      <c r="B3916" s="180" t="s">
        <v>20596</v>
      </c>
      <c r="C3916" s="181" t="s">
        <v>11911</v>
      </c>
      <c r="D3916" s="182">
        <v>14.85</v>
      </c>
    </row>
    <row r="3917" spans="1:4">
      <c r="A3917" s="184" t="s">
        <v>20597</v>
      </c>
      <c r="B3917" s="180" t="s">
        <v>20598</v>
      </c>
      <c r="C3917" s="181" t="s">
        <v>11911</v>
      </c>
      <c r="D3917" s="182">
        <v>11.64</v>
      </c>
    </row>
    <row r="3918" spans="1:4">
      <c r="A3918" s="184" t="s">
        <v>20599</v>
      </c>
      <c r="B3918" s="180" t="s">
        <v>20600</v>
      </c>
      <c r="C3918" s="181" t="s">
        <v>11911</v>
      </c>
      <c r="D3918" s="182">
        <v>12.09</v>
      </c>
    </row>
    <row r="3919" spans="1:4">
      <c r="A3919" s="184" t="s">
        <v>20601</v>
      </c>
      <c r="B3919" s="180" t="s">
        <v>20602</v>
      </c>
      <c r="C3919" s="181" t="s">
        <v>11911</v>
      </c>
      <c r="D3919" s="182">
        <v>12.7</v>
      </c>
    </row>
    <row r="3920" spans="1:4">
      <c r="A3920" s="184" t="s">
        <v>20603</v>
      </c>
      <c r="B3920" s="180" t="s">
        <v>20604</v>
      </c>
      <c r="C3920" s="181" t="s">
        <v>11911</v>
      </c>
      <c r="D3920" s="182">
        <v>62.5</v>
      </c>
    </row>
    <row r="3921" spans="1:4">
      <c r="A3921" s="181" t="s">
        <v>20605</v>
      </c>
      <c r="B3921" s="180" t="s">
        <v>20606</v>
      </c>
      <c r="C3921" s="181" t="s">
        <v>11911</v>
      </c>
      <c r="D3921" s="182">
        <v>76.69</v>
      </c>
    </row>
    <row r="3922" spans="1:4">
      <c r="A3922" s="183" t="s">
        <v>20607</v>
      </c>
      <c r="B3922" s="180"/>
      <c r="C3922" s="181"/>
      <c r="D3922" s="182"/>
    </row>
    <row r="3923" spans="1:4">
      <c r="A3923" s="184" t="s">
        <v>20608</v>
      </c>
      <c r="B3923" s="180" t="s">
        <v>20609</v>
      </c>
      <c r="C3923" s="181" t="s">
        <v>11911</v>
      </c>
      <c r="D3923" s="182">
        <v>138.13999999999999</v>
      </c>
    </row>
    <row r="3924" spans="1:4">
      <c r="A3924" s="181" t="s">
        <v>20610</v>
      </c>
      <c r="B3924" s="180" t="s">
        <v>20611</v>
      </c>
      <c r="C3924" s="181" t="s">
        <v>11911</v>
      </c>
      <c r="D3924" s="182">
        <v>175.24</v>
      </c>
    </row>
    <row r="3925" spans="1:4">
      <c r="A3925" s="183" t="s">
        <v>20612</v>
      </c>
      <c r="B3925" s="180"/>
      <c r="C3925" s="181"/>
      <c r="D3925" s="182"/>
    </row>
    <row r="3926" spans="1:4">
      <c r="A3926" s="181" t="s">
        <v>20613</v>
      </c>
      <c r="B3926" s="180" t="s">
        <v>20614</v>
      </c>
      <c r="C3926" s="181" t="s">
        <v>11911</v>
      </c>
      <c r="D3926" s="182">
        <v>73.88</v>
      </c>
    </row>
    <row r="3927" spans="1:4">
      <c r="A3927" s="183" t="s">
        <v>20615</v>
      </c>
      <c r="B3927" s="180"/>
      <c r="C3927" s="181"/>
      <c r="D3927" s="182"/>
    </row>
    <row r="3928" spans="1:4">
      <c r="A3928" s="181" t="s">
        <v>20616</v>
      </c>
      <c r="B3928" s="180" t="s">
        <v>20617</v>
      </c>
      <c r="C3928" s="181" t="s">
        <v>11911</v>
      </c>
      <c r="D3928" s="182">
        <v>18.440000000000001</v>
      </c>
    </row>
    <row r="3929" spans="1:4">
      <c r="A3929" s="179" t="s">
        <v>20618</v>
      </c>
      <c r="B3929" s="180"/>
      <c r="C3929" s="181"/>
      <c r="D3929" s="182"/>
    </row>
    <row r="3930" spans="1:4">
      <c r="A3930" s="183" t="s">
        <v>20619</v>
      </c>
      <c r="B3930" s="180"/>
      <c r="C3930" s="181"/>
      <c r="D3930" s="182"/>
    </row>
    <row r="3931" spans="1:4">
      <c r="A3931" s="181" t="s">
        <v>20620</v>
      </c>
      <c r="B3931" s="180" t="s">
        <v>20621</v>
      </c>
      <c r="C3931" s="181" t="s">
        <v>11911</v>
      </c>
      <c r="D3931" s="182">
        <v>142.85</v>
      </c>
    </row>
    <row r="3932" spans="1:4">
      <c r="A3932" s="183" t="s">
        <v>20622</v>
      </c>
      <c r="B3932" s="180"/>
      <c r="C3932" s="181"/>
      <c r="D3932" s="182"/>
    </row>
    <row r="3933" spans="1:4">
      <c r="A3933" s="184" t="s">
        <v>20623</v>
      </c>
      <c r="B3933" s="180" t="s">
        <v>20624</v>
      </c>
      <c r="C3933" s="181" t="s">
        <v>11911</v>
      </c>
      <c r="D3933" s="182">
        <v>2794.13</v>
      </c>
    </row>
    <row r="3934" spans="1:4">
      <c r="A3934" s="181" t="s">
        <v>20625</v>
      </c>
      <c r="B3934" s="180" t="s">
        <v>20626</v>
      </c>
      <c r="C3934" s="181" t="s">
        <v>11911</v>
      </c>
      <c r="D3934" s="182">
        <v>3420.22</v>
      </c>
    </row>
    <row r="3935" spans="1:4">
      <c r="A3935" s="179" t="s">
        <v>20627</v>
      </c>
      <c r="B3935" s="180"/>
      <c r="C3935" s="181"/>
      <c r="D3935" s="182"/>
    </row>
    <row r="3936" spans="1:4">
      <c r="A3936" s="183" t="s">
        <v>20628</v>
      </c>
      <c r="B3936" s="180"/>
      <c r="C3936" s="181"/>
      <c r="D3936" s="182"/>
    </row>
    <row r="3937" spans="1:4">
      <c r="A3937" s="184" t="s">
        <v>20629</v>
      </c>
      <c r="B3937" s="180" t="s">
        <v>20630</v>
      </c>
      <c r="C3937" s="181" t="s">
        <v>11911</v>
      </c>
      <c r="D3937" s="182">
        <v>459</v>
      </c>
    </row>
    <row r="3938" spans="1:4">
      <c r="A3938" s="184" t="s">
        <v>20631</v>
      </c>
      <c r="B3938" s="180" t="s">
        <v>20632</v>
      </c>
      <c r="C3938" s="181" t="s">
        <v>11911</v>
      </c>
      <c r="D3938" s="182">
        <v>889</v>
      </c>
    </row>
    <row r="3939" spans="1:4">
      <c r="A3939" s="184" t="s">
        <v>20633</v>
      </c>
      <c r="B3939" s="180" t="s">
        <v>20634</v>
      </c>
      <c r="C3939" s="181" t="s">
        <v>11911</v>
      </c>
      <c r="D3939" s="182">
        <v>273</v>
      </c>
    </row>
    <row r="3940" spans="1:4">
      <c r="A3940" s="184" t="s">
        <v>20635</v>
      </c>
      <c r="B3940" s="180" t="s">
        <v>20636</v>
      </c>
      <c r="C3940" s="181" t="s">
        <v>11911</v>
      </c>
      <c r="D3940" s="182">
        <v>1680</v>
      </c>
    </row>
    <row r="3941" spans="1:4">
      <c r="A3941" s="184" t="s">
        <v>20637</v>
      </c>
      <c r="B3941" s="180" t="s">
        <v>20638</v>
      </c>
      <c r="C3941" s="181" t="s">
        <v>11911</v>
      </c>
      <c r="D3941" s="182">
        <v>3113.25</v>
      </c>
    </row>
    <row r="3942" spans="1:4">
      <c r="A3942" s="184" t="s">
        <v>20639</v>
      </c>
      <c r="B3942" s="180" t="s">
        <v>20640</v>
      </c>
      <c r="C3942" s="181" t="s">
        <v>11911</v>
      </c>
      <c r="D3942" s="182">
        <v>1480</v>
      </c>
    </row>
    <row r="3943" spans="1:4">
      <c r="A3943" s="184" t="s">
        <v>20641</v>
      </c>
      <c r="B3943" s="180" t="s">
        <v>20642</v>
      </c>
      <c r="C3943" s="181" t="s">
        <v>11911</v>
      </c>
      <c r="D3943" s="182">
        <v>10260</v>
      </c>
    </row>
    <row r="3944" spans="1:4">
      <c r="A3944" s="184" t="s">
        <v>20643</v>
      </c>
      <c r="B3944" s="180" t="s">
        <v>20644</v>
      </c>
      <c r="C3944" s="181" t="s">
        <v>11911</v>
      </c>
      <c r="D3944" s="182">
        <v>123.9</v>
      </c>
    </row>
    <row r="3945" spans="1:4">
      <c r="A3945" s="184" t="s">
        <v>20645</v>
      </c>
      <c r="B3945" s="180" t="s">
        <v>20646</v>
      </c>
      <c r="C3945" s="181" t="s">
        <v>11911</v>
      </c>
      <c r="D3945" s="182">
        <v>1239</v>
      </c>
    </row>
    <row r="3946" spans="1:4">
      <c r="A3946" s="181" t="s">
        <v>20647</v>
      </c>
      <c r="B3946" s="180" t="s">
        <v>20648</v>
      </c>
      <c r="C3946" s="181" t="s">
        <v>11911</v>
      </c>
      <c r="D3946" s="182">
        <v>1848</v>
      </c>
    </row>
    <row r="3947" spans="1:4">
      <c r="A3947" s="179" t="s">
        <v>20649</v>
      </c>
      <c r="B3947" s="180"/>
      <c r="C3947" s="181"/>
      <c r="D3947" s="182"/>
    </row>
    <row r="3948" spans="1:4">
      <c r="A3948" s="183" t="s">
        <v>20650</v>
      </c>
      <c r="B3948" s="180"/>
      <c r="C3948" s="181"/>
      <c r="D3948" s="182"/>
    </row>
    <row r="3949" spans="1:4">
      <c r="A3949" s="184" t="s">
        <v>20651</v>
      </c>
      <c r="B3949" s="180" t="s">
        <v>20652</v>
      </c>
      <c r="C3949" s="181" t="s">
        <v>11911</v>
      </c>
      <c r="D3949" s="182">
        <v>10519.98</v>
      </c>
    </row>
    <row r="3950" spans="1:4">
      <c r="A3950" s="184" t="s">
        <v>20653</v>
      </c>
      <c r="B3950" s="180" t="s">
        <v>20654</v>
      </c>
      <c r="C3950" s="181" t="s">
        <v>11911</v>
      </c>
      <c r="D3950" s="182">
        <v>16715.82</v>
      </c>
    </row>
    <row r="3951" spans="1:4">
      <c r="A3951" s="184" t="s">
        <v>20655</v>
      </c>
      <c r="B3951" s="180" t="s">
        <v>20656</v>
      </c>
      <c r="C3951" s="181" t="s">
        <v>11911</v>
      </c>
      <c r="D3951" s="182">
        <v>20630.810000000001</v>
      </c>
    </row>
    <row r="3952" spans="1:4">
      <c r="A3952" s="181" t="s">
        <v>20657</v>
      </c>
      <c r="B3952" s="180" t="s">
        <v>20658</v>
      </c>
      <c r="C3952" s="181" t="s">
        <v>11911</v>
      </c>
      <c r="D3952" s="182">
        <v>23839.51</v>
      </c>
    </row>
    <row r="3953" spans="1:4">
      <c r="A3953" s="179" t="s">
        <v>11956</v>
      </c>
      <c r="B3953" s="180"/>
      <c r="C3953" s="181"/>
      <c r="D3953" s="182"/>
    </row>
    <row r="3954" spans="1:4">
      <c r="A3954" s="179" t="s">
        <v>20659</v>
      </c>
      <c r="B3954" s="180"/>
      <c r="C3954" s="181"/>
      <c r="D3954" s="182"/>
    </row>
    <row r="3955" spans="1:4">
      <c r="A3955" s="183" t="s">
        <v>20660</v>
      </c>
      <c r="B3955" s="180"/>
      <c r="C3955" s="181"/>
      <c r="D3955" s="182"/>
    </row>
    <row r="3956" spans="1:4">
      <c r="A3956" s="184" t="s">
        <v>20661</v>
      </c>
      <c r="B3956" s="180" t="s">
        <v>20662</v>
      </c>
      <c r="C3956" s="181" t="s">
        <v>11916</v>
      </c>
      <c r="D3956" s="182">
        <v>14.12</v>
      </c>
    </row>
    <row r="3957" spans="1:4">
      <c r="A3957" s="184" t="s">
        <v>20663</v>
      </c>
      <c r="B3957" s="180" t="s">
        <v>20664</v>
      </c>
      <c r="C3957" s="181" t="s">
        <v>11916</v>
      </c>
      <c r="D3957" s="182">
        <v>23.4</v>
      </c>
    </row>
    <row r="3958" spans="1:4">
      <c r="A3958" s="184" t="s">
        <v>20665</v>
      </c>
      <c r="B3958" s="180" t="s">
        <v>20666</v>
      </c>
      <c r="C3958" s="181" t="s">
        <v>11916</v>
      </c>
      <c r="D3958" s="182">
        <v>25.79</v>
      </c>
    </row>
    <row r="3959" spans="1:4">
      <c r="A3959" s="184" t="s">
        <v>20667</v>
      </c>
      <c r="B3959" s="180" t="s">
        <v>20668</v>
      </c>
      <c r="C3959" s="181" t="s">
        <v>11916</v>
      </c>
      <c r="D3959" s="182">
        <v>108.85</v>
      </c>
    </row>
    <row r="3960" spans="1:4">
      <c r="A3960" s="184" t="s">
        <v>20669</v>
      </c>
      <c r="B3960" s="180" t="s">
        <v>20670</v>
      </c>
      <c r="C3960" s="181" t="s">
        <v>11916</v>
      </c>
      <c r="D3960" s="182">
        <v>23.4</v>
      </c>
    </row>
    <row r="3961" spans="1:4">
      <c r="A3961" s="184" t="s">
        <v>20671</v>
      </c>
      <c r="B3961" s="180" t="s">
        <v>20672</v>
      </c>
      <c r="C3961" s="181" t="s">
        <v>11916</v>
      </c>
      <c r="D3961" s="182">
        <v>15.08</v>
      </c>
    </row>
    <row r="3962" spans="1:4">
      <c r="A3962" s="181" t="s">
        <v>20673</v>
      </c>
      <c r="B3962" s="180" t="s">
        <v>20674</v>
      </c>
      <c r="C3962" s="181" t="s">
        <v>11916</v>
      </c>
      <c r="D3962" s="182">
        <v>19.82</v>
      </c>
    </row>
    <row r="3963" spans="1:4">
      <c r="A3963" s="183" t="s">
        <v>20675</v>
      </c>
      <c r="B3963" s="180"/>
      <c r="C3963" s="181"/>
      <c r="D3963" s="182"/>
    </row>
    <row r="3964" spans="1:4">
      <c r="A3964" s="184" t="s">
        <v>20676</v>
      </c>
      <c r="B3964" s="180" t="s">
        <v>20677</v>
      </c>
      <c r="C3964" s="181" t="s">
        <v>11917</v>
      </c>
      <c r="D3964" s="182">
        <v>185.03</v>
      </c>
    </row>
    <row r="3965" spans="1:4">
      <c r="A3965" s="184" t="s">
        <v>20678</v>
      </c>
      <c r="B3965" s="180" t="s">
        <v>20679</v>
      </c>
      <c r="C3965" s="181" t="s">
        <v>11957</v>
      </c>
      <c r="D3965" s="182">
        <v>1478.38</v>
      </c>
    </row>
    <row r="3966" spans="1:4">
      <c r="A3966" s="184" t="s">
        <v>20680</v>
      </c>
      <c r="B3966" s="180" t="s">
        <v>20681</v>
      </c>
      <c r="C3966" s="181" t="s">
        <v>48</v>
      </c>
      <c r="D3966" s="182">
        <v>31.18</v>
      </c>
    </row>
    <row r="3967" spans="1:4">
      <c r="A3967" s="181" t="s">
        <v>20682</v>
      </c>
      <c r="B3967" s="180" t="s">
        <v>20683</v>
      </c>
      <c r="C3967" s="181" t="s">
        <v>11911</v>
      </c>
      <c r="D3967" s="182">
        <v>142.30000000000001</v>
      </c>
    </row>
    <row r="3968" spans="1:4">
      <c r="A3968" s="179" t="s">
        <v>20684</v>
      </c>
      <c r="B3968" s="180"/>
      <c r="C3968" s="181"/>
      <c r="D3968" s="182"/>
    </row>
    <row r="3969" spans="1:4">
      <c r="A3969" s="183" t="s">
        <v>20685</v>
      </c>
      <c r="B3969" s="180"/>
      <c r="C3969" s="181"/>
      <c r="D3969" s="182"/>
    </row>
    <row r="3970" spans="1:4">
      <c r="A3970" s="184" t="s">
        <v>20686</v>
      </c>
      <c r="B3970" s="180" t="s">
        <v>20687</v>
      </c>
      <c r="C3970" s="181" t="s">
        <v>11916</v>
      </c>
      <c r="D3970" s="182">
        <v>63.29</v>
      </c>
    </row>
    <row r="3971" spans="1:4">
      <c r="A3971" s="184" t="s">
        <v>20688</v>
      </c>
      <c r="B3971" s="180" t="s">
        <v>20689</v>
      </c>
      <c r="C3971" s="181" t="s">
        <v>11916</v>
      </c>
      <c r="D3971" s="182">
        <v>122.94</v>
      </c>
    </row>
    <row r="3972" spans="1:4">
      <c r="A3972" s="181" t="s">
        <v>20690</v>
      </c>
      <c r="B3972" s="180" t="s">
        <v>20691</v>
      </c>
      <c r="C3972" s="181" t="s">
        <v>11916</v>
      </c>
      <c r="D3972" s="182">
        <v>122.94</v>
      </c>
    </row>
    <row r="3973" spans="1:4">
      <c r="A3973" s="179" t="s">
        <v>20692</v>
      </c>
      <c r="B3973" s="180"/>
      <c r="C3973" s="181"/>
      <c r="D3973" s="182"/>
    </row>
    <row r="3974" spans="1:4">
      <c r="A3974" s="183" t="s">
        <v>20693</v>
      </c>
      <c r="B3974" s="180"/>
      <c r="C3974" s="181"/>
      <c r="D3974" s="182"/>
    </row>
    <row r="3975" spans="1:4">
      <c r="A3975" s="184" t="s">
        <v>20694</v>
      </c>
      <c r="B3975" s="180" t="s">
        <v>20695</v>
      </c>
      <c r="C3975" s="181" t="s">
        <v>11911</v>
      </c>
      <c r="D3975" s="182">
        <v>225.14</v>
      </c>
    </row>
    <row r="3976" spans="1:4">
      <c r="A3976" s="184" t="s">
        <v>20696</v>
      </c>
      <c r="B3976" s="180" t="s">
        <v>20697</v>
      </c>
      <c r="C3976" s="181" t="s">
        <v>11911</v>
      </c>
      <c r="D3976" s="182">
        <v>1471.17</v>
      </c>
    </row>
    <row r="3977" spans="1:4">
      <c r="A3977" s="181" t="s">
        <v>20698</v>
      </c>
      <c r="B3977" s="180" t="s">
        <v>20699</v>
      </c>
      <c r="C3977" s="181" t="s">
        <v>11911</v>
      </c>
      <c r="D3977" s="182">
        <v>367.93</v>
      </c>
    </row>
    <row r="3978" spans="1:4">
      <c r="A3978" s="179" t="s">
        <v>11958</v>
      </c>
      <c r="B3978" s="180"/>
      <c r="C3978" s="181"/>
      <c r="D3978" s="182"/>
    </row>
    <row r="3979" spans="1:4">
      <c r="A3979" s="179" t="s">
        <v>11921</v>
      </c>
      <c r="B3979" s="180"/>
      <c r="C3979" s="181"/>
      <c r="D3979" s="182"/>
    </row>
    <row r="3980" spans="1:4">
      <c r="A3980" s="179" t="s">
        <v>20700</v>
      </c>
      <c r="B3980" s="180"/>
      <c r="C3980" s="181"/>
      <c r="D3980" s="182"/>
    </row>
    <row r="3981" spans="1:4">
      <c r="A3981" s="183" t="s">
        <v>20701</v>
      </c>
      <c r="B3981" s="180"/>
      <c r="C3981" s="181"/>
      <c r="D3981" s="182"/>
    </row>
    <row r="3982" spans="1:4">
      <c r="A3982" s="184" t="s">
        <v>20702</v>
      </c>
      <c r="B3982" s="180" t="s">
        <v>20703</v>
      </c>
      <c r="C3982" s="181" t="s">
        <v>41</v>
      </c>
      <c r="D3982" s="182">
        <v>31.02</v>
      </c>
    </row>
    <row r="3983" spans="1:4">
      <c r="A3983" s="184" t="s">
        <v>20704</v>
      </c>
      <c r="B3983" s="180" t="s">
        <v>20705</v>
      </c>
      <c r="C3983" s="181" t="s">
        <v>41</v>
      </c>
      <c r="D3983" s="182">
        <v>69.8</v>
      </c>
    </row>
    <row r="3984" spans="1:4">
      <c r="A3984" s="184" t="s">
        <v>20706</v>
      </c>
      <c r="B3984" s="180" t="s">
        <v>20707</v>
      </c>
      <c r="C3984" s="181" t="s">
        <v>41</v>
      </c>
      <c r="D3984" s="182">
        <v>93.07</v>
      </c>
    </row>
    <row r="3985" spans="1:4">
      <c r="A3985" s="181" t="s">
        <v>20708</v>
      </c>
      <c r="B3985" s="180" t="s">
        <v>20709</v>
      </c>
      <c r="C3985" s="181" t="s">
        <v>41</v>
      </c>
      <c r="D3985" s="182">
        <v>124.09</v>
      </c>
    </row>
    <row r="3986" spans="1:4">
      <c r="A3986" s="183" t="s">
        <v>20710</v>
      </c>
      <c r="B3986" s="180"/>
      <c r="C3986" s="181"/>
      <c r="D3986" s="182"/>
    </row>
    <row r="3987" spans="1:4">
      <c r="A3987" s="184" t="s">
        <v>20711</v>
      </c>
      <c r="B3987" s="180" t="s">
        <v>20712</v>
      </c>
      <c r="C3987" s="181" t="s">
        <v>41</v>
      </c>
      <c r="D3987" s="182">
        <v>74.459999999999994</v>
      </c>
    </row>
    <row r="3988" spans="1:4">
      <c r="A3988" s="184" t="s">
        <v>20713</v>
      </c>
      <c r="B3988" s="180" t="s">
        <v>20714</v>
      </c>
      <c r="C3988" s="181" t="s">
        <v>41</v>
      </c>
      <c r="D3988" s="182">
        <v>77.849999999999994</v>
      </c>
    </row>
    <row r="3989" spans="1:4">
      <c r="A3989" s="184" t="s">
        <v>20715</v>
      </c>
      <c r="B3989" s="180" t="s">
        <v>20716</v>
      </c>
      <c r="C3989" s="181" t="s">
        <v>41</v>
      </c>
      <c r="D3989" s="182">
        <v>83.23</v>
      </c>
    </row>
    <row r="3990" spans="1:4">
      <c r="A3990" s="181" t="s">
        <v>20717</v>
      </c>
      <c r="B3990" s="180" t="s">
        <v>20718</v>
      </c>
      <c r="C3990" s="181" t="s">
        <v>41</v>
      </c>
      <c r="D3990" s="182">
        <v>32.39</v>
      </c>
    </row>
    <row r="3991" spans="1:4">
      <c r="A3991" s="183" t="s">
        <v>20719</v>
      </c>
      <c r="B3991" s="180"/>
      <c r="C3991" s="181"/>
      <c r="D3991" s="182"/>
    </row>
    <row r="3992" spans="1:4">
      <c r="A3992" s="184" t="s">
        <v>20720</v>
      </c>
      <c r="B3992" s="180" t="s">
        <v>20721</v>
      </c>
      <c r="C3992" s="181" t="s">
        <v>11911</v>
      </c>
      <c r="D3992" s="182">
        <v>5.62</v>
      </c>
    </row>
    <row r="3993" spans="1:4">
      <c r="A3993" s="181" t="s">
        <v>20722</v>
      </c>
      <c r="B3993" s="180" t="s">
        <v>20723</v>
      </c>
      <c r="C3993" s="181" t="s">
        <v>41</v>
      </c>
      <c r="D3993" s="182">
        <v>85.31</v>
      </c>
    </row>
    <row r="3994" spans="1:4">
      <c r="A3994" s="183" t="s">
        <v>20724</v>
      </c>
      <c r="B3994" s="180"/>
      <c r="C3994" s="181"/>
      <c r="D3994" s="182"/>
    </row>
    <row r="3995" spans="1:4">
      <c r="A3995" s="184" t="s">
        <v>20725</v>
      </c>
      <c r="B3995" s="180" t="s">
        <v>20726</v>
      </c>
      <c r="C3995" s="181" t="s">
        <v>48</v>
      </c>
      <c r="D3995" s="182">
        <v>7.76</v>
      </c>
    </row>
    <row r="3996" spans="1:4">
      <c r="A3996" s="181" t="s">
        <v>20727</v>
      </c>
      <c r="B3996" s="180" t="s">
        <v>20728</v>
      </c>
      <c r="C3996" s="181" t="s">
        <v>48</v>
      </c>
      <c r="D3996" s="182">
        <v>38.159999999999997</v>
      </c>
    </row>
    <row r="3997" spans="1:4">
      <c r="A3997" s="183" t="s">
        <v>20729</v>
      </c>
      <c r="B3997" s="180"/>
      <c r="C3997" s="181"/>
      <c r="D3997" s="182"/>
    </row>
    <row r="3998" spans="1:4">
      <c r="A3998" s="181" t="s">
        <v>20730</v>
      </c>
      <c r="B3998" s="180" t="s">
        <v>20731</v>
      </c>
      <c r="C3998" s="181" t="s">
        <v>41</v>
      </c>
      <c r="D3998" s="182">
        <v>82.73</v>
      </c>
    </row>
    <row r="3999" spans="1:4">
      <c r="A3999" s="183" t="s">
        <v>20732</v>
      </c>
      <c r="B3999" s="180"/>
      <c r="C3999" s="181"/>
      <c r="D3999" s="182"/>
    </row>
    <row r="4000" spans="1:4">
      <c r="A4000" s="184" t="s">
        <v>20733</v>
      </c>
      <c r="B4000" s="180" t="s">
        <v>20734</v>
      </c>
      <c r="C4000" s="181" t="s">
        <v>41</v>
      </c>
      <c r="D4000" s="182">
        <v>37.22</v>
      </c>
    </row>
    <row r="4001" spans="1:4">
      <c r="A4001" s="181" t="s">
        <v>20735</v>
      </c>
      <c r="B4001" s="180" t="s">
        <v>20736</v>
      </c>
      <c r="C4001" s="181" t="s">
        <v>41</v>
      </c>
      <c r="D4001" s="182">
        <v>43.44</v>
      </c>
    </row>
    <row r="4002" spans="1:4">
      <c r="A4002" s="183" t="s">
        <v>20737</v>
      </c>
      <c r="B4002" s="180"/>
      <c r="C4002" s="181"/>
      <c r="D4002" s="182"/>
    </row>
    <row r="4003" spans="1:4">
      <c r="A4003" s="184" t="s">
        <v>20738</v>
      </c>
      <c r="B4003" s="180" t="s">
        <v>20739</v>
      </c>
      <c r="C4003" s="181" t="s">
        <v>32</v>
      </c>
      <c r="D4003" s="182">
        <v>32.380000000000003</v>
      </c>
    </row>
    <row r="4004" spans="1:4">
      <c r="A4004" s="181" t="s">
        <v>20740</v>
      </c>
      <c r="B4004" s="180" t="s">
        <v>20741</v>
      </c>
      <c r="C4004" s="181" t="s">
        <v>32</v>
      </c>
      <c r="D4004" s="182">
        <v>66.59</v>
      </c>
    </row>
    <row r="4005" spans="1:4">
      <c r="A4005" s="183" t="s">
        <v>20742</v>
      </c>
      <c r="B4005" s="180"/>
      <c r="C4005" s="181"/>
      <c r="D4005" s="182"/>
    </row>
    <row r="4006" spans="1:4">
      <c r="A4006" s="184" t="s">
        <v>20743</v>
      </c>
      <c r="B4006" s="180" t="s">
        <v>20744</v>
      </c>
      <c r="C4006" s="181" t="s">
        <v>48</v>
      </c>
      <c r="D4006" s="182">
        <v>13.29</v>
      </c>
    </row>
    <row r="4007" spans="1:4">
      <c r="A4007" s="184" t="s">
        <v>20745</v>
      </c>
      <c r="B4007" s="180" t="s">
        <v>20746</v>
      </c>
      <c r="C4007" s="181" t="s">
        <v>48</v>
      </c>
      <c r="D4007" s="182">
        <v>5.01</v>
      </c>
    </row>
    <row r="4008" spans="1:4">
      <c r="A4008" s="184" t="s">
        <v>20747</v>
      </c>
      <c r="B4008" s="180" t="s">
        <v>20748</v>
      </c>
      <c r="C4008" s="181" t="s">
        <v>48</v>
      </c>
      <c r="D4008" s="182">
        <v>3.36</v>
      </c>
    </row>
    <row r="4009" spans="1:4">
      <c r="A4009" s="184" t="s">
        <v>20749</v>
      </c>
      <c r="B4009" s="180" t="s">
        <v>20750</v>
      </c>
      <c r="C4009" s="181" t="s">
        <v>48</v>
      </c>
      <c r="D4009" s="182">
        <v>11.92</v>
      </c>
    </row>
    <row r="4010" spans="1:4">
      <c r="A4010" s="181" t="s">
        <v>20751</v>
      </c>
      <c r="B4010" s="180" t="s">
        <v>20752</v>
      </c>
      <c r="C4010" s="181" t="s">
        <v>48</v>
      </c>
      <c r="D4010" s="182">
        <v>4.3</v>
      </c>
    </row>
    <row r="4011" spans="1:4">
      <c r="A4011" s="183" t="s">
        <v>20753</v>
      </c>
      <c r="B4011" s="180"/>
      <c r="C4011" s="181"/>
      <c r="D4011" s="182"/>
    </row>
    <row r="4012" spans="1:4">
      <c r="A4012" s="184" t="s">
        <v>20754</v>
      </c>
      <c r="B4012" s="180" t="s">
        <v>20755</v>
      </c>
      <c r="C4012" s="181" t="s">
        <v>41</v>
      </c>
      <c r="D4012" s="182">
        <v>158.51</v>
      </c>
    </row>
    <row r="4013" spans="1:4">
      <c r="A4013" s="184" t="s">
        <v>20756</v>
      </c>
      <c r="B4013" s="180" t="s">
        <v>20757</v>
      </c>
      <c r="C4013" s="181" t="s">
        <v>41</v>
      </c>
      <c r="D4013" s="182">
        <v>160.04</v>
      </c>
    </row>
    <row r="4014" spans="1:4">
      <c r="A4014" s="181" t="s">
        <v>20758</v>
      </c>
      <c r="B4014" s="180" t="s">
        <v>20759</v>
      </c>
      <c r="C4014" s="181" t="s">
        <v>41</v>
      </c>
      <c r="D4014" s="182">
        <v>124.61</v>
      </c>
    </row>
    <row r="4015" spans="1:4">
      <c r="A4015" s="179" t="s">
        <v>20760</v>
      </c>
      <c r="B4015" s="180"/>
      <c r="C4015" s="181"/>
      <c r="D4015" s="182"/>
    </row>
    <row r="4016" spans="1:4">
      <c r="A4016" s="183" t="s">
        <v>20761</v>
      </c>
      <c r="B4016" s="180"/>
      <c r="C4016" s="181"/>
      <c r="D4016" s="182"/>
    </row>
    <row r="4017" spans="1:4">
      <c r="A4017" s="181" t="s">
        <v>20762</v>
      </c>
      <c r="B4017" s="180" t="s">
        <v>20763</v>
      </c>
      <c r="C4017" s="181" t="s">
        <v>41</v>
      </c>
      <c r="D4017" s="182">
        <v>6.22</v>
      </c>
    </row>
    <row r="4018" spans="1:4">
      <c r="A4018" s="179" t="s">
        <v>11959</v>
      </c>
      <c r="B4018" s="180"/>
      <c r="C4018" s="181"/>
      <c r="D4018" s="182"/>
    </row>
    <row r="4019" spans="1:4">
      <c r="A4019" s="183" t="s">
        <v>20764</v>
      </c>
      <c r="B4019" s="180"/>
      <c r="C4019" s="181"/>
      <c r="D4019" s="182"/>
    </row>
    <row r="4020" spans="1:4">
      <c r="A4020" s="184" t="s">
        <v>20765</v>
      </c>
      <c r="B4020" s="180" t="s">
        <v>20766</v>
      </c>
      <c r="C4020" s="181" t="s">
        <v>41</v>
      </c>
      <c r="D4020" s="182">
        <v>2.4300000000000002</v>
      </c>
    </row>
    <row r="4021" spans="1:4">
      <c r="A4021" s="181" t="s">
        <v>20767</v>
      </c>
      <c r="B4021" s="180" t="s">
        <v>20768</v>
      </c>
      <c r="C4021" s="181" t="s">
        <v>41</v>
      </c>
      <c r="D4021" s="182">
        <v>17.5</v>
      </c>
    </row>
    <row r="4022" spans="1:4">
      <c r="A4022" s="183" t="s">
        <v>20769</v>
      </c>
      <c r="B4022" s="180"/>
      <c r="C4022" s="181"/>
      <c r="D4022" s="182"/>
    </row>
    <row r="4023" spans="1:4">
      <c r="A4023" s="181" t="s">
        <v>20770</v>
      </c>
      <c r="B4023" s="180" t="s">
        <v>20771</v>
      </c>
      <c r="C4023" s="181" t="s">
        <v>41</v>
      </c>
      <c r="D4023" s="182">
        <v>0.76</v>
      </c>
    </row>
    <row r="4024" spans="1:4">
      <c r="A4024" s="183" t="s">
        <v>20772</v>
      </c>
      <c r="B4024" s="180"/>
      <c r="C4024" s="181"/>
      <c r="D4024" s="182"/>
    </row>
    <row r="4025" spans="1:4">
      <c r="A4025" s="184" t="s">
        <v>20773</v>
      </c>
      <c r="B4025" s="180" t="s">
        <v>20774</v>
      </c>
      <c r="C4025" s="181" t="s">
        <v>41</v>
      </c>
      <c r="D4025" s="182">
        <v>4.1500000000000004</v>
      </c>
    </row>
    <row r="4026" spans="1:4">
      <c r="A4026" s="181" t="s">
        <v>20775</v>
      </c>
      <c r="B4026" s="180" t="s">
        <v>20776</v>
      </c>
      <c r="C4026" s="181" t="s">
        <v>41</v>
      </c>
      <c r="D4026" s="182">
        <v>5</v>
      </c>
    </row>
    <row r="4027" spans="1:4">
      <c r="A4027" s="183" t="s">
        <v>20777</v>
      </c>
      <c r="B4027" s="180"/>
      <c r="C4027" s="181"/>
      <c r="D4027" s="182"/>
    </row>
    <row r="4028" spans="1:4">
      <c r="A4028" s="184" t="s">
        <v>20778</v>
      </c>
      <c r="B4028" s="180" t="s">
        <v>20779</v>
      </c>
      <c r="C4028" s="181" t="s">
        <v>41</v>
      </c>
      <c r="D4028" s="182">
        <v>333.78</v>
      </c>
    </row>
    <row r="4029" spans="1:4">
      <c r="A4029" s="184" t="s">
        <v>20780</v>
      </c>
      <c r="B4029" s="180" t="s">
        <v>20781</v>
      </c>
      <c r="C4029" s="181" t="s">
        <v>41</v>
      </c>
      <c r="D4029" s="182">
        <v>149.76</v>
      </c>
    </row>
    <row r="4030" spans="1:4">
      <c r="A4030" s="184" t="s">
        <v>20782</v>
      </c>
      <c r="B4030" s="180" t="s">
        <v>20783</v>
      </c>
      <c r="C4030" s="181" t="s">
        <v>41</v>
      </c>
      <c r="D4030" s="182">
        <v>138.19</v>
      </c>
    </row>
    <row r="4031" spans="1:4">
      <c r="A4031" s="181" t="s">
        <v>20784</v>
      </c>
      <c r="B4031" s="180" t="s">
        <v>20785</v>
      </c>
      <c r="C4031" s="181" t="s">
        <v>41</v>
      </c>
      <c r="D4031" s="182">
        <v>396.01</v>
      </c>
    </row>
    <row r="4032" spans="1:4">
      <c r="A4032" s="183" t="s">
        <v>11960</v>
      </c>
      <c r="B4032" s="180"/>
      <c r="C4032" s="181"/>
      <c r="D4032" s="182"/>
    </row>
    <row r="4033" spans="1:4">
      <c r="A4033" s="184" t="s">
        <v>20786</v>
      </c>
      <c r="B4033" s="180" t="s">
        <v>20787</v>
      </c>
      <c r="C4033" s="181" t="s">
        <v>41</v>
      </c>
      <c r="D4033" s="182">
        <v>1135.99</v>
      </c>
    </row>
    <row r="4034" spans="1:4">
      <c r="A4034" s="184" t="s">
        <v>20788</v>
      </c>
      <c r="B4034" s="180" t="s">
        <v>20789</v>
      </c>
      <c r="C4034" s="181" t="s">
        <v>41</v>
      </c>
      <c r="D4034" s="182">
        <v>949.13</v>
      </c>
    </row>
    <row r="4035" spans="1:4">
      <c r="A4035" s="181" t="s">
        <v>20790</v>
      </c>
      <c r="B4035" s="180" t="s">
        <v>20791</v>
      </c>
      <c r="C4035" s="181" t="s">
        <v>41</v>
      </c>
      <c r="D4035" s="182">
        <v>411.06</v>
      </c>
    </row>
    <row r="4036" spans="1:4">
      <c r="A4036" s="179" t="s">
        <v>20792</v>
      </c>
      <c r="B4036" s="180"/>
      <c r="C4036" s="181"/>
      <c r="D4036" s="182"/>
    </row>
    <row r="4037" spans="1:4">
      <c r="A4037" s="183" t="s">
        <v>20793</v>
      </c>
      <c r="B4037" s="180"/>
      <c r="C4037" s="181"/>
      <c r="D4037" s="182"/>
    </row>
    <row r="4038" spans="1:4">
      <c r="A4038" s="184" t="s">
        <v>20794</v>
      </c>
      <c r="B4038" s="180" t="s">
        <v>20795</v>
      </c>
      <c r="C4038" s="181" t="s">
        <v>41</v>
      </c>
      <c r="D4038" s="182">
        <v>69.8</v>
      </c>
    </row>
    <row r="4039" spans="1:4">
      <c r="A4039" s="184" t="s">
        <v>20796</v>
      </c>
      <c r="B4039" s="180" t="s">
        <v>20797</v>
      </c>
      <c r="C4039" s="181" t="s">
        <v>41</v>
      </c>
      <c r="D4039" s="182">
        <v>43.44</v>
      </c>
    </row>
    <row r="4040" spans="1:4">
      <c r="A4040" s="184" t="s">
        <v>20798</v>
      </c>
      <c r="B4040" s="180" t="s">
        <v>20799</v>
      </c>
      <c r="C4040" s="181" t="s">
        <v>41</v>
      </c>
      <c r="D4040" s="182">
        <v>38.78</v>
      </c>
    </row>
    <row r="4041" spans="1:4">
      <c r="A4041" s="184" t="s">
        <v>20800</v>
      </c>
      <c r="B4041" s="180" t="s">
        <v>20801</v>
      </c>
      <c r="C4041" s="181" t="s">
        <v>41</v>
      </c>
      <c r="D4041" s="182">
        <v>40.090000000000003</v>
      </c>
    </row>
    <row r="4042" spans="1:4">
      <c r="A4042" s="184" t="s">
        <v>20802</v>
      </c>
      <c r="B4042" s="180" t="s">
        <v>20803</v>
      </c>
      <c r="C4042" s="181" t="s">
        <v>41</v>
      </c>
      <c r="D4042" s="182">
        <v>32.58</v>
      </c>
    </row>
    <row r="4043" spans="1:4">
      <c r="A4043" s="181" t="s">
        <v>20804</v>
      </c>
      <c r="B4043" s="180" t="s">
        <v>20805</v>
      </c>
      <c r="C4043" s="181" t="s">
        <v>41</v>
      </c>
      <c r="D4043" s="182">
        <v>96</v>
      </c>
    </row>
    <row r="4044" spans="1:4">
      <c r="A4044" s="183" t="s">
        <v>20806</v>
      </c>
      <c r="B4044" s="180"/>
      <c r="C4044" s="181"/>
      <c r="D4044" s="182"/>
    </row>
    <row r="4045" spans="1:4">
      <c r="A4045" s="184" t="s">
        <v>20807</v>
      </c>
      <c r="B4045" s="180" t="s">
        <v>20808</v>
      </c>
      <c r="C4045" s="181" t="s">
        <v>41</v>
      </c>
      <c r="D4045" s="182">
        <v>1.0900000000000001</v>
      </c>
    </row>
    <row r="4046" spans="1:4">
      <c r="A4046" s="184" t="s">
        <v>20809</v>
      </c>
      <c r="B4046" s="180" t="s">
        <v>20810</v>
      </c>
      <c r="C4046" s="181" t="s">
        <v>41</v>
      </c>
      <c r="D4046" s="182">
        <v>3.09</v>
      </c>
    </row>
    <row r="4047" spans="1:4">
      <c r="A4047" s="181" t="s">
        <v>20811</v>
      </c>
      <c r="B4047" s="180" t="s">
        <v>20812</v>
      </c>
      <c r="C4047" s="181" t="s">
        <v>41</v>
      </c>
      <c r="D4047" s="182">
        <v>3.71</v>
      </c>
    </row>
    <row r="4048" spans="1:4">
      <c r="A4048" s="183" t="s">
        <v>20813</v>
      </c>
      <c r="B4048" s="180"/>
      <c r="C4048" s="181"/>
      <c r="D4048" s="182"/>
    </row>
    <row r="4049" spans="1:4">
      <c r="A4049" s="181" t="s">
        <v>20814</v>
      </c>
      <c r="B4049" s="180" t="s">
        <v>20815</v>
      </c>
      <c r="C4049" s="181" t="s">
        <v>32</v>
      </c>
      <c r="D4049" s="182">
        <v>11.74</v>
      </c>
    </row>
    <row r="4050" spans="1:4">
      <c r="A4050" s="179" t="s">
        <v>20816</v>
      </c>
      <c r="B4050" s="180"/>
      <c r="C4050" s="181"/>
      <c r="D4050" s="182"/>
    </row>
    <row r="4051" spans="1:4">
      <c r="A4051" s="183" t="s">
        <v>20817</v>
      </c>
      <c r="B4051" s="180"/>
      <c r="C4051" s="181"/>
      <c r="D4051" s="182"/>
    </row>
    <row r="4052" spans="1:4">
      <c r="A4052" s="181" t="s">
        <v>20818</v>
      </c>
      <c r="B4052" s="180" t="s">
        <v>20819</v>
      </c>
      <c r="C4052" s="181" t="s">
        <v>41</v>
      </c>
      <c r="D4052" s="182">
        <v>0.55000000000000004</v>
      </c>
    </row>
    <row r="4053" spans="1:4">
      <c r="A4053" s="179" t="s">
        <v>11961</v>
      </c>
      <c r="B4053" s="180"/>
      <c r="C4053" s="181"/>
      <c r="D4053" s="182"/>
    </row>
    <row r="4054" spans="1:4">
      <c r="A4054" s="179" t="s">
        <v>11921</v>
      </c>
      <c r="B4054" s="180"/>
      <c r="C4054" s="181"/>
      <c r="D4054" s="182"/>
    </row>
    <row r="4055" spans="1:4">
      <c r="A4055" s="179" t="s">
        <v>20820</v>
      </c>
      <c r="B4055" s="180"/>
      <c r="C4055" s="181"/>
      <c r="D4055" s="182"/>
    </row>
    <row r="4056" spans="1:4">
      <c r="A4056" s="183" t="s">
        <v>20821</v>
      </c>
      <c r="B4056" s="180"/>
      <c r="C4056" s="181"/>
      <c r="D4056" s="182"/>
    </row>
    <row r="4057" spans="1:4">
      <c r="A4057" s="184" t="s">
        <v>20822</v>
      </c>
      <c r="B4057" s="180" t="s">
        <v>20823</v>
      </c>
      <c r="C4057" s="181" t="s">
        <v>32</v>
      </c>
      <c r="D4057" s="182">
        <v>62</v>
      </c>
    </row>
    <row r="4058" spans="1:4">
      <c r="A4058" s="184" t="s">
        <v>20824</v>
      </c>
      <c r="B4058" s="180" t="s">
        <v>20825</v>
      </c>
      <c r="C4058" s="181" t="s">
        <v>32</v>
      </c>
      <c r="D4058" s="182">
        <v>32</v>
      </c>
    </row>
    <row r="4059" spans="1:4">
      <c r="A4059" s="184" t="s">
        <v>20826</v>
      </c>
      <c r="B4059" s="180" t="s">
        <v>20827</v>
      </c>
      <c r="C4059" s="181" t="s">
        <v>32</v>
      </c>
      <c r="D4059" s="182">
        <v>96</v>
      </c>
    </row>
    <row r="4060" spans="1:4">
      <c r="A4060" s="184" t="s">
        <v>20828</v>
      </c>
      <c r="B4060" s="180" t="s">
        <v>20829</v>
      </c>
      <c r="C4060" s="181" t="s">
        <v>32</v>
      </c>
      <c r="D4060" s="182">
        <v>160</v>
      </c>
    </row>
    <row r="4061" spans="1:4">
      <c r="A4061" s="184" t="s">
        <v>20830</v>
      </c>
      <c r="B4061" s="180" t="s">
        <v>20831</v>
      </c>
      <c r="C4061" s="181" t="s">
        <v>32</v>
      </c>
      <c r="D4061" s="182">
        <v>96</v>
      </c>
    </row>
    <row r="4062" spans="1:4">
      <c r="A4062" s="184" t="s">
        <v>20832</v>
      </c>
      <c r="B4062" s="180" t="s">
        <v>20833</v>
      </c>
      <c r="C4062" s="181" t="s">
        <v>32</v>
      </c>
      <c r="D4062" s="182">
        <v>96</v>
      </c>
    </row>
    <row r="4063" spans="1:4">
      <c r="A4063" s="184" t="s">
        <v>20834</v>
      </c>
      <c r="B4063" s="180" t="s">
        <v>20835</v>
      </c>
      <c r="C4063" s="181" t="s">
        <v>32</v>
      </c>
      <c r="D4063" s="182">
        <v>19.2</v>
      </c>
    </row>
    <row r="4064" spans="1:4">
      <c r="A4064" s="184" t="s">
        <v>20836</v>
      </c>
      <c r="B4064" s="180" t="s">
        <v>20837</v>
      </c>
      <c r="C4064" s="181" t="s">
        <v>32</v>
      </c>
      <c r="D4064" s="182">
        <v>44.8</v>
      </c>
    </row>
    <row r="4065" spans="1:4">
      <c r="A4065" s="184" t="s">
        <v>20838</v>
      </c>
      <c r="B4065" s="180" t="s">
        <v>20839</v>
      </c>
      <c r="C4065" s="181" t="s">
        <v>32</v>
      </c>
      <c r="D4065" s="182">
        <v>15</v>
      </c>
    </row>
    <row r="4066" spans="1:4">
      <c r="A4066" s="184" t="s">
        <v>20840</v>
      </c>
      <c r="B4066" s="180" t="s">
        <v>20841</v>
      </c>
      <c r="C4066" s="181" t="s">
        <v>32</v>
      </c>
      <c r="D4066" s="182">
        <v>15</v>
      </c>
    </row>
    <row r="4067" spans="1:4">
      <c r="A4067" s="184" t="s">
        <v>20842</v>
      </c>
      <c r="B4067" s="180" t="s">
        <v>20843</v>
      </c>
      <c r="C4067" s="181" t="s">
        <v>32</v>
      </c>
      <c r="D4067" s="182">
        <v>50</v>
      </c>
    </row>
    <row r="4068" spans="1:4">
      <c r="A4068" s="181" t="s">
        <v>20844</v>
      </c>
      <c r="B4068" s="180" t="s">
        <v>20845</v>
      </c>
      <c r="C4068" s="181" t="s">
        <v>32</v>
      </c>
      <c r="D4068" s="182">
        <v>50</v>
      </c>
    </row>
    <row r="4069" spans="1:4">
      <c r="A4069" s="183" t="s">
        <v>20846</v>
      </c>
      <c r="B4069" s="180"/>
      <c r="C4069" s="181"/>
      <c r="D4069" s="182"/>
    </row>
    <row r="4070" spans="1:4">
      <c r="A4070" s="184" t="s">
        <v>20847</v>
      </c>
      <c r="B4070" s="180" t="s">
        <v>20848</v>
      </c>
      <c r="C4070" s="181" t="s">
        <v>11911</v>
      </c>
      <c r="D4070" s="182">
        <v>0.42</v>
      </c>
    </row>
    <row r="4071" spans="1:4">
      <c r="A4071" s="184" t="s">
        <v>20849</v>
      </c>
      <c r="B4071" s="180" t="s">
        <v>20850</v>
      </c>
      <c r="C4071" s="181" t="s">
        <v>32</v>
      </c>
      <c r="D4071" s="182">
        <v>1.68</v>
      </c>
    </row>
    <row r="4072" spans="1:4">
      <c r="A4072" s="184" t="s">
        <v>20851</v>
      </c>
      <c r="B4072" s="180" t="s">
        <v>20852</v>
      </c>
      <c r="C4072" s="181" t="s">
        <v>32</v>
      </c>
      <c r="D4072" s="182">
        <v>3.36</v>
      </c>
    </row>
    <row r="4073" spans="1:4">
      <c r="A4073" s="184" t="s">
        <v>20853</v>
      </c>
      <c r="B4073" s="180" t="s">
        <v>20854</v>
      </c>
      <c r="C4073" s="181" t="s">
        <v>32</v>
      </c>
      <c r="D4073" s="182">
        <v>5.04</v>
      </c>
    </row>
    <row r="4074" spans="1:4">
      <c r="A4074" s="184" t="s">
        <v>20855</v>
      </c>
      <c r="B4074" s="180" t="s">
        <v>20856</v>
      </c>
      <c r="C4074" s="181" t="s">
        <v>32</v>
      </c>
      <c r="D4074" s="182">
        <v>6.72</v>
      </c>
    </row>
    <row r="4075" spans="1:4">
      <c r="A4075" s="184" t="s">
        <v>20857</v>
      </c>
      <c r="B4075" s="180" t="s">
        <v>20858</v>
      </c>
      <c r="C4075" s="181" t="s">
        <v>32</v>
      </c>
      <c r="D4075" s="182">
        <v>10.5</v>
      </c>
    </row>
    <row r="4076" spans="1:4">
      <c r="A4076" s="184" t="s">
        <v>20859</v>
      </c>
      <c r="B4076" s="180" t="s">
        <v>20860</v>
      </c>
      <c r="C4076" s="181" t="s">
        <v>32</v>
      </c>
      <c r="D4076" s="182">
        <v>19.47</v>
      </c>
    </row>
    <row r="4077" spans="1:4">
      <c r="A4077" s="184" t="s">
        <v>20861</v>
      </c>
      <c r="B4077" s="180" t="s">
        <v>20862</v>
      </c>
      <c r="C4077" s="181" t="s">
        <v>32</v>
      </c>
      <c r="D4077" s="182">
        <v>22.62</v>
      </c>
    </row>
    <row r="4078" spans="1:4">
      <c r="A4078" s="184" t="s">
        <v>20863</v>
      </c>
      <c r="B4078" s="180" t="s">
        <v>20864</v>
      </c>
      <c r="C4078" s="181" t="s">
        <v>32</v>
      </c>
      <c r="D4078" s="182">
        <v>23.57</v>
      </c>
    </row>
    <row r="4079" spans="1:4">
      <c r="A4079" s="184" t="s">
        <v>20865</v>
      </c>
      <c r="B4079" s="180" t="s">
        <v>20866</v>
      </c>
      <c r="C4079" s="181" t="s">
        <v>32</v>
      </c>
      <c r="D4079" s="182">
        <v>17.88</v>
      </c>
    </row>
    <row r="4080" spans="1:4">
      <c r="A4080" s="184" t="s">
        <v>20867</v>
      </c>
      <c r="B4080" s="180" t="s">
        <v>20868</v>
      </c>
      <c r="C4080" s="181" t="s">
        <v>32</v>
      </c>
      <c r="D4080" s="182">
        <v>16.84</v>
      </c>
    </row>
    <row r="4081" spans="1:4">
      <c r="A4081" s="184" t="s">
        <v>20869</v>
      </c>
      <c r="B4081" s="180" t="s">
        <v>20870</v>
      </c>
      <c r="C4081" s="181" t="s">
        <v>32</v>
      </c>
      <c r="D4081" s="182">
        <v>54.14</v>
      </c>
    </row>
    <row r="4082" spans="1:4">
      <c r="A4082" s="184" t="s">
        <v>20871</v>
      </c>
      <c r="B4082" s="180" t="s">
        <v>20872</v>
      </c>
      <c r="C4082" s="181" t="s">
        <v>32</v>
      </c>
      <c r="D4082" s="182">
        <v>50.7</v>
      </c>
    </row>
    <row r="4083" spans="1:4">
      <c r="A4083" s="181" t="s">
        <v>20873</v>
      </c>
      <c r="B4083" s="180" t="s">
        <v>20874</v>
      </c>
      <c r="C4083" s="181" t="s">
        <v>32</v>
      </c>
      <c r="D4083" s="182">
        <v>47.28</v>
      </c>
    </row>
    <row r="4084" spans="1:4">
      <c r="A4084" s="183" t="s">
        <v>20875</v>
      </c>
      <c r="B4084" s="180"/>
      <c r="C4084" s="181"/>
      <c r="D4084" s="182"/>
    </row>
    <row r="4085" spans="1:4">
      <c r="A4085" s="184" t="s">
        <v>20876</v>
      </c>
      <c r="B4085" s="180" t="s">
        <v>20877</v>
      </c>
      <c r="C4085" s="181" t="s">
        <v>32</v>
      </c>
      <c r="D4085" s="182">
        <v>75.95</v>
      </c>
    </row>
    <row r="4086" spans="1:4">
      <c r="A4086" s="184" t="s">
        <v>20878</v>
      </c>
      <c r="B4086" s="180" t="s">
        <v>20879</v>
      </c>
      <c r="C4086" s="181" t="s">
        <v>32</v>
      </c>
      <c r="D4086" s="182">
        <v>109.32</v>
      </c>
    </row>
    <row r="4087" spans="1:4">
      <c r="A4087" s="184" t="s">
        <v>20880</v>
      </c>
      <c r="B4087" s="180" t="s">
        <v>20881</v>
      </c>
      <c r="C4087" s="181" t="s">
        <v>32</v>
      </c>
      <c r="D4087" s="182">
        <v>13.96</v>
      </c>
    </row>
    <row r="4088" spans="1:4">
      <c r="A4088" s="184" t="s">
        <v>20882</v>
      </c>
      <c r="B4088" s="180" t="s">
        <v>20883</v>
      </c>
      <c r="C4088" s="181" t="s">
        <v>32</v>
      </c>
      <c r="D4088" s="182">
        <v>151.19</v>
      </c>
    </row>
    <row r="4089" spans="1:4">
      <c r="A4089" s="181" t="s">
        <v>20884</v>
      </c>
      <c r="B4089" s="180" t="s">
        <v>20885</v>
      </c>
      <c r="C4089" s="181" t="s">
        <v>32</v>
      </c>
      <c r="D4089" s="182">
        <v>5.57</v>
      </c>
    </row>
    <row r="4090" spans="1:4">
      <c r="A4090" s="179" t="s">
        <v>20886</v>
      </c>
      <c r="B4090" s="180"/>
      <c r="C4090" s="181"/>
      <c r="D4090" s="182"/>
    </row>
    <row r="4091" spans="1:4">
      <c r="A4091" s="183" t="s">
        <v>20887</v>
      </c>
      <c r="B4091" s="180"/>
      <c r="C4091" s="181"/>
      <c r="D4091" s="182"/>
    </row>
    <row r="4092" spans="1:4">
      <c r="A4092" s="184" t="s">
        <v>20888</v>
      </c>
      <c r="B4092" s="180" t="s">
        <v>20889</v>
      </c>
      <c r="C4092" s="181" t="s">
        <v>11911</v>
      </c>
      <c r="D4092" s="182">
        <v>0.77</v>
      </c>
    </row>
    <row r="4093" spans="1:4">
      <c r="A4093" s="184" t="s">
        <v>20890</v>
      </c>
      <c r="B4093" s="180" t="s">
        <v>20891</v>
      </c>
      <c r="C4093" s="181" t="s">
        <v>11911</v>
      </c>
      <c r="D4093" s="182">
        <v>1.21</v>
      </c>
    </row>
    <row r="4094" spans="1:4">
      <c r="A4094" s="184" t="s">
        <v>20892</v>
      </c>
      <c r="B4094" s="180" t="s">
        <v>20893</v>
      </c>
      <c r="C4094" s="181" t="s">
        <v>11911</v>
      </c>
      <c r="D4094" s="182">
        <v>2.48</v>
      </c>
    </row>
    <row r="4095" spans="1:4">
      <c r="A4095" s="184" t="s">
        <v>20894</v>
      </c>
      <c r="B4095" s="180" t="s">
        <v>20895</v>
      </c>
      <c r="C4095" s="181" t="s">
        <v>11911</v>
      </c>
      <c r="D4095" s="182">
        <v>171.85</v>
      </c>
    </row>
    <row r="4096" spans="1:4">
      <c r="A4096" s="184" t="s">
        <v>20896</v>
      </c>
      <c r="B4096" s="180" t="s">
        <v>20897</v>
      </c>
      <c r="C4096" s="181" t="s">
        <v>11911</v>
      </c>
      <c r="D4096" s="182">
        <v>202.33</v>
      </c>
    </row>
    <row r="4097" spans="1:4">
      <c r="A4097" s="184" t="s">
        <v>20898</v>
      </c>
      <c r="B4097" s="180" t="s">
        <v>20899</v>
      </c>
      <c r="C4097" s="181" t="s">
        <v>11911</v>
      </c>
      <c r="D4097" s="182">
        <v>228.45</v>
      </c>
    </row>
    <row r="4098" spans="1:4">
      <c r="A4098" s="184" t="s">
        <v>20900</v>
      </c>
      <c r="B4098" s="180" t="s">
        <v>20901</v>
      </c>
      <c r="C4098" s="181" t="s">
        <v>11911</v>
      </c>
      <c r="D4098" s="182">
        <v>254.57</v>
      </c>
    </row>
    <row r="4099" spans="1:4">
      <c r="A4099" s="184" t="s">
        <v>20902</v>
      </c>
      <c r="B4099" s="180" t="s">
        <v>20903</v>
      </c>
      <c r="C4099" s="181" t="s">
        <v>11911</v>
      </c>
      <c r="D4099" s="182">
        <v>280.7</v>
      </c>
    </row>
    <row r="4100" spans="1:4">
      <c r="A4100" s="184" t="s">
        <v>20904</v>
      </c>
      <c r="B4100" s="180" t="s">
        <v>20905</v>
      </c>
      <c r="C4100" s="181" t="s">
        <v>11911</v>
      </c>
      <c r="D4100" s="182">
        <v>306.83999999999997</v>
      </c>
    </row>
    <row r="4101" spans="1:4">
      <c r="A4101" s="184" t="s">
        <v>20906</v>
      </c>
      <c r="B4101" s="180" t="s">
        <v>20907</v>
      </c>
      <c r="C4101" s="181" t="s">
        <v>11911</v>
      </c>
      <c r="D4101" s="182">
        <v>332.95</v>
      </c>
    </row>
    <row r="4102" spans="1:4">
      <c r="A4102" s="184" t="s">
        <v>20908</v>
      </c>
      <c r="B4102" s="180" t="s">
        <v>20909</v>
      </c>
      <c r="C4102" s="181" t="s">
        <v>11911</v>
      </c>
      <c r="D4102" s="182">
        <v>359.08</v>
      </c>
    </row>
    <row r="4103" spans="1:4">
      <c r="A4103" s="184" t="s">
        <v>20910</v>
      </c>
      <c r="B4103" s="180" t="s">
        <v>20911</v>
      </c>
      <c r="C4103" s="181" t="s">
        <v>11911</v>
      </c>
      <c r="D4103" s="182">
        <v>385.21</v>
      </c>
    </row>
    <row r="4104" spans="1:4">
      <c r="A4104" s="184" t="s">
        <v>20912</v>
      </c>
      <c r="B4104" s="180" t="s">
        <v>20913</v>
      </c>
      <c r="C4104" s="181" t="s">
        <v>11911</v>
      </c>
      <c r="D4104" s="182">
        <v>411.33</v>
      </c>
    </row>
    <row r="4105" spans="1:4">
      <c r="A4105" s="181" t="s">
        <v>20914</v>
      </c>
      <c r="B4105" s="180" t="s">
        <v>20915</v>
      </c>
      <c r="C4105" s="181" t="s">
        <v>11911</v>
      </c>
      <c r="D4105" s="182">
        <v>437.45</v>
      </c>
    </row>
    <row r="4106" spans="1:4">
      <c r="A4106" s="183" t="s">
        <v>20916</v>
      </c>
      <c r="B4106" s="180"/>
      <c r="C4106" s="181"/>
      <c r="D4106" s="182"/>
    </row>
    <row r="4107" spans="1:4">
      <c r="A4107" s="184" t="s">
        <v>20917</v>
      </c>
      <c r="B4107" s="180" t="s">
        <v>20918</v>
      </c>
      <c r="C4107" s="181" t="s">
        <v>11911</v>
      </c>
      <c r="D4107" s="182">
        <v>20</v>
      </c>
    </row>
    <row r="4108" spans="1:4">
      <c r="A4108" s="181" t="s">
        <v>20919</v>
      </c>
      <c r="B4108" s="180" t="s">
        <v>20920</v>
      </c>
      <c r="C4108" s="181" t="s">
        <v>11911</v>
      </c>
      <c r="D4108" s="182">
        <v>18</v>
      </c>
    </row>
    <row r="4109" spans="1:4">
      <c r="A4109" s="183" t="s">
        <v>20921</v>
      </c>
      <c r="B4109" s="180"/>
      <c r="C4109" s="181"/>
      <c r="D4109" s="182"/>
    </row>
    <row r="4110" spans="1:4">
      <c r="A4110" s="184" t="s">
        <v>20922</v>
      </c>
      <c r="B4110" s="180" t="s">
        <v>20923</v>
      </c>
      <c r="C4110" s="181" t="s">
        <v>11911</v>
      </c>
      <c r="D4110" s="182">
        <v>135</v>
      </c>
    </row>
    <row r="4111" spans="1:4">
      <c r="A4111" s="184" t="s">
        <v>20924</v>
      </c>
      <c r="B4111" s="180" t="s">
        <v>20925</v>
      </c>
      <c r="C4111" s="181" t="s">
        <v>11911</v>
      </c>
      <c r="D4111" s="182">
        <v>180</v>
      </c>
    </row>
    <row r="4112" spans="1:4">
      <c r="A4112" s="181" t="s">
        <v>20926</v>
      </c>
      <c r="B4112" s="180" t="s">
        <v>20927</v>
      </c>
      <c r="C4112" s="181" t="s">
        <v>11911</v>
      </c>
      <c r="D4112" s="182">
        <v>220</v>
      </c>
    </row>
    <row r="4113" spans="1:4">
      <c r="A4113" s="183" t="s">
        <v>20928</v>
      </c>
      <c r="B4113" s="180"/>
      <c r="C4113" s="181"/>
      <c r="D4113" s="182"/>
    </row>
    <row r="4114" spans="1:4">
      <c r="A4114" s="184" t="s">
        <v>20929</v>
      </c>
      <c r="B4114" s="180" t="s">
        <v>20930</v>
      </c>
      <c r="C4114" s="181" t="s">
        <v>11911</v>
      </c>
      <c r="D4114" s="182">
        <v>70</v>
      </c>
    </row>
    <row r="4115" spans="1:4">
      <c r="A4115" s="184" t="s">
        <v>20931</v>
      </c>
      <c r="B4115" s="180" t="s">
        <v>20932</v>
      </c>
      <c r="C4115" s="181" t="s">
        <v>11911</v>
      </c>
      <c r="D4115" s="182">
        <v>80</v>
      </c>
    </row>
    <row r="4116" spans="1:4">
      <c r="A4116" s="181" t="s">
        <v>20933</v>
      </c>
      <c r="B4116" s="180" t="s">
        <v>20934</v>
      </c>
      <c r="C4116" s="181" t="s">
        <v>11911</v>
      </c>
      <c r="D4116" s="182">
        <v>150</v>
      </c>
    </row>
    <row r="4117" spans="1:4">
      <c r="A4117" s="179" t="s">
        <v>20935</v>
      </c>
      <c r="B4117" s="180"/>
      <c r="C4117" s="181"/>
      <c r="D4117" s="182"/>
    </row>
    <row r="4118" spans="1:4">
      <c r="A4118" s="183" t="s">
        <v>20936</v>
      </c>
      <c r="B4118" s="180"/>
      <c r="C4118" s="181"/>
      <c r="D4118" s="182"/>
    </row>
    <row r="4119" spans="1:4">
      <c r="A4119" s="184" t="s">
        <v>20937</v>
      </c>
      <c r="B4119" s="180" t="s">
        <v>20938</v>
      </c>
      <c r="C4119" s="181" t="s">
        <v>48</v>
      </c>
      <c r="D4119" s="182">
        <v>89.21</v>
      </c>
    </row>
    <row r="4120" spans="1:4">
      <c r="A4120" s="184" t="s">
        <v>20939</v>
      </c>
      <c r="B4120" s="180" t="s">
        <v>20940</v>
      </c>
      <c r="C4120" s="181" t="s">
        <v>48</v>
      </c>
      <c r="D4120" s="182">
        <v>84.96</v>
      </c>
    </row>
    <row r="4121" spans="1:4">
      <c r="A4121" s="184" t="s">
        <v>20941</v>
      </c>
      <c r="B4121" s="180" t="s">
        <v>20942</v>
      </c>
      <c r="C4121" s="181" t="s">
        <v>11911</v>
      </c>
      <c r="D4121" s="182">
        <v>119.69</v>
      </c>
    </row>
    <row r="4122" spans="1:4">
      <c r="A4122" s="184" t="s">
        <v>20943</v>
      </c>
      <c r="B4122" s="180" t="s">
        <v>20944</v>
      </c>
      <c r="C4122" s="181" t="s">
        <v>32</v>
      </c>
      <c r="D4122" s="182">
        <v>226.75</v>
      </c>
    </row>
    <row r="4123" spans="1:4">
      <c r="A4123" s="184" t="s">
        <v>20945</v>
      </c>
      <c r="B4123" s="180" t="s">
        <v>20946</v>
      </c>
      <c r="C4123" s="181" t="s">
        <v>48</v>
      </c>
      <c r="D4123" s="182">
        <v>144.36000000000001</v>
      </c>
    </row>
    <row r="4124" spans="1:4">
      <c r="A4124" s="184" t="s">
        <v>20947</v>
      </c>
      <c r="B4124" s="180" t="s">
        <v>20948</v>
      </c>
      <c r="C4124" s="181" t="s">
        <v>11911</v>
      </c>
      <c r="D4124" s="182">
        <v>37.04</v>
      </c>
    </row>
    <row r="4125" spans="1:4">
      <c r="A4125" s="184" t="s">
        <v>20949</v>
      </c>
      <c r="B4125" s="180" t="s">
        <v>20950</v>
      </c>
      <c r="C4125" s="181" t="s">
        <v>48</v>
      </c>
      <c r="D4125" s="182">
        <v>6.65</v>
      </c>
    </row>
    <row r="4126" spans="1:4">
      <c r="A4126" s="184" t="s">
        <v>20951</v>
      </c>
      <c r="B4126" s="180" t="s">
        <v>20952</v>
      </c>
      <c r="C4126" s="181" t="s">
        <v>48</v>
      </c>
      <c r="D4126" s="182">
        <v>6.63</v>
      </c>
    </row>
    <row r="4127" spans="1:4">
      <c r="A4127" s="184" t="s">
        <v>20953</v>
      </c>
      <c r="B4127" s="180" t="s">
        <v>20954</v>
      </c>
      <c r="C4127" s="181" t="s">
        <v>11911</v>
      </c>
      <c r="D4127" s="182">
        <v>62.45</v>
      </c>
    </row>
    <row r="4128" spans="1:4">
      <c r="A4128" s="184" t="s">
        <v>20955</v>
      </c>
      <c r="B4128" s="180" t="s">
        <v>20956</v>
      </c>
      <c r="C4128" s="181" t="s">
        <v>11911</v>
      </c>
      <c r="D4128" s="182">
        <v>78.37</v>
      </c>
    </row>
    <row r="4129" spans="1:4">
      <c r="A4129" s="184" t="s">
        <v>20957</v>
      </c>
      <c r="B4129" s="180" t="s">
        <v>20958</v>
      </c>
      <c r="C4129" s="181" t="s">
        <v>11911</v>
      </c>
      <c r="D4129" s="182">
        <v>101.86</v>
      </c>
    </row>
    <row r="4130" spans="1:4">
      <c r="A4130" s="184" t="s">
        <v>20959</v>
      </c>
      <c r="B4130" s="180" t="s">
        <v>20960</v>
      </c>
      <c r="C4130" s="181" t="s">
        <v>11911</v>
      </c>
      <c r="D4130" s="182">
        <v>501.49</v>
      </c>
    </row>
    <row r="4131" spans="1:4">
      <c r="A4131" s="184" t="s">
        <v>20961</v>
      </c>
      <c r="B4131" s="180" t="s">
        <v>20962</v>
      </c>
      <c r="C4131" s="181" t="s">
        <v>11911</v>
      </c>
      <c r="D4131" s="182">
        <v>964.13</v>
      </c>
    </row>
    <row r="4132" spans="1:4">
      <c r="A4132" s="184" t="s">
        <v>20963</v>
      </c>
      <c r="B4132" s="180" t="s">
        <v>20964</v>
      </c>
      <c r="C4132" s="181" t="s">
        <v>11943</v>
      </c>
      <c r="D4132" s="182">
        <v>504.4</v>
      </c>
    </row>
    <row r="4133" spans="1:4">
      <c r="A4133" s="181" t="s">
        <v>20965</v>
      </c>
      <c r="B4133" s="180" t="s">
        <v>20966</v>
      </c>
      <c r="C4133" s="181" t="s">
        <v>48</v>
      </c>
      <c r="D4133" s="182">
        <v>62.23</v>
      </c>
    </row>
    <row r="4134" spans="1:4">
      <c r="A4134" s="183" t="s">
        <v>20967</v>
      </c>
      <c r="B4134" s="180"/>
      <c r="C4134" s="181"/>
      <c r="D4134" s="182"/>
    </row>
    <row r="4135" spans="1:4">
      <c r="A4135" s="184" t="s">
        <v>20968</v>
      </c>
      <c r="B4135" s="180" t="s">
        <v>20969</v>
      </c>
      <c r="C4135" s="181" t="s">
        <v>32</v>
      </c>
      <c r="D4135" s="182">
        <v>95.99</v>
      </c>
    </row>
    <row r="4136" spans="1:4">
      <c r="A4136" s="184" t="s">
        <v>20970</v>
      </c>
      <c r="B4136" s="180" t="s">
        <v>20971</v>
      </c>
      <c r="C4136" s="181" t="s">
        <v>32</v>
      </c>
      <c r="D4136" s="182">
        <v>52.01</v>
      </c>
    </row>
    <row r="4137" spans="1:4">
      <c r="A4137" s="184" t="s">
        <v>20972</v>
      </c>
      <c r="B4137" s="180" t="s">
        <v>20973</v>
      </c>
      <c r="C4137" s="181" t="s">
        <v>32</v>
      </c>
      <c r="D4137" s="182">
        <v>52.21</v>
      </c>
    </row>
    <row r="4138" spans="1:4">
      <c r="A4138" s="184" t="s">
        <v>20974</v>
      </c>
      <c r="B4138" s="180" t="s">
        <v>20975</v>
      </c>
      <c r="C4138" s="181" t="s">
        <v>32</v>
      </c>
      <c r="D4138" s="182">
        <v>30.87</v>
      </c>
    </row>
    <row r="4139" spans="1:4">
      <c r="A4139" s="184" t="s">
        <v>20976</v>
      </c>
      <c r="B4139" s="180" t="s">
        <v>20977</v>
      </c>
      <c r="C4139" s="181" t="s">
        <v>32</v>
      </c>
      <c r="D4139" s="182">
        <v>146.71</v>
      </c>
    </row>
    <row r="4140" spans="1:4">
      <c r="A4140" s="184" t="s">
        <v>20978</v>
      </c>
      <c r="B4140" s="180" t="s">
        <v>20979</v>
      </c>
      <c r="C4140" s="181" t="s">
        <v>32</v>
      </c>
      <c r="D4140" s="182">
        <v>21.17</v>
      </c>
    </row>
    <row r="4141" spans="1:4">
      <c r="A4141" s="184" t="s">
        <v>20980</v>
      </c>
      <c r="B4141" s="180" t="s">
        <v>20981</v>
      </c>
      <c r="C4141" s="181" t="s">
        <v>32</v>
      </c>
      <c r="D4141" s="182">
        <v>50.89</v>
      </c>
    </row>
    <row r="4142" spans="1:4">
      <c r="A4142" s="184" t="s">
        <v>20982</v>
      </c>
      <c r="B4142" s="180" t="s">
        <v>20983</v>
      </c>
      <c r="C4142" s="181" t="s">
        <v>32</v>
      </c>
      <c r="D4142" s="182">
        <v>65.2</v>
      </c>
    </row>
    <row r="4143" spans="1:4">
      <c r="A4143" s="181" t="s">
        <v>20984</v>
      </c>
      <c r="B4143" s="180" t="s">
        <v>20985</v>
      </c>
      <c r="C4143" s="181" t="s">
        <v>32</v>
      </c>
      <c r="D4143" s="182">
        <v>20.25</v>
      </c>
    </row>
    <row r="4144" spans="1:4">
      <c r="A4144" s="183" t="s">
        <v>20986</v>
      </c>
      <c r="B4144" s="180"/>
      <c r="C4144" s="181"/>
      <c r="D4144" s="182"/>
    </row>
    <row r="4145" spans="1:4">
      <c r="A4145" s="184" t="s">
        <v>20987</v>
      </c>
      <c r="B4145" s="180" t="s">
        <v>20988</v>
      </c>
      <c r="C4145" s="181" t="s">
        <v>32</v>
      </c>
      <c r="D4145" s="182">
        <v>138.79</v>
      </c>
    </row>
    <row r="4146" spans="1:4">
      <c r="A4146" s="184" t="s">
        <v>20989</v>
      </c>
      <c r="B4146" s="180" t="s">
        <v>20990</v>
      </c>
      <c r="C4146" s="181" t="s">
        <v>32</v>
      </c>
      <c r="D4146" s="182">
        <v>178.75</v>
      </c>
    </row>
    <row r="4147" spans="1:4">
      <c r="A4147" s="184" t="s">
        <v>20991</v>
      </c>
      <c r="B4147" s="180" t="s">
        <v>20992</v>
      </c>
      <c r="C4147" s="181" t="s">
        <v>32</v>
      </c>
      <c r="D4147" s="182">
        <v>200.23</v>
      </c>
    </row>
    <row r="4148" spans="1:4">
      <c r="A4148" s="184" t="s">
        <v>20993</v>
      </c>
      <c r="B4148" s="180" t="s">
        <v>20994</v>
      </c>
      <c r="C4148" s="181" t="s">
        <v>32</v>
      </c>
      <c r="D4148" s="182">
        <v>232.37</v>
      </c>
    </row>
    <row r="4149" spans="1:4">
      <c r="A4149" s="184" t="s">
        <v>20995</v>
      </c>
      <c r="B4149" s="180" t="s">
        <v>20996</v>
      </c>
      <c r="C4149" s="181" t="s">
        <v>32</v>
      </c>
      <c r="D4149" s="182">
        <v>206.65</v>
      </c>
    </row>
    <row r="4150" spans="1:4">
      <c r="A4150" s="184" t="s">
        <v>20997</v>
      </c>
      <c r="B4150" s="180" t="s">
        <v>20998</v>
      </c>
      <c r="C4150" s="181" t="s">
        <v>32</v>
      </c>
      <c r="D4150" s="182">
        <v>226.93</v>
      </c>
    </row>
    <row r="4151" spans="1:4">
      <c r="A4151" s="184" t="s">
        <v>20999</v>
      </c>
      <c r="B4151" s="180" t="s">
        <v>21000</v>
      </c>
      <c r="C4151" s="181" t="s">
        <v>32</v>
      </c>
      <c r="D4151" s="182">
        <v>258.95</v>
      </c>
    </row>
    <row r="4152" spans="1:4">
      <c r="A4152" s="184" t="s">
        <v>21001</v>
      </c>
      <c r="B4152" s="180" t="s">
        <v>21002</v>
      </c>
      <c r="C4152" s="181" t="s">
        <v>32</v>
      </c>
      <c r="D4152" s="182">
        <v>137.32</v>
      </c>
    </row>
    <row r="4153" spans="1:4">
      <c r="A4153" s="184" t="s">
        <v>21003</v>
      </c>
      <c r="B4153" s="180" t="s">
        <v>21004</v>
      </c>
      <c r="C4153" s="181" t="s">
        <v>32</v>
      </c>
      <c r="D4153" s="182">
        <v>212.86</v>
      </c>
    </row>
    <row r="4154" spans="1:4">
      <c r="A4154" s="184" t="s">
        <v>21005</v>
      </c>
      <c r="B4154" s="180" t="s">
        <v>21006</v>
      </c>
      <c r="C4154" s="181" t="s">
        <v>32</v>
      </c>
      <c r="D4154" s="182">
        <v>230.85</v>
      </c>
    </row>
    <row r="4155" spans="1:4">
      <c r="A4155" s="184" t="s">
        <v>21007</v>
      </c>
      <c r="B4155" s="180" t="s">
        <v>21008</v>
      </c>
      <c r="C4155" s="181" t="s">
        <v>32</v>
      </c>
      <c r="D4155" s="182">
        <v>212.86</v>
      </c>
    </row>
    <row r="4156" spans="1:4">
      <c r="A4156" s="184" t="s">
        <v>21009</v>
      </c>
      <c r="B4156" s="180" t="s">
        <v>21010</v>
      </c>
      <c r="C4156" s="181" t="s">
        <v>32</v>
      </c>
      <c r="D4156" s="182">
        <v>261.92</v>
      </c>
    </row>
    <row r="4157" spans="1:4">
      <c r="A4157" s="184" t="s">
        <v>21011</v>
      </c>
      <c r="B4157" s="180" t="s">
        <v>21012</v>
      </c>
      <c r="C4157" s="181" t="s">
        <v>32</v>
      </c>
      <c r="D4157" s="182">
        <v>238.26</v>
      </c>
    </row>
    <row r="4158" spans="1:4">
      <c r="A4158" s="184" t="s">
        <v>21013</v>
      </c>
      <c r="B4158" s="180" t="s">
        <v>21014</v>
      </c>
      <c r="C4158" s="181" t="s">
        <v>32</v>
      </c>
      <c r="D4158" s="182">
        <v>258.64999999999998</v>
      </c>
    </row>
    <row r="4159" spans="1:4">
      <c r="A4159" s="184" t="s">
        <v>21015</v>
      </c>
      <c r="B4159" s="180" t="s">
        <v>21016</v>
      </c>
      <c r="C4159" s="181" t="s">
        <v>32</v>
      </c>
      <c r="D4159" s="182">
        <v>299.44</v>
      </c>
    </row>
    <row r="4160" spans="1:4">
      <c r="A4160" s="184" t="s">
        <v>21017</v>
      </c>
      <c r="B4160" s="180" t="s">
        <v>21018</v>
      </c>
      <c r="C4160" s="181" t="s">
        <v>32</v>
      </c>
      <c r="D4160" s="182">
        <v>119.29</v>
      </c>
    </row>
    <row r="4161" spans="1:4">
      <c r="A4161" s="184" t="s">
        <v>21019</v>
      </c>
      <c r="B4161" s="180" t="s">
        <v>21020</v>
      </c>
      <c r="C4161" s="181" t="s">
        <v>32</v>
      </c>
      <c r="D4161" s="182">
        <v>153.76</v>
      </c>
    </row>
    <row r="4162" spans="1:4">
      <c r="A4162" s="184" t="s">
        <v>21021</v>
      </c>
      <c r="B4162" s="180" t="s">
        <v>21022</v>
      </c>
      <c r="C4162" s="181" t="s">
        <v>32</v>
      </c>
      <c r="D4162" s="182">
        <v>109.41</v>
      </c>
    </row>
    <row r="4163" spans="1:4">
      <c r="A4163" s="184" t="s">
        <v>21023</v>
      </c>
      <c r="B4163" s="180" t="s">
        <v>21024</v>
      </c>
      <c r="C4163" s="181" t="s">
        <v>32</v>
      </c>
      <c r="D4163" s="182">
        <v>262.92</v>
      </c>
    </row>
    <row r="4164" spans="1:4">
      <c r="A4164" s="184" t="s">
        <v>21025</v>
      </c>
      <c r="B4164" s="180" t="s">
        <v>21026</v>
      </c>
      <c r="C4164" s="181" t="s">
        <v>32</v>
      </c>
      <c r="D4164" s="182">
        <v>246.99</v>
      </c>
    </row>
    <row r="4165" spans="1:4">
      <c r="A4165" s="184" t="s">
        <v>21027</v>
      </c>
      <c r="B4165" s="180" t="s">
        <v>21028</v>
      </c>
      <c r="C4165" s="181" t="s">
        <v>32</v>
      </c>
      <c r="D4165" s="182">
        <v>242.09</v>
      </c>
    </row>
    <row r="4166" spans="1:4">
      <c r="A4166" s="184" t="s">
        <v>21029</v>
      </c>
      <c r="B4166" s="180" t="s">
        <v>21030</v>
      </c>
      <c r="C4166" s="181" t="s">
        <v>48</v>
      </c>
      <c r="D4166" s="182">
        <v>103.6</v>
      </c>
    </row>
    <row r="4167" spans="1:4">
      <c r="A4167" s="184" t="s">
        <v>21031</v>
      </c>
      <c r="B4167" s="180" t="s">
        <v>21032</v>
      </c>
      <c r="C4167" s="181" t="s">
        <v>48</v>
      </c>
      <c r="D4167" s="182">
        <v>103.6</v>
      </c>
    </row>
    <row r="4168" spans="1:4">
      <c r="A4168" s="184" t="s">
        <v>21033</v>
      </c>
      <c r="B4168" s="180" t="s">
        <v>21034</v>
      </c>
      <c r="C4168" s="181" t="s">
        <v>48</v>
      </c>
      <c r="D4168" s="182">
        <v>117.23</v>
      </c>
    </row>
    <row r="4169" spans="1:4">
      <c r="A4169" s="184" t="s">
        <v>21035</v>
      </c>
      <c r="B4169" s="180" t="s">
        <v>21036</v>
      </c>
      <c r="C4169" s="181" t="s">
        <v>48</v>
      </c>
      <c r="D4169" s="182">
        <v>138.94999999999999</v>
      </c>
    </row>
    <row r="4170" spans="1:4">
      <c r="A4170" s="184" t="s">
        <v>21037</v>
      </c>
      <c r="B4170" s="180" t="s">
        <v>21038</v>
      </c>
      <c r="C4170" s="181" t="s">
        <v>11911</v>
      </c>
      <c r="D4170" s="182">
        <v>92.44</v>
      </c>
    </row>
    <row r="4171" spans="1:4">
      <c r="A4171" s="181" t="s">
        <v>21039</v>
      </c>
      <c r="B4171" s="180" t="s">
        <v>21040</v>
      </c>
      <c r="C4171" s="181" t="s">
        <v>11911</v>
      </c>
      <c r="D4171" s="182">
        <v>105.99</v>
      </c>
    </row>
    <row r="4172" spans="1:4">
      <c r="A4172" s="179" t="s">
        <v>21041</v>
      </c>
      <c r="B4172" s="180"/>
      <c r="C4172" s="181"/>
      <c r="D4172" s="182"/>
    </row>
    <row r="4173" spans="1:4">
      <c r="A4173" s="179" t="s">
        <v>11962</v>
      </c>
      <c r="B4173" s="180"/>
      <c r="C4173" s="181"/>
      <c r="D4173" s="182"/>
    </row>
    <row r="4174" spans="1:4">
      <c r="A4174" s="183" t="s">
        <v>21042</v>
      </c>
      <c r="B4174" s="180"/>
      <c r="C4174" s="181"/>
      <c r="D4174" s="182"/>
    </row>
    <row r="4175" spans="1:4">
      <c r="A4175" s="184" t="s">
        <v>21043</v>
      </c>
      <c r="B4175" s="180" t="s">
        <v>21044</v>
      </c>
      <c r="C4175" s="181" t="s">
        <v>41</v>
      </c>
      <c r="D4175" s="182">
        <v>180</v>
      </c>
    </row>
    <row r="4176" spans="1:4">
      <c r="A4176" s="184" t="s">
        <v>21045</v>
      </c>
      <c r="B4176" s="180" t="s">
        <v>21046</v>
      </c>
      <c r="C4176" s="181" t="s">
        <v>11963</v>
      </c>
      <c r="D4176" s="182">
        <v>1483.26</v>
      </c>
    </row>
    <row r="4177" spans="1:4">
      <c r="A4177" s="184" t="s">
        <v>21047</v>
      </c>
      <c r="B4177" s="180" t="s">
        <v>21048</v>
      </c>
      <c r="C4177" s="181" t="s">
        <v>41</v>
      </c>
      <c r="D4177" s="182">
        <v>130</v>
      </c>
    </row>
    <row r="4178" spans="1:4">
      <c r="A4178" s="184" t="s">
        <v>21049</v>
      </c>
      <c r="B4178" s="180" t="s">
        <v>21050</v>
      </c>
      <c r="C4178" s="181" t="s">
        <v>41</v>
      </c>
      <c r="D4178" s="182">
        <v>170</v>
      </c>
    </row>
    <row r="4179" spans="1:4">
      <c r="A4179" s="184" t="s">
        <v>21051</v>
      </c>
      <c r="B4179" s="180" t="s">
        <v>21052</v>
      </c>
      <c r="C4179" s="181" t="s">
        <v>48</v>
      </c>
      <c r="D4179" s="182">
        <v>0.31</v>
      </c>
    </row>
    <row r="4180" spans="1:4">
      <c r="A4180" s="184" t="s">
        <v>21053</v>
      </c>
      <c r="B4180" s="180" t="s">
        <v>21054</v>
      </c>
      <c r="C4180" s="181" t="s">
        <v>32</v>
      </c>
      <c r="D4180" s="182">
        <v>1.56</v>
      </c>
    </row>
    <row r="4181" spans="1:4">
      <c r="A4181" s="184" t="s">
        <v>21055</v>
      </c>
      <c r="B4181" s="180" t="s">
        <v>21056</v>
      </c>
      <c r="C4181" s="181" t="s">
        <v>32</v>
      </c>
      <c r="D4181" s="182">
        <v>1.24</v>
      </c>
    </row>
    <row r="4182" spans="1:4">
      <c r="A4182" s="184" t="s">
        <v>21057</v>
      </c>
      <c r="B4182" s="180" t="s">
        <v>21058</v>
      </c>
      <c r="C4182" s="181" t="s">
        <v>41</v>
      </c>
      <c r="D4182" s="182">
        <v>190.48</v>
      </c>
    </row>
    <row r="4183" spans="1:4">
      <c r="A4183" s="184" t="s">
        <v>21059</v>
      </c>
      <c r="B4183" s="180" t="s">
        <v>21060</v>
      </c>
      <c r="C4183" s="181" t="s">
        <v>11963</v>
      </c>
      <c r="D4183" s="182">
        <v>971.62</v>
      </c>
    </row>
    <row r="4184" spans="1:4">
      <c r="A4184" s="184" t="s">
        <v>21061</v>
      </c>
      <c r="B4184" s="180" t="s">
        <v>21062</v>
      </c>
      <c r="C4184" s="181" t="s">
        <v>32</v>
      </c>
      <c r="D4184" s="182">
        <v>3.88</v>
      </c>
    </row>
    <row r="4185" spans="1:4">
      <c r="A4185" s="184" t="s">
        <v>21063</v>
      </c>
      <c r="B4185" s="180" t="s">
        <v>21064</v>
      </c>
      <c r="C4185" s="181" t="s">
        <v>32</v>
      </c>
      <c r="D4185" s="182">
        <v>0.19</v>
      </c>
    </row>
    <row r="4186" spans="1:4">
      <c r="A4186" s="184" t="s">
        <v>21065</v>
      </c>
      <c r="B4186" s="180" t="s">
        <v>21066</v>
      </c>
      <c r="C4186" s="181" t="s">
        <v>32</v>
      </c>
      <c r="D4186" s="182">
        <v>1.56</v>
      </c>
    </row>
    <row r="4187" spans="1:4">
      <c r="A4187" s="184" t="s">
        <v>21067</v>
      </c>
      <c r="B4187" s="180" t="s">
        <v>21068</v>
      </c>
      <c r="C4187" s="181" t="s">
        <v>32</v>
      </c>
      <c r="D4187" s="182">
        <v>3.1</v>
      </c>
    </row>
    <row r="4188" spans="1:4">
      <c r="A4188" s="184" t="s">
        <v>21069</v>
      </c>
      <c r="B4188" s="180" t="s">
        <v>21070</v>
      </c>
      <c r="C4188" s="181" t="s">
        <v>11911</v>
      </c>
      <c r="D4188" s="182">
        <v>1.24</v>
      </c>
    </row>
    <row r="4189" spans="1:4">
      <c r="A4189" s="184" t="s">
        <v>21071</v>
      </c>
      <c r="B4189" s="180" t="s">
        <v>21072</v>
      </c>
      <c r="C4189" s="181" t="s">
        <v>11911</v>
      </c>
      <c r="D4189" s="182">
        <v>2.02</v>
      </c>
    </row>
    <row r="4190" spans="1:4">
      <c r="A4190" s="184" t="s">
        <v>21073</v>
      </c>
      <c r="B4190" s="180" t="s">
        <v>21074</v>
      </c>
      <c r="C4190" s="181" t="s">
        <v>11911</v>
      </c>
      <c r="D4190" s="182">
        <v>2.64</v>
      </c>
    </row>
    <row r="4191" spans="1:4">
      <c r="A4191" s="184" t="s">
        <v>21075</v>
      </c>
      <c r="B4191" s="180" t="s">
        <v>21076</v>
      </c>
      <c r="C4191" s="181" t="s">
        <v>11911</v>
      </c>
      <c r="D4191" s="182">
        <v>7.76</v>
      </c>
    </row>
    <row r="4192" spans="1:4">
      <c r="A4192" s="184" t="s">
        <v>21077</v>
      </c>
      <c r="B4192" s="180" t="s">
        <v>21078</v>
      </c>
      <c r="C4192" s="181" t="s">
        <v>11911</v>
      </c>
      <c r="D4192" s="182">
        <v>42.41</v>
      </c>
    </row>
    <row r="4193" spans="1:4">
      <c r="A4193" s="184" t="s">
        <v>21079</v>
      </c>
      <c r="B4193" s="180" t="s">
        <v>21080</v>
      </c>
      <c r="C4193" s="181" t="s">
        <v>11963</v>
      </c>
      <c r="D4193" s="182">
        <v>1601.53</v>
      </c>
    </row>
    <row r="4194" spans="1:4">
      <c r="A4194" s="184" t="s">
        <v>21081</v>
      </c>
      <c r="B4194" s="180" t="s">
        <v>21082</v>
      </c>
      <c r="C4194" s="181" t="s">
        <v>11963</v>
      </c>
      <c r="D4194" s="182">
        <v>311.08999999999997</v>
      </c>
    </row>
    <row r="4195" spans="1:4">
      <c r="A4195" s="184" t="s">
        <v>21083</v>
      </c>
      <c r="B4195" s="180" t="s">
        <v>21084</v>
      </c>
      <c r="C4195" s="181" t="s">
        <v>11963</v>
      </c>
      <c r="D4195" s="182">
        <v>24.82</v>
      </c>
    </row>
    <row r="4196" spans="1:4">
      <c r="A4196" s="184" t="s">
        <v>21085</v>
      </c>
      <c r="B4196" s="180" t="s">
        <v>21086</v>
      </c>
      <c r="C4196" s="181" t="s">
        <v>32</v>
      </c>
      <c r="D4196" s="182">
        <v>0.09</v>
      </c>
    </row>
    <row r="4197" spans="1:4">
      <c r="A4197" s="184" t="s">
        <v>21087</v>
      </c>
      <c r="B4197" s="180" t="s">
        <v>21088</v>
      </c>
      <c r="C4197" s="181" t="s">
        <v>32</v>
      </c>
      <c r="D4197" s="182">
        <v>0.22</v>
      </c>
    </row>
    <row r="4198" spans="1:4">
      <c r="A4198" s="184" t="s">
        <v>21089</v>
      </c>
      <c r="B4198" s="180" t="s">
        <v>21090</v>
      </c>
      <c r="C4198" s="181" t="s">
        <v>11911</v>
      </c>
      <c r="D4198" s="182">
        <v>0.67</v>
      </c>
    </row>
    <row r="4199" spans="1:4">
      <c r="A4199" s="184" t="s">
        <v>21091</v>
      </c>
      <c r="B4199" s="180" t="s">
        <v>21092</v>
      </c>
      <c r="C4199" s="181" t="s">
        <v>11911</v>
      </c>
      <c r="D4199" s="182">
        <v>0.8</v>
      </c>
    </row>
    <row r="4200" spans="1:4">
      <c r="A4200" s="184" t="s">
        <v>21093</v>
      </c>
      <c r="B4200" s="180" t="s">
        <v>21094</v>
      </c>
      <c r="C4200" s="181" t="s">
        <v>11916</v>
      </c>
      <c r="D4200" s="182">
        <v>62.36</v>
      </c>
    </row>
    <row r="4201" spans="1:4">
      <c r="A4201" s="184" t="s">
        <v>21095</v>
      </c>
      <c r="B4201" s="180" t="s">
        <v>21096</v>
      </c>
      <c r="C4201" s="181" t="s">
        <v>32</v>
      </c>
      <c r="D4201" s="182">
        <v>2.33</v>
      </c>
    </row>
    <row r="4202" spans="1:4">
      <c r="A4202" s="184" t="s">
        <v>21097</v>
      </c>
      <c r="B4202" s="180" t="s">
        <v>21098</v>
      </c>
      <c r="C4202" s="181" t="s">
        <v>11911</v>
      </c>
      <c r="D4202" s="182">
        <v>13.96</v>
      </c>
    </row>
    <row r="4203" spans="1:4">
      <c r="A4203" s="184" t="s">
        <v>21099</v>
      </c>
      <c r="B4203" s="180" t="s">
        <v>21100</v>
      </c>
      <c r="C4203" s="181" t="s">
        <v>11963</v>
      </c>
      <c r="D4203" s="182">
        <v>155.12</v>
      </c>
    </row>
    <row r="4204" spans="1:4">
      <c r="A4204" s="184" t="s">
        <v>21101</v>
      </c>
      <c r="B4204" s="180" t="s">
        <v>21102</v>
      </c>
      <c r="C4204" s="181" t="s">
        <v>32</v>
      </c>
      <c r="D4204" s="182">
        <v>1.21</v>
      </c>
    </row>
    <row r="4205" spans="1:4">
      <c r="A4205" s="184" t="s">
        <v>21103</v>
      </c>
      <c r="B4205" s="180" t="s">
        <v>21104</v>
      </c>
      <c r="C4205" s="181" t="s">
        <v>11963</v>
      </c>
      <c r="D4205" s="182">
        <v>2736.34</v>
      </c>
    </row>
    <row r="4206" spans="1:4">
      <c r="A4206" s="184" t="s">
        <v>21105</v>
      </c>
      <c r="B4206" s="180" t="s">
        <v>21106</v>
      </c>
      <c r="C4206" s="181" t="s">
        <v>11964</v>
      </c>
      <c r="D4206" s="182">
        <v>3.1</v>
      </c>
    </row>
    <row r="4207" spans="1:4">
      <c r="A4207" s="184" t="s">
        <v>21107</v>
      </c>
      <c r="B4207" s="180" t="s">
        <v>21108</v>
      </c>
      <c r="C4207" s="181" t="s">
        <v>32</v>
      </c>
      <c r="D4207" s="182">
        <v>1.96</v>
      </c>
    </row>
    <row r="4208" spans="1:4">
      <c r="A4208" s="184" t="s">
        <v>21109</v>
      </c>
      <c r="B4208" s="180" t="s">
        <v>21110</v>
      </c>
      <c r="C4208" s="181" t="s">
        <v>48</v>
      </c>
      <c r="D4208" s="182">
        <v>23.27</v>
      </c>
    </row>
    <row r="4209" spans="1:4">
      <c r="A4209" s="184" t="s">
        <v>21111</v>
      </c>
      <c r="B4209" s="180" t="s">
        <v>21112</v>
      </c>
      <c r="C4209" s="181" t="s">
        <v>41</v>
      </c>
      <c r="D4209" s="182">
        <v>24.56</v>
      </c>
    </row>
    <row r="4210" spans="1:4">
      <c r="A4210" s="184" t="s">
        <v>21113</v>
      </c>
      <c r="B4210" s="180" t="s">
        <v>21114</v>
      </c>
      <c r="C4210" s="181" t="s">
        <v>11916</v>
      </c>
      <c r="D4210" s="182">
        <v>124.75</v>
      </c>
    </row>
    <row r="4211" spans="1:4">
      <c r="A4211" s="184" t="s">
        <v>21115</v>
      </c>
      <c r="B4211" s="180" t="s">
        <v>21116</v>
      </c>
      <c r="C4211" s="181" t="s">
        <v>11911</v>
      </c>
      <c r="D4211" s="182">
        <v>12.77</v>
      </c>
    </row>
    <row r="4212" spans="1:4">
      <c r="A4212" s="184" t="s">
        <v>21117</v>
      </c>
      <c r="B4212" s="180" t="s">
        <v>21118</v>
      </c>
      <c r="C4212" s="181" t="s">
        <v>11911</v>
      </c>
      <c r="D4212" s="182">
        <v>77.56</v>
      </c>
    </row>
    <row r="4213" spans="1:4">
      <c r="A4213" s="184" t="s">
        <v>21119</v>
      </c>
      <c r="B4213" s="180" t="s">
        <v>21120</v>
      </c>
      <c r="C4213" s="181" t="s">
        <v>32</v>
      </c>
      <c r="D4213" s="182">
        <v>2.33</v>
      </c>
    </row>
    <row r="4214" spans="1:4">
      <c r="A4214" s="184" t="s">
        <v>21121</v>
      </c>
      <c r="B4214" s="180" t="s">
        <v>21122</v>
      </c>
      <c r="C4214" s="181" t="s">
        <v>32</v>
      </c>
      <c r="D4214" s="182">
        <v>0.52</v>
      </c>
    </row>
    <row r="4215" spans="1:4">
      <c r="A4215" s="184" t="s">
        <v>21123</v>
      </c>
      <c r="B4215" s="180" t="s">
        <v>21124</v>
      </c>
      <c r="C4215" s="181" t="s">
        <v>11963</v>
      </c>
      <c r="D4215" s="182">
        <v>341.26</v>
      </c>
    </row>
    <row r="4216" spans="1:4">
      <c r="A4216" s="184" t="s">
        <v>21125</v>
      </c>
      <c r="B4216" s="180" t="s">
        <v>21126</v>
      </c>
      <c r="C4216" s="181" t="s">
        <v>11963</v>
      </c>
      <c r="D4216" s="182">
        <v>387.8</v>
      </c>
    </row>
    <row r="4217" spans="1:4">
      <c r="A4217" s="181" t="s">
        <v>21127</v>
      </c>
      <c r="B4217" s="180" t="s">
        <v>21128</v>
      </c>
      <c r="C4217" s="181" t="s">
        <v>11963</v>
      </c>
      <c r="D4217" s="182">
        <v>310.24</v>
      </c>
    </row>
    <row r="4218" spans="1:4">
      <c r="A4218" s="183" t="s">
        <v>21129</v>
      </c>
      <c r="B4218" s="180"/>
      <c r="C4218" s="181"/>
      <c r="D4218" s="182"/>
    </row>
    <row r="4219" spans="1:4">
      <c r="A4219" s="184" t="s">
        <v>21130</v>
      </c>
      <c r="B4219" s="180" t="s">
        <v>21131</v>
      </c>
      <c r="C4219" s="181" t="s">
        <v>11911</v>
      </c>
      <c r="D4219" s="182">
        <v>162.87</v>
      </c>
    </row>
    <row r="4220" spans="1:4">
      <c r="A4220" s="184" t="s">
        <v>21132</v>
      </c>
      <c r="B4220" s="180" t="s">
        <v>21133</v>
      </c>
      <c r="C4220" s="181" t="s">
        <v>11911</v>
      </c>
      <c r="D4220" s="182">
        <v>844.21</v>
      </c>
    </row>
    <row r="4221" spans="1:4">
      <c r="A4221" s="184" t="s">
        <v>21134</v>
      </c>
      <c r="B4221" s="180" t="s">
        <v>21135</v>
      </c>
      <c r="C4221" s="181" t="s">
        <v>11911</v>
      </c>
      <c r="D4221" s="182">
        <v>1283.42</v>
      </c>
    </row>
    <row r="4222" spans="1:4">
      <c r="A4222" s="184" t="s">
        <v>21136</v>
      </c>
      <c r="B4222" s="180" t="s">
        <v>21137</v>
      </c>
      <c r="C4222" s="181" t="s">
        <v>11911</v>
      </c>
      <c r="D4222" s="182">
        <v>114.24</v>
      </c>
    </row>
    <row r="4223" spans="1:4">
      <c r="A4223" s="184" t="s">
        <v>21138</v>
      </c>
      <c r="B4223" s="180" t="s">
        <v>21139</v>
      </c>
      <c r="C4223" s="181" t="s">
        <v>11911</v>
      </c>
      <c r="D4223" s="182">
        <v>253.56</v>
      </c>
    </row>
    <row r="4224" spans="1:4">
      <c r="A4224" s="184" t="s">
        <v>21140</v>
      </c>
      <c r="B4224" s="180" t="s">
        <v>21141</v>
      </c>
      <c r="C4224" s="181" t="s">
        <v>11911</v>
      </c>
      <c r="D4224" s="182">
        <v>4.03</v>
      </c>
    </row>
    <row r="4225" spans="1:4">
      <c r="A4225" s="184" t="s">
        <v>21142</v>
      </c>
      <c r="B4225" s="180" t="s">
        <v>21143</v>
      </c>
      <c r="C4225" s="181" t="s">
        <v>11911</v>
      </c>
      <c r="D4225" s="182">
        <v>665.85</v>
      </c>
    </row>
    <row r="4226" spans="1:4">
      <c r="A4226" s="184" t="s">
        <v>21144</v>
      </c>
      <c r="B4226" s="180" t="s">
        <v>21145</v>
      </c>
      <c r="C4226" s="181" t="s">
        <v>11911</v>
      </c>
      <c r="D4226" s="182">
        <v>998.77</v>
      </c>
    </row>
    <row r="4227" spans="1:4">
      <c r="A4227" s="184" t="s">
        <v>21146</v>
      </c>
      <c r="B4227" s="180" t="s">
        <v>21147</v>
      </c>
      <c r="C4227" s="181" t="s">
        <v>11911</v>
      </c>
      <c r="D4227" s="182">
        <v>686.03</v>
      </c>
    </row>
    <row r="4228" spans="1:4">
      <c r="A4228" s="184" t="s">
        <v>21148</v>
      </c>
      <c r="B4228" s="180" t="s">
        <v>21149</v>
      </c>
      <c r="C4228" s="181" t="s">
        <v>11911</v>
      </c>
      <c r="D4228" s="182">
        <v>1372.06</v>
      </c>
    </row>
    <row r="4229" spans="1:4">
      <c r="A4229" s="184" t="s">
        <v>21150</v>
      </c>
      <c r="B4229" s="180" t="s">
        <v>21151</v>
      </c>
      <c r="C4229" s="181" t="s">
        <v>11911</v>
      </c>
      <c r="D4229" s="182">
        <v>1530.24</v>
      </c>
    </row>
    <row r="4230" spans="1:4">
      <c r="A4230" s="184" t="s">
        <v>21152</v>
      </c>
      <c r="B4230" s="180" t="s">
        <v>21153</v>
      </c>
      <c r="C4230" s="181" t="s">
        <v>11911</v>
      </c>
      <c r="D4230" s="182">
        <v>2655.48</v>
      </c>
    </row>
    <row r="4231" spans="1:4">
      <c r="A4231" s="181" t="s">
        <v>21154</v>
      </c>
      <c r="B4231" s="180" t="s">
        <v>21155</v>
      </c>
      <c r="C4231" s="181" t="s">
        <v>41</v>
      </c>
      <c r="D4231" s="182">
        <v>87.24</v>
      </c>
    </row>
    <row r="4232" spans="1:4">
      <c r="A4232" s="179" t="s">
        <v>21156</v>
      </c>
      <c r="B4232" s="180"/>
      <c r="C4232" s="181"/>
      <c r="D4232" s="182"/>
    </row>
    <row r="4233" spans="1:4">
      <c r="A4233" s="183" t="s">
        <v>21157</v>
      </c>
      <c r="B4233" s="180"/>
      <c r="C4233" s="181"/>
      <c r="D4233" s="182"/>
    </row>
    <row r="4234" spans="1:4">
      <c r="A4234" s="184" t="s">
        <v>21158</v>
      </c>
      <c r="B4234" s="180" t="s">
        <v>21159</v>
      </c>
      <c r="C4234" s="181" t="s">
        <v>11911</v>
      </c>
      <c r="D4234" s="182">
        <v>1010.84</v>
      </c>
    </row>
    <row r="4235" spans="1:4">
      <c r="A4235" s="184" t="s">
        <v>21160</v>
      </c>
      <c r="B4235" s="180" t="s">
        <v>21161</v>
      </c>
      <c r="C4235" s="181" t="s">
        <v>48</v>
      </c>
      <c r="D4235" s="182">
        <v>175.08</v>
      </c>
    </row>
    <row r="4236" spans="1:4">
      <c r="A4236" s="184" t="s">
        <v>21162</v>
      </c>
      <c r="B4236" s="180" t="s">
        <v>21163</v>
      </c>
      <c r="C4236" s="181" t="s">
        <v>48</v>
      </c>
      <c r="D4236" s="182">
        <v>335.64</v>
      </c>
    </row>
    <row r="4237" spans="1:4">
      <c r="A4237" s="184" t="s">
        <v>21164</v>
      </c>
      <c r="B4237" s="180" t="s">
        <v>21165</v>
      </c>
      <c r="C4237" s="181" t="s">
        <v>11911</v>
      </c>
      <c r="D4237" s="182">
        <v>649.57000000000005</v>
      </c>
    </row>
    <row r="4238" spans="1:4">
      <c r="A4238" s="184" t="s">
        <v>21166</v>
      </c>
      <c r="B4238" s="180" t="s">
        <v>21167</v>
      </c>
      <c r="C4238" s="181" t="s">
        <v>11911</v>
      </c>
      <c r="D4238" s="182">
        <v>1272.0899999999999</v>
      </c>
    </row>
    <row r="4239" spans="1:4">
      <c r="A4239" s="184" t="s">
        <v>21168</v>
      </c>
      <c r="B4239" s="180" t="s">
        <v>21169</v>
      </c>
      <c r="C4239" s="181" t="s">
        <v>11911</v>
      </c>
      <c r="D4239" s="182">
        <v>735.72</v>
      </c>
    </row>
    <row r="4240" spans="1:4">
      <c r="A4240" s="184" t="s">
        <v>21170</v>
      </c>
      <c r="B4240" s="180" t="s">
        <v>21171</v>
      </c>
      <c r="C4240" s="181" t="s">
        <v>11911</v>
      </c>
      <c r="D4240" s="182">
        <v>1058.5899999999999</v>
      </c>
    </row>
    <row r="4241" spans="1:4">
      <c r="A4241" s="184" t="s">
        <v>21172</v>
      </c>
      <c r="B4241" s="180" t="s">
        <v>21173</v>
      </c>
      <c r="C4241" s="181" t="s">
        <v>11911</v>
      </c>
      <c r="D4241" s="182">
        <v>844.46</v>
      </c>
    </row>
    <row r="4242" spans="1:4">
      <c r="A4242" s="184" t="s">
        <v>21174</v>
      </c>
      <c r="B4242" s="180" t="s">
        <v>21175</v>
      </c>
      <c r="C4242" s="181" t="s">
        <v>11911</v>
      </c>
      <c r="D4242" s="182">
        <v>1219.17</v>
      </c>
    </row>
    <row r="4243" spans="1:4">
      <c r="A4243" s="184" t="s">
        <v>21176</v>
      </c>
      <c r="B4243" s="180" t="s">
        <v>21177</v>
      </c>
      <c r="C4243" s="181" t="s">
        <v>11911</v>
      </c>
      <c r="D4243" s="182">
        <v>133.47</v>
      </c>
    </row>
    <row r="4244" spans="1:4">
      <c r="A4244" s="184" t="s">
        <v>21178</v>
      </c>
      <c r="B4244" s="180" t="s">
        <v>21179</v>
      </c>
      <c r="C4244" s="181" t="s">
        <v>11911</v>
      </c>
      <c r="D4244" s="182">
        <v>66.430000000000007</v>
      </c>
    </row>
    <row r="4245" spans="1:4">
      <c r="A4245" s="181" t="s">
        <v>21180</v>
      </c>
      <c r="B4245" s="180" t="s">
        <v>21181</v>
      </c>
      <c r="C4245" s="181" t="s">
        <v>11911</v>
      </c>
      <c r="D4245" s="182">
        <v>85.59</v>
      </c>
    </row>
    <row r="4246" spans="1:4">
      <c r="A4246" s="183" t="s">
        <v>21182</v>
      </c>
      <c r="B4246" s="180"/>
      <c r="C4246" s="181"/>
      <c r="D4246" s="182"/>
    </row>
    <row r="4247" spans="1:4">
      <c r="A4247" s="184" t="s">
        <v>21183</v>
      </c>
      <c r="B4247" s="180" t="s">
        <v>21184</v>
      </c>
      <c r="C4247" s="181" t="s">
        <v>11911</v>
      </c>
      <c r="D4247" s="182">
        <v>608.35</v>
      </c>
    </row>
    <row r="4248" spans="1:4">
      <c r="A4248" s="184" t="s">
        <v>21185</v>
      </c>
      <c r="B4248" s="180" t="s">
        <v>21186</v>
      </c>
      <c r="C4248" s="181" t="s">
        <v>11911</v>
      </c>
      <c r="D4248" s="182">
        <v>1523.66</v>
      </c>
    </row>
    <row r="4249" spans="1:4">
      <c r="A4249" s="184" t="s">
        <v>21187</v>
      </c>
      <c r="B4249" s="180" t="s">
        <v>21188</v>
      </c>
      <c r="C4249" s="181" t="s">
        <v>11911</v>
      </c>
      <c r="D4249" s="182">
        <v>1271.05</v>
      </c>
    </row>
    <row r="4250" spans="1:4">
      <c r="A4250" s="184" t="s">
        <v>21189</v>
      </c>
      <c r="B4250" s="180" t="s">
        <v>21190</v>
      </c>
      <c r="C4250" s="181" t="s">
        <v>11911</v>
      </c>
      <c r="D4250" s="182">
        <v>1484.41</v>
      </c>
    </row>
    <row r="4251" spans="1:4">
      <c r="A4251" s="184" t="s">
        <v>21191</v>
      </c>
      <c r="B4251" s="180" t="s">
        <v>21192</v>
      </c>
      <c r="C4251" s="181" t="s">
        <v>11911</v>
      </c>
      <c r="D4251" s="182">
        <v>918.62</v>
      </c>
    </row>
    <row r="4252" spans="1:4">
      <c r="A4252" s="184" t="s">
        <v>21193</v>
      </c>
      <c r="B4252" s="180" t="s">
        <v>21194</v>
      </c>
      <c r="C4252" s="181" t="s">
        <v>11911</v>
      </c>
      <c r="D4252" s="182">
        <v>9629.81</v>
      </c>
    </row>
    <row r="4253" spans="1:4">
      <c r="A4253" s="184" t="s">
        <v>21195</v>
      </c>
      <c r="B4253" s="180" t="s">
        <v>21196</v>
      </c>
      <c r="C4253" s="181" t="s">
        <v>11911</v>
      </c>
      <c r="D4253" s="182">
        <v>1942.17</v>
      </c>
    </row>
    <row r="4254" spans="1:4">
      <c r="A4254" s="184" t="s">
        <v>21197</v>
      </c>
      <c r="B4254" s="180" t="s">
        <v>21198</v>
      </c>
      <c r="C4254" s="181" t="s">
        <v>11911</v>
      </c>
      <c r="D4254" s="182">
        <v>2129.0100000000002</v>
      </c>
    </row>
    <row r="4255" spans="1:4">
      <c r="A4255" s="184" t="s">
        <v>21199</v>
      </c>
      <c r="B4255" s="180" t="s">
        <v>21200</v>
      </c>
      <c r="C4255" s="181" t="s">
        <v>11911</v>
      </c>
      <c r="D4255" s="182">
        <v>787.2</v>
      </c>
    </row>
    <row r="4256" spans="1:4">
      <c r="A4256" s="184" t="s">
        <v>21201</v>
      </c>
      <c r="B4256" s="180" t="s">
        <v>21202</v>
      </c>
      <c r="C4256" s="181" t="s">
        <v>11911</v>
      </c>
      <c r="D4256" s="182">
        <v>956.66</v>
      </c>
    </row>
    <row r="4257" spans="1:4">
      <c r="A4257" s="184" t="s">
        <v>21203</v>
      </c>
      <c r="B4257" s="180" t="s">
        <v>21204</v>
      </c>
      <c r="C4257" s="181" t="s">
        <v>11911</v>
      </c>
      <c r="D4257" s="182">
        <v>1025.72</v>
      </c>
    </row>
    <row r="4258" spans="1:4">
      <c r="A4258" s="184" t="s">
        <v>21205</v>
      </c>
      <c r="B4258" s="180" t="s">
        <v>21206</v>
      </c>
      <c r="C4258" s="181" t="s">
        <v>11911</v>
      </c>
      <c r="D4258" s="182">
        <v>1961.24</v>
      </c>
    </row>
    <row r="4259" spans="1:4">
      <c r="A4259" s="184" t="s">
        <v>21207</v>
      </c>
      <c r="B4259" s="180" t="s">
        <v>21208</v>
      </c>
      <c r="C4259" s="181" t="s">
        <v>11911</v>
      </c>
      <c r="D4259" s="182">
        <v>2344.06</v>
      </c>
    </row>
    <row r="4260" spans="1:4">
      <c r="A4260" s="184" t="s">
        <v>21209</v>
      </c>
      <c r="B4260" s="180" t="s">
        <v>21210</v>
      </c>
      <c r="C4260" s="181" t="s">
        <v>11911</v>
      </c>
      <c r="D4260" s="182">
        <v>698.46</v>
      </c>
    </row>
    <row r="4261" spans="1:4">
      <c r="A4261" s="184" t="s">
        <v>21211</v>
      </c>
      <c r="B4261" s="180" t="s">
        <v>21212</v>
      </c>
      <c r="C4261" s="181" t="s">
        <v>11911</v>
      </c>
      <c r="D4261" s="182">
        <v>1638.93</v>
      </c>
    </row>
    <row r="4262" spans="1:4">
      <c r="A4262" s="184" t="s">
        <v>21213</v>
      </c>
      <c r="B4262" s="180" t="s">
        <v>21214</v>
      </c>
      <c r="C4262" s="181" t="s">
        <v>11911</v>
      </c>
      <c r="D4262" s="182">
        <v>1877.36</v>
      </c>
    </row>
    <row r="4263" spans="1:4">
      <c r="A4263" s="184" t="s">
        <v>21215</v>
      </c>
      <c r="B4263" s="180" t="s">
        <v>21216</v>
      </c>
      <c r="C4263" s="181" t="s">
        <v>11911</v>
      </c>
      <c r="D4263" s="182">
        <v>5236.32</v>
      </c>
    </row>
    <row r="4264" spans="1:4">
      <c r="A4264" s="184" t="s">
        <v>21217</v>
      </c>
      <c r="B4264" s="180" t="s">
        <v>21218</v>
      </c>
      <c r="C4264" s="181" t="s">
        <v>11911</v>
      </c>
      <c r="D4264" s="182">
        <v>474.18</v>
      </c>
    </row>
    <row r="4265" spans="1:4">
      <c r="A4265" s="184" t="s">
        <v>21219</v>
      </c>
      <c r="B4265" s="180" t="s">
        <v>21220</v>
      </c>
      <c r="C4265" s="181" t="s">
        <v>11911</v>
      </c>
      <c r="D4265" s="182">
        <v>557.07000000000005</v>
      </c>
    </row>
    <row r="4266" spans="1:4">
      <c r="A4266" s="184" t="s">
        <v>21221</v>
      </c>
      <c r="B4266" s="180" t="s">
        <v>21222</v>
      </c>
      <c r="C4266" s="181" t="s">
        <v>11911</v>
      </c>
      <c r="D4266" s="182">
        <v>1058.47</v>
      </c>
    </row>
    <row r="4267" spans="1:4">
      <c r="A4267" s="184" t="s">
        <v>21223</v>
      </c>
      <c r="B4267" s="180" t="s">
        <v>21224</v>
      </c>
      <c r="C4267" s="181" t="s">
        <v>11911</v>
      </c>
      <c r="D4267" s="182">
        <v>1293.28</v>
      </c>
    </row>
    <row r="4268" spans="1:4">
      <c r="A4268" s="181" t="s">
        <v>21225</v>
      </c>
      <c r="B4268" s="180" t="s">
        <v>21226</v>
      </c>
      <c r="C4268" s="181" t="s">
        <v>11911</v>
      </c>
      <c r="D4268" s="182">
        <v>788.18</v>
      </c>
    </row>
    <row r="4269" spans="1:4">
      <c r="A4269" s="183" t="s">
        <v>21227</v>
      </c>
      <c r="B4269" s="180"/>
      <c r="C4269" s="181"/>
      <c r="D4269" s="182"/>
    </row>
    <row r="4270" spans="1:4">
      <c r="A4270" s="184" t="s">
        <v>21228</v>
      </c>
      <c r="B4270" s="180" t="s">
        <v>21229</v>
      </c>
      <c r="C4270" s="181" t="s">
        <v>11911</v>
      </c>
      <c r="D4270" s="182">
        <v>2501.0100000000002</v>
      </c>
    </row>
    <row r="4271" spans="1:4">
      <c r="A4271" s="184" t="s">
        <v>21230</v>
      </c>
      <c r="B4271" s="180" t="s">
        <v>21231</v>
      </c>
      <c r="C4271" s="181" t="s">
        <v>11911</v>
      </c>
      <c r="D4271" s="182">
        <v>5729.57</v>
      </c>
    </row>
    <row r="4272" spans="1:4">
      <c r="A4272" s="184" t="s">
        <v>21232</v>
      </c>
      <c r="B4272" s="180" t="s">
        <v>21233</v>
      </c>
      <c r="C4272" s="181" t="s">
        <v>11911</v>
      </c>
      <c r="D4272" s="182">
        <v>5265.57</v>
      </c>
    </row>
    <row r="4273" spans="1:4">
      <c r="A4273" s="184" t="s">
        <v>21234</v>
      </c>
      <c r="B4273" s="180" t="s">
        <v>21235</v>
      </c>
      <c r="C4273" s="181" t="s">
        <v>11911</v>
      </c>
      <c r="D4273" s="182">
        <v>2397.5300000000002</v>
      </c>
    </row>
    <row r="4274" spans="1:4">
      <c r="A4274" s="184" t="s">
        <v>21236</v>
      </c>
      <c r="B4274" s="180" t="s">
        <v>21237</v>
      </c>
      <c r="C4274" s="181" t="s">
        <v>11911</v>
      </c>
      <c r="D4274" s="182">
        <v>3697.26</v>
      </c>
    </row>
    <row r="4275" spans="1:4">
      <c r="A4275" s="184" t="s">
        <v>21238</v>
      </c>
      <c r="B4275" s="180" t="s">
        <v>21239</v>
      </c>
      <c r="C4275" s="181" t="s">
        <v>11911</v>
      </c>
      <c r="D4275" s="182">
        <v>2936.01</v>
      </c>
    </row>
    <row r="4276" spans="1:4">
      <c r="A4276" s="184" t="s">
        <v>21240</v>
      </c>
      <c r="B4276" s="180" t="s">
        <v>21241</v>
      </c>
      <c r="C4276" s="181" t="s">
        <v>11911</v>
      </c>
      <c r="D4276" s="182">
        <v>1808.53</v>
      </c>
    </row>
    <row r="4277" spans="1:4">
      <c r="A4277" s="184" t="s">
        <v>21242</v>
      </c>
      <c r="B4277" s="180" t="s">
        <v>21243</v>
      </c>
      <c r="C4277" s="181" t="s">
        <v>11911</v>
      </c>
      <c r="D4277" s="182">
        <v>3651.01</v>
      </c>
    </row>
    <row r="4278" spans="1:4">
      <c r="A4278" s="184" t="s">
        <v>21244</v>
      </c>
      <c r="B4278" s="180" t="s">
        <v>21245</v>
      </c>
      <c r="C4278" s="181" t="s">
        <v>11911</v>
      </c>
      <c r="D4278" s="182">
        <v>5512.06</v>
      </c>
    </row>
    <row r="4279" spans="1:4">
      <c r="A4279" s="181" t="s">
        <v>21246</v>
      </c>
      <c r="B4279" s="180" t="s">
        <v>21247</v>
      </c>
      <c r="C4279" s="181" t="s">
        <v>11911</v>
      </c>
      <c r="D4279" s="182">
        <v>2388.5100000000002</v>
      </c>
    </row>
    <row r="4280" spans="1:4">
      <c r="A4280" s="183" t="s">
        <v>21248</v>
      </c>
      <c r="B4280" s="180"/>
      <c r="C4280" s="181"/>
      <c r="D4280" s="182"/>
    </row>
    <row r="4281" spans="1:4">
      <c r="A4281" s="184" t="s">
        <v>21249</v>
      </c>
      <c r="B4281" s="180" t="s">
        <v>21250</v>
      </c>
      <c r="C4281" s="181" t="s">
        <v>11911</v>
      </c>
      <c r="D4281" s="182">
        <v>2089.4299999999998</v>
      </c>
    </row>
    <row r="4282" spans="1:4">
      <c r="A4282" s="184" t="s">
        <v>21251</v>
      </c>
      <c r="B4282" s="180" t="s">
        <v>21252</v>
      </c>
      <c r="C4282" s="181" t="s">
        <v>11911</v>
      </c>
      <c r="D4282" s="182">
        <v>1374.59</v>
      </c>
    </row>
    <row r="4283" spans="1:4">
      <c r="A4283" s="184" t="s">
        <v>21253</v>
      </c>
      <c r="B4283" s="180" t="s">
        <v>21254</v>
      </c>
      <c r="C4283" s="181" t="s">
        <v>11954</v>
      </c>
      <c r="D4283" s="182">
        <v>1934.56</v>
      </c>
    </row>
    <row r="4284" spans="1:4">
      <c r="A4284" s="184" t="s">
        <v>21255</v>
      </c>
      <c r="B4284" s="180" t="s">
        <v>21256</v>
      </c>
      <c r="C4284" s="181" t="s">
        <v>11954</v>
      </c>
      <c r="D4284" s="182">
        <v>55.95</v>
      </c>
    </row>
    <row r="4285" spans="1:4">
      <c r="A4285" s="184" t="s">
        <v>21257</v>
      </c>
      <c r="B4285" s="180" t="s">
        <v>21258</v>
      </c>
      <c r="C4285" s="181" t="s">
        <v>11954</v>
      </c>
      <c r="D4285" s="182">
        <v>930.66</v>
      </c>
    </row>
    <row r="4286" spans="1:4">
      <c r="A4286" s="184" t="s">
        <v>21259</v>
      </c>
      <c r="B4286" s="180" t="s">
        <v>21260</v>
      </c>
      <c r="C4286" s="181" t="s">
        <v>11911</v>
      </c>
      <c r="D4286" s="182">
        <v>129.94999999999999</v>
      </c>
    </row>
    <row r="4287" spans="1:4">
      <c r="A4287" s="184" t="s">
        <v>21261</v>
      </c>
      <c r="B4287" s="180" t="s">
        <v>21262</v>
      </c>
      <c r="C4287" s="181" t="s">
        <v>11954</v>
      </c>
      <c r="D4287" s="182">
        <v>1204.19</v>
      </c>
    </row>
    <row r="4288" spans="1:4">
      <c r="A4288" s="181" t="s">
        <v>21263</v>
      </c>
      <c r="B4288" s="180" t="s">
        <v>21264</v>
      </c>
      <c r="C4288" s="181" t="s">
        <v>11954</v>
      </c>
      <c r="D4288" s="182">
        <v>2357.5</v>
      </c>
    </row>
    <row r="4289" spans="1:4">
      <c r="A4289" s="183" t="s">
        <v>21265</v>
      </c>
      <c r="B4289" s="180"/>
      <c r="C4289" s="181"/>
      <c r="D4289" s="182"/>
    </row>
    <row r="4290" spans="1:4">
      <c r="A4290" s="184" t="s">
        <v>21266</v>
      </c>
      <c r="B4290" s="180" t="s">
        <v>21267</v>
      </c>
      <c r="C4290" s="181" t="s">
        <v>11911</v>
      </c>
      <c r="D4290" s="182">
        <v>367.51</v>
      </c>
    </row>
    <row r="4291" spans="1:4">
      <c r="A4291" s="184" t="s">
        <v>21268</v>
      </c>
      <c r="B4291" s="180" t="s">
        <v>21269</v>
      </c>
      <c r="C4291" s="181" t="s">
        <v>11911</v>
      </c>
      <c r="D4291" s="182">
        <v>427.98</v>
      </c>
    </row>
    <row r="4292" spans="1:4">
      <c r="A4292" s="184" t="s">
        <v>21270</v>
      </c>
      <c r="B4292" s="180" t="s">
        <v>21271</v>
      </c>
      <c r="C4292" s="181" t="s">
        <v>11911</v>
      </c>
      <c r="D4292" s="182">
        <v>453.86</v>
      </c>
    </row>
    <row r="4293" spans="1:4">
      <c r="A4293" s="184" t="s">
        <v>21272</v>
      </c>
      <c r="B4293" s="180" t="s">
        <v>21273</v>
      </c>
      <c r="C4293" s="181" t="s">
        <v>11911</v>
      </c>
      <c r="D4293" s="182">
        <v>418.06</v>
      </c>
    </row>
    <row r="4294" spans="1:4">
      <c r="A4294" s="181" t="s">
        <v>21274</v>
      </c>
      <c r="B4294" s="180" t="s">
        <v>21275</v>
      </c>
      <c r="C4294" s="181" t="s">
        <v>11943</v>
      </c>
      <c r="D4294" s="182">
        <v>2189.59</v>
      </c>
    </row>
    <row r="4295" spans="1:4">
      <c r="A4295" s="183" t="s">
        <v>21276</v>
      </c>
      <c r="B4295" s="180"/>
      <c r="C4295" s="181"/>
      <c r="D4295" s="182"/>
    </row>
    <row r="4296" spans="1:4">
      <c r="A4296" s="184" t="s">
        <v>21277</v>
      </c>
      <c r="B4296" s="180" t="s">
        <v>21278</v>
      </c>
      <c r="C4296" s="181" t="s">
        <v>11911</v>
      </c>
      <c r="D4296" s="182">
        <v>371.56</v>
      </c>
    </row>
    <row r="4297" spans="1:4">
      <c r="A4297" s="184" t="s">
        <v>21279</v>
      </c>
      <c r="B4297" s="180" t="s">
        <v>21280</v>
      </c>
      <c r="C4297" s="181" t="s">
        <v>11911</v>
      </c>
      <c r="D4297" s="182">
        <v>631.21</v>
      </c>
    </row>
    <row r="4298" spans="1:4">
      <c r="A4298" s="184" t="s">
        <v>21281</v>
      </c>
      <c r="B4298" s="180" t="s">
        <v>21282</v>
      </c>
      <c r="C4298" s="181" t="s">
        <v>11911</v>
      </c>
      <c r="D4298" s="182">
        <v>156</v>
      </c>
    </row>
    <row r="4299" spans="1:4">
      <c r="A4299" s="184" t="s">
        <v>21283</v>
      </c>
      <c r="B4299" s="180" t="s">
        <v>21284</v>
      </c>
      <c r="C4299" s="181" t="s">
        <v>11911</v>
      </c>
      <c r="D4299" s="182">
        <v>95.76</v>
      </c>
    </row>
    <row r="4300" spans="1:4">
      <c r="A4300" s="184" t="s">
        <v>21285</v>
      </c>
      <c r="B4300" s="180" t="s">
        <v>21286</v>
      </c>
      <c r="C4300" s="181" t="s">
        <v>11911</v>
      </c>
      <c r="D4300" s="182">
        <v>177.56</v>
      </c>
    </row>
    <row r="4301" spans="1:4">
      <c r="A4301" s="181" t="s">
        <v>21287</v>
      </c>
      <c r="B4301" s="180" t="s">
        <v>21288</v>
      </c>
      <c r="C4301" s="181" t="s">
        <v>11911</v>
      </c>
      <c r="D4301" s="182">
        <v>244.15</v>
      </c>
    </row>
    <row r="4302" spans="1:4">
      <c r="A4302" s="183" t="s">
        <v>21289</v>
      </c>
      <c r="B4302" s="180"/>
      <c r="C4302" s="181"/>
      <c r="D4302" s="182"/>
    </row>
    <row r="4303" spans="1:4">
      <c r="A4303" s="184" t="s">
        <v>21290</v>
      </c>
      <c r="B4303" s="180" t="s">
        <v>21291</v>
      </c>
      <c r="C4303" s="181" t="s">
        <v>32</v>
      </c>
      <c r="D4303" s="182">
        <v>115.49</v>
      </c>
    </row>
    <row r="4304" spans="1:4">
      <c r="A4304" s="184" t="s">
        <v>21292</v>
      </c>
      <c r="B4304" s="180" t="s">
        <v>21293</v>
      </c>
      <c r="C4304" s="181" t="s">
        <v>11949</v>
      </c>
      <c r="D4304" s="182">
        <v>171.47</v>
      </c>
    </row>
    <row r="4305" spans="1:4">
      <c r="A4305" s="184" t="s">
        <v>21294</v>
      </c>
      <c r="B4305" s="180" t="s">
        <v>21295</v>
      </c>
      <c r="C4305" s="181" t="s">
        <v>11949</v>
      </c>
      <c r="D4305" s="182">
        <v>123.01</v>
      </c>
    </row>
    <row r="4306" spans="1:4">
      <c r="A4306" s="184" t="s">
        <v>21296</v>
      </c>
      <c r="B4306" s="180" t="s">
        <v>21297</v>
      </c>
      <c r="C4306" s="181" t="s">
        <v>11949</v>
      </c>
      <c r="D4306" s="182">
        <v>253.52</v>
      </c>
    </row>
    <row r="4307" spans="1:4">
      <c r="A4307" s="184" t="s">
        <v>21298</v>
      </c>
      <c r="B4307" s="180" t="s">
        <v>21299</v>
      </c>
      <c r="C4307" s="181" t="s">
        <v>11949</v>
      </c>
      <c r="D4307" s="182">
        <v>1651.55</v>
      </c>
    </row>
    <row r="4308" spans="1:4">
      <c r="A4308" s="184" t="s">
        <v>21300</v>
      </c>
      <c r="B4308" s="180" t="s">
        <v>21301</v>
      </c>
      <c r="C4308" s="181" t="s">
        <v>11949</v>
      </c>
      <c r="D4308" s="182">
        <v>1276.77</v>
      </c>
    </row>
    <row r="4309" spans="1:4">
      <c r="A4309" s="184" t="s">
        <v>21302</v>
      </c>
      <c r="B4309" s="180" t="s">
        <v>21303</v>
      </c>
      <c r="C4309" s="181" t="s">
        <v>11911</v>
      </c>
      <c r="D4309" s="182">
        <v>127.67</v>
      </c>
    </row>
    <row r="4310" spans="1:4">
      <c r="A4310" s="184" t="s">
        <v>21304</v>
      </c>
      <c r="B4310" s="180" t="s">
        <v>21305</v>
      </c>
      <c r="C4310" s="181" t="s">
        <v>11949</v>
      </c>
      <c r="D4310" s="182">
        <v>1172.6400000000001</v>
      </c>
    </row>
    <row r="4311" spans="1:4">
      <c r="A4311" s="184" t="s">
        <v>21306</v>
      </c>
      <c r="B4311" s="180" t="s">
        <v>21307</v>
      </c>
      <c r="C4311" s="181" t="s">
        <v>11911</v>
      </c>
      <c r="D4311" s="182">
        <v>168.27</v>
      </c>
    </row>
    <row r="4312" spans="1:4">
      <c r="A4312" s="184" t="s">
        <v>21308</v>
      </c>
      <c r="B4312" s="180" t="s">
        <v>21309</v>
      </c>
      <c r="C4312" s="181" t="s">
        <v>11949</v>
      </c>
      <c r="D4312" s="182">
        <v>697.77</v>
      </c>
    </row>
    <row r="4313" spans="1:4">
      <c r="A4313" s="184" t="s">
        <v>21310</v>
      </c>
      <c r="B4313" s="180" t="s">
        <v>21311</v>
      </c>
      <c r="C4313" s="181" t="s">
        <v>48</v>
      </c>
      <c r="D4313" s="182">
        <v>67.36</v>
      </c>
    </row>
    <row r="4314" spans="1:4">
      <c r="A4314" s="184" t="s">
        <v>21312</v>
      </c>
      <c r="B4314" s="180" t="s">
        <v>21313</v>
      </c>
      <c r="C4314" s="181" t="s">
        <v>11949</v>
      </c>
      <c r="D4314" s="182">
        <v>866.95</v>
      </c>
    </row>
    <row r="4315" spans="1:4">
      <c r="A4315" s="184" t="s">
        <v>21314</v>
      </c>
      <c r="B4315" s="180" t="s">
        <v>21315</v>
      </c>
      <c r="C4315" s="181" t="s">
        <v>11911</v>
      </c>
      <c r="D4315" s="182">
        <v>112.25</v>
      </c>
    </row>
    <row r="4316" spans="1:4">
      <c r="A4316" s="184" t="s">
        <v>21316</v>
      </c>
      <c r="B4316" s="180" t="s">
        <v>21317</v>
      </c>
      <c r="C4316" s="181" t="s">
        <v>11949</v>
      </c>
      <c r="D4316" s="182">
        <v>214.36</v>
      </c>
    </row>
    <row r="4317" spans="1:4">
      <c r="A4317" s="184" t="s">
        <v>21318</v>
      </c>
      <c r="B4317" s="180" t="s">
        <v>21319</v>
      </c>
      <c r="C4317" s="181" t="s">
        <v>11949</v>
      </c>
      <c r="D4317" s="182">
        <v>867.31</v>
      </c>
    </row>
    <row r="4318" spans="1:4">
      <c r="A4318" s="184" t="s">
        <v>21320</v>
      </c>
      <c r="B4318" s="180" t="s">
        <v>21321</v>
      </c>
      <c r="C4318" s="181" t="s">
        <v>11949</v>
      </c>
      <c r="D4318" s="182">
        <v>551.88</v>
      </c>
    </row>
    <row r="4319" spans="1:4">
      <c r="A4319" s="184" t="s">
        <v>21322</v>
      </c>
      <c r="B4319" s="180" t="s">
        <v>21323</v>
      </c>
      <c r="C4319" s="181" t="s">
        <v>11949</v>
      </c>
      <c r="D4319" s="182">
        <v>673.48</v>
      </c>
    </row>
    <row r="4320" spans="1:4">
      <c r="A4320" s="184" t="s">
        <v>21324</v>
      </c>
      <c r="B4320" s="180" t="s">
        <v>21325</v>
      </c>
      <c r="C4320" s="181" t="s">
        <v>48</v>
      </c>
      <c r="D4320" s="182">
        <v>173.62</v>
      </c>
    </row>
    <row r="4321" spans="1:4">
      <c r="A4321" s="184" t="s">
        <v>21326</v>
      </c>
      <c r="B4321" s="180" t="s">
        <v>21327</v>
      </c>
      <c r="C4321" s="181" t="s">
        <v>11911</v>
      </c>
      <c r="D4321" s="182">
        <v>85.89</v>
      </c>
    </row>
    <row r="4322" spans="1:4">
      <c r="A4322" s="184" t="s">
        <v>21328</v>
      </c>
      <c r="B4322" s="180" t="s">
        <v>21329</v>
      </c>
      <c r="C4322" s="181" t="s">
        <v>11949</v>
      </c>
      <c r="D4322" s="182">
        <v>112.08</v>
      </c>
    </row>
    <row r="4323" spans="1:4">
      <c r="A4323" s="184" t="s">
        <v>21330</v>
      </c>
      <c r="B4323" s="180" t="s">
        <v>21331</v>
      </c>
      <c r="C4323" s="181" t="s">
        <v>11949</v>
      </c>
      <c r="D4323" s="182">
        <v>321.95999999999998</v>
      </c>
    </row>
    <row r="4324" spans="1:4">
      <c r="A4324" s="184" t="s">
        <v>21332</v>
      </c>
      <c r="B4324" s="180" t="s">
        <v>21333</v>
      </c>
      <c r="C4324" s="181" t="s">
        <v>11911</v>
      </c>
      <c r="D4324" s="182">
        <v>241.64</v>
      </c>
    </row>
    <row r="4325" spans="1:4">
      <c r="A4325" s="184" t="s">
        <v>21334</v>
      </c>
      <c r="B4325" s="180" t="s">
        <v>21335</v>
      </c>
      <c r="C4325" s="181" t="s">
        <v>48</v>
      </c>
      <c r="D4325" s="182">
        <v>107.55</v>
      </c>
    </row>
    <row r="4326" spans="1:4">
      <c r="A4326" s="184" t="s">
        <v>21336</v>
      </c>
      <c r="B4326" s="180" t="s">
        <v>21337</v>
      </c>
      <c r="C4326" s="181" t="s">
        <v>11911</v>
      </c>
      <c r="D4326" s="182">
        <v>187.1</v>
      </c>
    </row>
    <row r="4327" spans="1:4">
      <c r="A4327" s="184" t="s">
        <v>21338</v>
      </c>
      <c r="B4327" s="180" t="s">
        <v>21339</v>
      </c>
      <c r="C4327" s="181" t="s">
        <v>11949</v>
      </c>
      <c r="D4327" s="182">
        <v>213.5</v>
      </c>
    </row>
    <row r="4328" spans="1:4">
      <c r="A4328" s="184" t="s">
        <v>21340</v>
      </c>
      <c r="B4328" s="180" t="s">
        <v>21341</v>
      </c>
      <c r="C4328" s="181" t="s">
        <v>48</v>
      </c>
      <c r="D4328" s="182">
        <v>57.8</v>
      </c>
    </row>
    <row r="4329" spans="1:4">
      <c r="A4329" s="184" t="s">
        <v>21342</v>
      </c>
      <c r="B4329" s="180" t="s">
        <v>21343</v>
      </c>
      <c r="C4329" s="181" t="s">
        <v>48</v>
      </c>
      <c r="D4329" s="182">
        <v>26.16</v>
      </c>
    </row>
    <row r="4330" spans="1:4">
      <c r="A4330" s="184" t="s">
        <v>21344</v>
      </c>
      <c r="B4330" s="180" t="s">
        <v>21345</v>
      </c>
      <c r="C4330" s="181" t="s">
        <v>11911</v>
      </c>
      <c r="D4330" s="182">
        <v>75.349999999999994</v>
      </c>
    </row>
    <row r="4331" spans="1:4">
      <c r="A4331" s="184" t="s">
        <v>21346</v>
      </c>
      <c r="B4331" s="180" t="s">
        <v>21347</v>
      </c>
      <c r="C4331" s="181" t="s">
        <v>48</v>
      </c>
      <c r="D4331" s="182">
        <v>84.15</v>
      </c>
    </row>
    <row r="4332" spans="1:4">
      <c r="A4332" s="184" t="s">
        <v>21348</v>
      </c>
      <c r="B4332" s="180" t="s">
        <v>21349</v>
      </c>
      <c r="C4332" s="181" t="s">
        <v>11911</v>
      </c>
      <c r="D4332" s="182">
        <v>446.2</v>
      </c>
    </row>
    <row r="4333" spans="1:4">
      <c r="A4333" s="184" t="s">
        <v>21350</v>
      </c>
      <c r="B4333" s="180" t="s">
        <v>21351</v>
      </c>
      <c r="C4333" s="181" t="s">
        <v>11911</v>
      </c>
      <c r="D4333" s="182">
        <v>490.41</v>
      </c>
    </row>
    <row r="4334" spans="1:4">
      <c r="A4334" s="184" t="s">
        <v>21352</v>
      </c>
      <c r="B4334" s="180" t="s">
        <v>21353</v>
      </c>
      <c r="C4334" s="181" t="s">
        <v>11911</v>
      </c>
      <c r="D4334" s="182">
        <v>341.18</v>
      </c>
    </row>
    <row r="4335" spans="1:4">
      <c r="A4335" s="181" t="s">
        <v>21354</v>
      </c>
      <c r="B4335" s="180" t="s">
        <v>21355</v>
      </c>
      <c r="C4335" s="181" t="s">
        <v>11949</v>
      </c>
      <c r="D4335" s="182">
        <v>387.23</v>
      </c>
    </row>
    <row r="4336" spans="1:4">
      <c r="A4336" s="179" t="s">
        <v>21356</v>
      </c>
      <c r="B4336" s="180"/>
      <c r="C4336" s="181"/>
      <c r="D4336" s="182"/>
    </row>
    <row r="4337" spans="1:4">
      <c r="A4337" s="183" t="s">
        <v>21357</v>
      </c>
      <c r="B4337" s="180"/>
      <c r="C4337" s="181"/>
      <c r="D4337" s="182"/>
    </row>
    <row r="4338" spans="1:4">
      <c r="A4338" s="184" t="s">
        <v>21358</v>
      </c>
      <c r="B4338" s="180" t="s">
        <v>21359</v>
      </c>
      <c r="C4338" s="181" t="s">
        <v>11911</v>
      </c>
      <c r="D4338" s="182">
        <v>13.6</v>
      </c>
    </row>
    <row r="4339" spans="1:4">
      <c r="A4339" s="184" t="s">
        <v>21360</v>
      </c>
      <c r="B4339" s="180" t="s">
        <v>21361</v>
      </c>
      <c r="C4339" s="181" t="s">
        <v>11911</v>
      </c>
      <c r="D4339" s="182">
        <v>3.48</v>
      </c>
    </row>
    <row r="4340" spans="1:4">
      <c r="A4340" s="184" t="s">
        <v>21362</v>
      </c>
      <c r="B4340" s="180" t="s">
        <v>21363</v>
      </c>
      <c r="C4340" s="181" t="s">
        <v>11911</v>
      </c>
      <c r="D4340" s="182">
        <v>2.02</v>
      </c>
    </row>
    <row r="4341" spans="1:4">
      <c r="A4341" s="184" t="s">
        <v>21364</v>
      </c>
      <c r="B4341" s="180" t="s">
        <v>21365</v>
      </c>
      <c r="C4341" s="181" t="s">
        <v>11911</v>
      </c>
      <c r="D4341" s="182">
        <v>24.47</v>
      </c>
    </row>
    <row r="4342" spans="1:4">
      <c r="A4342" s="184" t="s">
        <v>21366</v>
      </c>
      <c r="B4342" s="180" t="s">
        <v>21367</v>
      </c>
      <c r="C4342" s="181" t="s">
        <v>11911</v>
      </c>
      <c r="D4342" s="182">
        <v>9.58</v>
      </c>
    </row>
    <row r="4343" spans="1:4">
      <c r="A4343" s="184" t="s">
        <v>21368</v>
      </c>
      <c r="B4343" s="180" t="s">
        <v>21369</v>
      </c>
      <c r="C4343" s="181" t="s">
        <v>11911</v>
      </c>
      <c r="D4343" s="182">
        <v>13.63</v>
      </c>
    </row>
    <row r="4344" spans="1:4">
      <c r="A4344" s="184" t="s">
        <v>21370</v>
      </c>
      <c r="B4344" s="180" t="s">
        <v>21371</v>
      </c>
      <c r="C4344" s="181" t="s">
        <v>11911</v>
      </c>
      <c r="D4344" s="182">
        <v>22.19</v>
      </c>
    </row>
    <row r="4345" spans="1:4">
      <c r="A4345" s="184" t="s">
        <v>21372</v>
      </c>
      <c r="B4345" s="180" t="s">
        <v>21373</v>
      </c>
      <c r="C4345" s="181" t="s">
        <v>11911</v>
      </c>
      <c r="D4345" s="182">
        <v>22.09</v>
      </c>
    </row>
    <row r="4346" spans="1:4">
      <c r="A4346" s="184" t="s">
        <v>21374</v>
      </c>
      <c r="B4346" s="180" t="s">
        <v>21375</v>
      </c>
      <c r="C4346" s="181" t="s">
        <v>11911</v>
      </c>
      <c r="D4346" s="182">
        <v>41.6</v>
      </c>
    </row>
    <row r="4347" spans="1:4">
      <c r="A4347" s="184" t="s">
        <v>21376</v>
      </c>
      <c r="B4347" s="180" t="s">
        <v>21377</v>
      </c>
      <c r="C4347" s="181" t="s">
        <v>11911</v>
      </c>
      <c r="D4347" s="182">
        <v>51.54</v>
      </c>
    </row>
    <row r="4348" spans="1:4">
      <c r="A4348" s="184" t="s">
        <v>21378</v>
      </c>
      <c r="B4348" s="180" t="s">
        <v>21379</v>
      </c>
      <c r="C4348" s="181" t="s">
        <v>11911</v>
      </c>
      <c r="D4348" s="182">
        <v>126.48</v>
      </c>
    </row>
    <row r="4349" spans="1:4">
      <c r="A4349" s="184" t="s">
        <v>21380</v>
      </c>
      <c r="B4349" s="180" t="s">
        <v>21381</v>
      </c>
      <c r="C4349" s="181" t="s">
        <v>11911</v>
      </c>
      <c r="D4349" s="182">
        <v>7</v>
      </c>
    </row>
    <row r="4350" spans="1:4">
      <c r="A4350" s="184" t="s">
        <v>21382</v>
      </c>
      <c r="B4350" s="180" t="s">
        <v>21383</v>
      </c>
      <c r="C4350" s="181" t="s">
        <v>11911</v>
      </c>
      <c r="D4350" s="182">
        <v>10.84</v>
      </c>
    </row>
    <row r="4351" spans="1:4">
      <c r="A4351" s="184" t="s">
        <v>21384</v>
      </c>
      <c r="B4351" s="180" t="s">
        <v>21385</v>
      </c>
      <c r="C4351" s="181" t="s">
        <v>11911</v>
      </c>
      <c r="D4351" s="182">
        <v>34.97</v>
      </c>
    </row>
    <row r="4352" spans="1:4">
      <c r="A4352" s="184" t="s">
        <v>21386</v>
      </c>
      <c r="B4352" s="180" t="s">
        <v>21387</v>
      </c>
      <c r="C4352" s="181" t="s">
        <v>41</v>
      </c>
      <c r="D4352" s="182">
        <v>12.79</v>
      </c>
    </row>
    <row r="4353" spans="1:4">
      <c r="A4353" s="184" t="s">
        <v>21388</v>
      </c>
      <c r="B4353" s="180" t="s">
        <v>21389</v>
      </c>
      <c r="C4353" s="181" t="s">
        <v>11911</v>
      </c>
      <c r="D4353" s="182">
        <v>9.26</v>
      </c>
    </row>
    <row r="4354" spans="1:4">
      <c r="A4354" s="184" t="s">
        <v>21390</v>
      </c>
      <c r="B4354" s="180" t="s">
        <v>21391</v>
      </c>
      <c r="C4354" s="181" t="s">
        <v>11911</v>
      </c>
      <c r="D4354" s="182">
        <v>5.05</v>
      </c>
    </row>
    <row r="4355" spans="1:4">
      <c r="A4355" s="184" t="s">
        <v>21392</v>
      </c>
      <c r="B4355" s="180" t="s">
        <v>21393</v>
      </c>
      <c r="C4355" s="181" t="s">
        <v>11911</v>
      </c>
      <c r="D4355" s="182">
        <v>9.11</v>
      </c>
    </row>
    <row r="4356" spans="1:4">
      <c r="A4356" s="184" t="s">
        <v>21394</v>
      </c>
      <c r="B4356" s="180" t="s">
        <v>21395</v>
      </c>
      <c r="C4356" s="181" t="s">
        <v>11945</v>
      </c>
      <c r="D4356" s="182">
        <v>12.24</v>
      </c>
    </row>
    <row r="4357" spans="1:4">
      <c r="A4357" s="184" t="s">
        <v>21396</v>
      </c>
      <c r="B4357" s="180" t="s">
        <v>21397</v>
      </c>
      <c r="C4357" s="181" t="s">
        <v>11945</v>
      </c>
      <c r="D4357" s="182">
        <v>14.9</v>
      </c>
    </row>
    <row r="4358" spans="1:4">
      <c r="A4358" s="184" t="s">
        <v>21398</v>
      </c>
      <c r="B4358" s="180" t="s">
        <v>21399</v>
      </c>
      <c r="C4358" s="181" t="s">
        <v>11945</v>
      </c>
      <c r="D4358" s="182">
        <v>14.9</v>
      </c>
    </row>
    <row r="4359" spans="1:4">
      <c r="A4359" s="181" t="s">
        <v>21400</v>
      </c>
      <c r="B4359" s="180" t="s">
        <v>21401</v>
      </c>
      <c r="C4359" s="181" t="s">
        <v>11911</v>
      </c>
      <c r="D4359" s="182">
        <v>83.4</v>
      </c>
    </row>
    <row r="4360" spans="1:4">
      <c r="A4360" s="179" t="s">
        <v>21402</v>
      </c>
      <c r="B4360" s="180"/>
      <c r="C4360" s="181"/>
      <c r="D4360" s="182"/>
    </row>
    <row r="4361" spans="1:4">
      <c r="A4361" s="183" t="s">
        <v>21403</v>
      </c>
      <c r="B4361" s="180"/>
      <c r="C4361" s="181"/>
      <c r="D4361" s="182"/>
    </row>
    <row r="4362" spans="1:4">
      <c r="A4362" s="184" t="s">
        <v>21404</v>
      </c>
      <c r="B4362" s="180" t="s">
        <v>21405</v>
      </c>
      <c r="C4362" s="181" t="s">
        <v>11911</v>
      </c>
      <c r="D4362" s="182">
        <v>1.84</v>
      </c>
    </row>
    <row r="4363" spans="1:4">
      <c r="A4363" s="184" t="s">
        <v>21406</v>
      </c>
      <c r="B4363" s="180" t="s">
        <v>21407</v>
      </c>
      <c r="C4363" s="181" t="s">
        <v>11911</v>
      </c>
      <c r="D4363" s="182">
        <v>0.57999999999999996</v>
      </c>
    </row>
    <row r="4364" spans="1:4">
      <c r="A4364" s="184" t="s">
        <v>21408</v>
      </c>
      <c r="B4364" s="180" t="s">
        <v>21409</v>
      </c>
      <c r="C4364" s="181" t="s">
        <v>11911</v>
      </c>
      <c r="D4364" s="182">
        <v>1.42</v>
      </c>
    </row>
    <row r="4365" spans="1:4">
      <c r="A4365" s="184" t="s">
        <v>21410</v>
      </c>
      <c r="B4365" s="180" t="s">
        <v>21411</v>
      </c>
      <c r="C4365" s="181" t="s">
        <v>11911</v>
      </c>
      <c r="D4365" s="182">
        <v>0.81</v>
      </c>
    </row>
    <row r="4366" spans="1:4">
      <c r="A4366" s="184" t="s">
        <v>21412</v>
      </c>
      <c r="B4366" s="180" t="s">
        <v>21413</v>
      </c>
      <c r="C4366" s="181" t="s">
        <v>11911</v>
      </c>
      <c r="D4366" s="182">
        <v>1.76</v>
      </c>
    </row>
    <row r="4367" spans="1:4">
      <c r="A4367" s="184" t="s">
        <v>21414</v>
      </c>
      <c r="B4367" s="180" t="s">
        <v>11965</v>
      </c>
      <c r="C4367" s="181" t="s">
        <v>11911</v>
      </c>
      <c r="D4367" s="182">
        <v>0.94</v>
      </c>
    </row>
    <row r="4368" spans="1:4">
      <c r="A4368" s="184" t="s">
        <v>21415</v>
      </c>
      <c r="B4368" s="180" t="s">
        <v>21416</v>
      </c>
      <c r="C4368" s="181" t="s">
        <v>32</v>
      </c>
      <c r="D4368" s="182">
        <v>0.84</v>
      </c>
    </row>
    <row r="4369" spans="1:4">
      <c r="A4369" s="184" t="s">
        <v>21417</v>
      </c>
      <c r="B4369" s="180" t="s">
        <v>21418</v>
      </c>
      <c r="C4369" s="181" t="s">
        <v>32</v>
      </c>
      <c r="D4369" s="182">
        <v>0.6</v>
      </c>
    </row>
    <row r="4370" spans="1:4">
      <c r="A4370" s="184" t="s">
        <v>21419</v>
      </c>
      <c r="B4370" s="180" t="s">
        <v>21420</v>
      </c>
      <c r="C4370" s="181" t="s">
        <v>32</v>
      </c>
      <c r="D4370" s="182">
        <v>0.62</v>
      </c>
    </row>
    <row r="4371" spans="1:4">
      <c r="A4371" s="184" t="s">
        <v>21421</v>
      </c>
      <c r="B4371" s="180" t="s">
        <v>21422</v>
      </c>
      <c r="C4371" s="181" t="s">
        <v>32</v>
      </c>
      <c r="D4371" s="182">
        <v>0.51</v>
      </c>
    </row>
    <row r="4372" spans="1:4">
      <c r="A4372" s="184" t="s">
        <v>21423</v>
      </c>
      <c r="B4372" s="180" t="s">
        <v>21424</v>
      </c>
      <c r="C4372" s="181" t="s">
        <v>32</v>
      </c>
      <c r="D4372" s="182">
        <v>0.32</v>
      </c>
    </row>
    <row r="4373" spans="1:4">
      <c r="A4373" s="184" t="s">
        <v>21425</v>
      </c>
      <c r="B4373" s="180" t="s">
        <v>21426</v>
      </c>
      <c r="C4373" s="181" t="s">
        <v>32</v>
      </c>
      <c r="D4373" s="182">
        <v>15.13</v>
      </c>
    </row>
    <row r="4374" spans="1:4">
      <c r="A4374" s="184" t="s">
        <v>21427</v>
      </c>
      <c r="B4374" s="180" t="s">
        <v>21428</v>
      </c>
      <c r="C4374" s="181" t="s">
        <v>11911</v>
      </c>
      <c r="D4374" s="182">
        <v>1.64</v>
      </c>
    </row>
    <row r="4375" spans="1:4">
      <c r="A4375" s="184" t="s">
        <v>21429</v>
      </c>
      <c r="B4375" s="180" t="s">
        <v>21430</v>
      </c>
      <c r="C4375" s="181" t="s">
        <v>11911</v>
      </c>
      <c r="D4375" s="182">
        <v>0.71</v>
      </c>
    </row>
    <row r="4376" spans="1:4">
      <c r="A4376" s="184" t="s">
        <v>21431</v>
      </c>
      <c r="B4376" s="180" t="s">
        <v>21432</v>
      </c>
      <c r="C4376" s="181" t="s">
        <v>11911</v>
      </c>
      <c r="D4376" s="182">
        <v>0.2</v>
      </c>
    </row>
    <row r="4377" spans="1:4">
      <c r="A4377" s="184" t="s">
        <v>21433</v>
      </c>
      <c r="B4377" s="180" t="s">
        <v>21434</v>
      </c>
      <c r="C4377" s="181" t="s">
        <v>11911</v>
      </c>
      <c r="D4377" s="182">
        <v>2.41</v>
      </c>
    </row>
    <row r="4378" spans="1:4">
      <c r="A4378" s="184" t="s">
        <v>21435</v>
      </c>
      <c r="B4378" s="180" t="s">
        <v>21436</v>
      </c>
      <c r="C4378" s="181" t="s">
        <v>11911</v>
      </c>
      <c r="D4378" s="182">
        <v>10.210000000000001</v>
      </c>
    </row>
    <row r="4379" spans="1:4">
      <c r="A4379" s="184" t="s">
        <v>21437</v>
      </c>
      <c r="B4379" s="180" t="s">
        <v>21438</v>
      </c>
      <c r="C4379" s="181" t="s">
        <v>11911</v>
      </c>
      <c r="D4379" s="182">
        <v>0.93</v>
      </c>
    </row>
    <row r="4380" spans="1:4">
      <c r="A4380" s="184" t="s">
        <v>21439</v>
      </c>
      <c r="B4380" s="180" t="s">
        <v>11966</v>
      </c>
      <c r="C4380" s="181" t="s">
        <v>11911</v>
      </c>
      <c r="D4380" s="182">
        <v>3.7</v>
      </c>
    </row>
    <row r="4381" spans="1:4">
      <c r="A4381" s="184" t="s">
        <v>21440</v>
      </c>
      <c r="B4381" s="180" t="s">
        <v>11967</v>
      </c>
      <c r="C4381" s="181" t="s">
        <v>11911</v>
      </c>
      <c r="D4381" s="182">
        <v>4</v>
      </c>
    </row>
    <row r="4382" spans="1:4">
      <c r="A4382" s="184" t="s">
        <v>21441</v>
      </c>
      <c r="B4382" s="180" t="s">
        <v>11968</v>
      </c>
      <c r="C4382" s="181" t="s">
        <v>11911</v>
      </c>
      <c r="D4382" s="182">
        <v>12</v>
      </c>
    </row>
    <row r="4383" spans="1:4">
      <c r="A4383" s="181" t="s">
        <v>21442</v>
      </c>
      <c r="B4383" s="180" t="s">
        <v>11969</v>
      </c>
      <c r="C4383" s="181" t="s">
        <v>11911</v>
      </c>
      <c r="D4383" s="182">
        <v>17</v>
      </c>
    </row>
    <row r="4384" spans="1:4">
      <c r="A4384" s="179" t="s">
        <v>21443</v>
      </c>
      <c r="B4384" s="180"/>
      <c r="C4384" s="181"/>
      <c r="D4384" s="182"/>
    </row>
    <row r="4385" spans="1:4">
      <c r="A4385" s="183" t="s">
        <v>21444</v>
      </c>
      <c r="B4385" s="180"/>
      <c r="C4385" s="181"/>
      <c r="D4385" s="182"/>
    </row>
    <row r="4386" spans="1:4">
      <c r="A4386" s="184" t="s">
        <v>21445</v>
      </c>
      <c r="B4386" s="180" t="s">
        <v>21446</v>
      </c>
      <c r="C4386" s="181" t="s">
        <v>11911</v>
      </c>
      <c r="D4386" s="182">
        <v>15.51</v>
      </c>
    </row>
    <row r="4387" spans="1:4">
      <c r="A4387" s="184" t="s">
        <v>21447</v>
      </c>
      <c r="B4387" s="180" t="s">
        <v>21448</v>
      </c>
      <c r="C4387" s="181" t="s">
        <v>11911</v>
      </c>
      <c r="D4387" s="182">
        <v>103.69</v>
      </c>
    </row>
    <row r="4388" spans="1:4">
      <c r="A4388" s="184" t="s">
        <v>21449</v>
      </c>
      <c r="B4388" s="180" t="s">
        <v>21450</v>
      </c>
      <c r="C4388" s="181" t="s">
        <v>11911</v>
      </c>
      <c r="D4388" s="182">
        <v>211.28</v>
      </c>
    </row>
    <row r="4389" spans="1:4">
      <c r="A4389" s="184" t="s">
        <v>21451</v>
      </c>
      <c r="B4389" s="180" t="s">
        <v>21452</v>
      </c>
      <c r="C4389" s="181" t="s">
        <v>11911</v>
      </c>
      <c r="D4389" s="182">
        <v>383.33</v>
      </c>
    </row>
    <row r="4390" spans="1:4">
      <c r="A4390" s="184" t="s">
        <v>21453</v>
      </c>
      <c r="B4390" s="180" t="s">
        <v>21454</v>
      </c>
      <c r="C4390" s="181" t="s">
        <v>11911</v>
      </c>
      <c r="D4390" s="182">
        <v>27.59</v>
      </c>
    </row>
    <row r="4391" spans="1:4">
      <c r="A4391" s="184" t="s">
        <v>21455</v>
      </c>
      <c r="B4391" s="180" t="s">
        <v>21456</v>
      </c>
      <c r="C4391" s="181" t="s">
        <v>11911</v>
      </c>
      <c r="D4391" s="182">
        <v>107.6</v>
      </c>
    </row>
    <row r="4392" spans="1:4">
      <c r="A4392" s="184" t="s">
        <v>21457</v>
      </c>
      <c r="B4392" s="180" t="s">
        <v>21458</v>
      </c>
      <c r="C4392" s="181" t="s">
        <v>11911</v>
      </c>
      <c r="D4392" s="182">
        <v>270.33999999999997</v>
      </c>
    </row>
    <row r="4393" spans="1:4">
      <c r="A4393" s="184" t="s">
        <v>21459</v>
      </c>
      <c r="B4393" s="180" t="s">
        <v>21460</v>
      </c>
      <c r="C4393" s="181" t="s">
        <v>11911</v>
      </c>
      <c r="D4393" s="182">
        <v>543.23</v>
      </c>
    </row>
    <row r="4394" spans="1:4">
      <c r="A4394" s="184" t="s">
        <v>21461</v>
      </c>
      <c r="B4394" s="180" t="s">
        <v>21462</v>
      </c>
      <c r="C4394" s="181" t="s">
        <v>11911</v>
      </c>
      <c r="D4394" s="182">
        <v>218.25</v>
      </c>
    </row>
    <row r="4395" spans="1:4">
      <c r="A4395" s="184" t="s">
        <v>21463</v>
      </c>
      <c r="B4395" s="180" t="s">
        <v>21464</v>
      </c>
      <c r="C4395" s="181" t="s">
        <v>11911</v>
      </c>
      <c r="D4395" s="182">
        <v>553.9</v>
      </c>
    </row>
    <row r="4396" spans="1:4">
      <c r="A4396" s="184" t="s">
        <v>21465</v>
      </c>
      <c r="B4396" s="180" t="s">
        <v>21466</v>
      </c>
      <c r="C4396" s="181" t="s">
        <v>11911</v>
      </c>
      <c r="D4396" s="182">
        <v>705.04</v>
      </c>
    </row>
    <row r="4397" spans="1:4">
      <c r="A4397" s="184" t="s">
        <v>21467</v>
      </c>
      <c r="B4397" s="180" t="s">
        <v>21468</v>
      </c>
      <c r="C4397" s="181" t="s">
        <v>11911</v>
      </c>
      <c r="D4397" s="182">
        <v>1009.3</v>
      </c>
    </row>
    <row r="4398" spans="1:4">
      <c r="A4398" s="184" t="s">
        <v>21469</v>
      </c>
      <c r="B4398" s="180" t="s">
        <v>21470</v>
      </c>
      <c r="C4398" s="181" t="s">
        <v>11911</v>
      </c>
      <c r="D4398" s="182">
        <v>1667.47</v>
      </c>
    </row>
    <row r="4399" spans="1:4">
      <c r="A4399" s="181" t="s">
        <v>21471</v>
      </c>
      <c r="B4399" s="180" t="s">
        <v>21472</v>
      </c>
      <c r="C4399" s="181" t="s">
        <v>11911</v>
      </c>
      <c r="D4399" s="182">
        <v>2715.38</v>
      </c>
    </row>
    <row r="4400" spans="1:4">
      <c r="A4400" s="183" t="s">
        <v>21473</v>
      </c>
      <c r="B4400" s="180"/>
      <c r="C4400" s="181"/>
      <c r="D4400" s="182"/>
    </row>
    <row r="4401" spans="1:4">
      <c r="A4401" s="184" t="s">
        <v>21474</v>
      </c>
      <c r="B4401" s="180" t="s">
        <v>21475</v>
      </c>
      <c r="C4401" s="181" t="s">
        <v>11911</v>
      </c>
      <c r="D4401" s="182">
        <v>80.53</v>
      </c>
    </row>
    <row r="4402" spans="1:4">
      <c r="A4402" s="184" t="s">
        <v>21476</v>
      </c>
      <c r="B4402" s="180" t="s">
        <v>21477</v>
      </c>
      <c r="C4402" s="181" t="s">
        <v>11911</v>
      </c>
      <c r="D4402" s="182">
        <v>2.2200000000000002</v>
      </c>
    </row>
    <row r="4403" spans="1:4">
      <c r="A4403" s="184" t="s">
        <v>21478</v>
      </c>
      <c r="B4403" s="180" t="s">
        <v>21479</v>
      </c>
      <c r="C4403" s="181" t="s">
        <v>11911</v>
      </c>
      <c r="D4403" s="182">
        <v>282.69</v>
      </c>
    </row>
    <row r="4404" spans="1:4">
      <c r="A4404" s="184" t="s">
        <v>21480</v>
      </c>
      <c r="B4404" s="180" t="s">
        <v>21481</v>
      </c>
      <c r="C4404" s="181" t="s">
        <v>11911</v>
      </c>
      <c r="D4404" s="182">
        <v>805.84</v>
      </c>
    </row>
    <row r="4405" spans="1:4">
      <c r="A4405" s="184" t="s">
        <v>21482</v>
      </c>
      <c r="B4405" s="180" t="s">
        <v>21483</v>
      </c>
      <c r="C4405" s="181" t="s">
        <v>11911</v>
      </c>
      <c r="D4405" s="182">
        <v>38.700000000000003</v>
      </c>
    </row>
    <row r="4406" spans="1:4">
      <c r="A4406" s="184" t="s">
        <v>21484</v>
      </c>
      <c r="B4406" s="180" t="s">
        <v>21485</v>
      </c>
      <c r="C4406" s="181" t="s">
        <v>11911</v>
      </c>
      <c r="D4406" s="182">
        <v>28.31</v>
      </c>
    </row>
    <row r="4407" spans="1:4">
      <c r="A4407" s="184" t="s">
        <v>21486</v>
      </c>
      <c r="B4407" s="180" t="s">
        <v>21487</v>
      </c>
      <c r="C4407" s="181" t="s">
        <v>11911</v>
      </c>
      <c r="D4407" s="182">
        <v>150.29</v>
      </c>
    </row>
    <row r="4408" spans="1:4">
      <c r="A4408" s="184" t="s">
        <v>21488</v>
      </c>
      <c r="B4408" s="180" t="s">
        <v>21489</v>
      </c>
      <c r="C4408" s="181" t="s">
        <v>11911</v>
      </c>
      <c r="D4408" s="182">
        <v>122.06</v>
      </c>
    </row>
    <row r="4409" spans="1:4">
      <c r="A4409" s="184" t="s">
        <v>21490</v>
      </c>
      <c r="B4409" s="180" t="s">
        <v>21491</v>
      </c>
      <c r="C4409" s="181" t="s">
        <v>11911</v>
      </c>
      <c r="D4409" s="182">
        <v>2120.0100000000002</v>
      </c>
    </row>
    <row r="4410" spans="1:4">
      <c r="A4410" s="184" t="s">
        <v>21492</v>
      </c>
      <c r="B4410" s="180" t="s">
        <v>21493</v>
      </c>
      <c r="C4410" s="181" t="s">
        <v>11911</v>
      </c>
      <c r="D4410" s="182">
        <v>51.3</v>
      </c>
    </row>
    <row r="4411" spans="1:4">
      <c r="A4411" s="179" t="s">
        <v>21494</v>
      </c>
      <c r="B4411" s="180"/>
      <c r="C4411" s="181"/>
      <c r="D4411" s="182"/>
    </row>
    <row r="4412" spans="1:4">
      <c r="A4412" s="179" t="s">
        <v>21495</v>
      </c>
      <c r="B4412" s="180"/>
      <c r="C4412" s="181"/>
      <c r="D4412" s="182"/>
    </row>
    <row r="4413" spans="1:4">
      <c r="A4413" s="184" t="s">
        <v>21496</v>
      </c>
      <c r="B4413" s="180" t="s">
        <v>21497</v>
      </c>
      <c r="C4413" s="181" t="s">
        <v>11911</v>
      </c>
      <c r="D4413" s="182">
        <v>1690</v>
      </c>
    </row>
    <row r="4414" spans="1:4">
      <c r="A4414" s="184" t="s">
        <v>21498</v>
      </c>
      <c r="B4414" s="180" t="s">
        <v>21499</v>
      </c>
      <c r="C4414" s="181" t="s">
        <v>11911</v>
      </c>
      <c r="D4414" s="182">
        <v>332.45</v>
      </c>
    </row>
    <row r="4415" spans="1:4">
      <c r="A4415" s="184" t="s">
        <v>21500</v>
      </c>
      <c r="B4415" s="180" t="s">
        <v>21501</v>
      </c>
      <c r="C4415" s="181" t="s">
        <v>32</v>
      </c>
      <c r="D4415" s="182">
        <v>703.33</v>
      </c>
    </row>
    <row r="4416" spans="1:4">
      <c r="A4416" s="184" t="s">
        <v>21502</v>
      </c>
      <c r="B4416" s="180" t="s">
        <v>21503</v>
      </c>
      <c r="C4416" s="181" t="s">
        <v>11945</v>
      </c>
      <c r="D4416" s="182">
        <v>14.4</v>
      </c>
    </row>
    <row r="4417" spans="1:4">
      <c r="A4417" s="184" t="s">
        <v>21504</v>
      </c>
      <c r="B4417" s="180" t="s">
        <v>21505</v>
      </c>
      <c r="C4417" s="181" t="s">
        <v>11943</v>
      </c>
      <c r="D4417" s="182">
        <v>756.63</v>
      </c>
    </row>
    <row r="4418" spans="1:4">
      <c r="A4418" s="184" t="s">
        <v>21506</v>
      </c>
      <c r="B4418" s="180" t="s">
        <v>21507</v>
      </c>
      <c r="C4418" s="181" t="s">
        <v>11911</v>
      </c>
      <c r="D4418" s="182">
        <v>4322.01</v>
      </c>
    </row>
    <row r="4419" spans="1:4">
      <c r="A4419" s="184" t="s">
        <v>21508</v>
      </c>
      <c r="B4419" s="180" t="s">
        <v>21509</v>
      </c>
      <c r="C4419" s="181" t="s">
        <v>11911</v>
      </c>
      <c r="D4419" s="182">
        <v>137.24</v>
      </c>
    </row>
    <row r="4420" spans="1:4">
      <c r="A4420" s="184" t="s">
        <v>21510</v>
      </c>
      <c r="B4420" s="180" t="s">
        <v>21511</v>
      </c>
      <c r="C4420" s="181" t="s">
        <v>11911</v>
      </c>
      <c r="D4420" s="182">
        <v>16.45</v>
      </c>
    </row>
    <row r="4421" spans="1:4">
      <c r="A4421" s="184" t="s">
        <v>21512</v>
      </c>
      <c r="B4421" s="180" t="s">
        <v>21513</v>
      </c>
      <c r="C4421" s="181" t="s">
        <v>11911</v>
      </c>
      <c r="D4421" s="182">
        <v>34.4</v>
      </c>
    </row>
    <row r="4422" spans="1:4">
      <c r="A4422" s="184" t="s">
        <v>21514</v>
      </c>
      <c r="B4422" s="180" t="s">
        <v>21515</v>
      </c>
      <c r="C4422" s="181" t="s">
        <v>11911</v>
      </c>
      <c r="D4422" s="182">
        <v>55.54</v>
      </c>
    </row>
    <row r="4423" spans="1:4">
      <c r="A4423" s="179" t="s">
        <v>11970</v>
      </c>
      <c r="B4423" s="180"/>
      <c r="C4423" s="181"/>
      <c r="D4423" s="182"/>
    </row>
    <row r="4424" spans="1:4">
      <c r="A4424" s="179" t="s">
        <v>11971</v>
      </c>
      <c r="B4424" s="180"/>
      <c r="C4424" s="181"/>
      <c r="D4424" s="182"/>
    </row>
    <row r="4425" spans="1:4">
      <c r="A4425" s="179" t="s">
        <v>21516</v>
      </c>
      <c r="B4425" s="180"/>
      <c r="C4425" s="181"/>
      <c r="D4425" s="182"/>
    </row>
    <row r="4426" spans="1:4">
      <c r="A4426" s="179" t="s">
        <v>21517</v>
      </c>
      <c r="B4426" s="180"/>
      <c r="C4426" s="181"/>
      <c r="D4426" s="182"/>
    </row>
    <row r="4427" spans="1:4">
      <c r="A4427" s="184" t="s">
        <v>21518</v>
      </c>
      <c r="B4427" s="180" t="s">
        <v>21519</v>
      </c>
      <c r="C4427" s="181" t="s">
        <v>32</v>
      </c>
      <c r="D4427" s="182">
        <v>5.1100000000000003</v>
      </c>
    </row>
    <row r="4428" spans="1:4">
      <c r="A4428" s="184" t="s">
        <v>21520</v>
      </c>
      <c r="B4428" s="180" t="s">
        <v>21521</v>
      </c>
      <c r="C4428" s="181" t="s">
        <v>32</v>
      </c>
      <c r="D4428" s="182">
        <v>6.65</v>
      </c>
    </row>
    <row r="4429" spans="1:4">
      <c r="A4429" s="184" t="s">
        <v>21522</v>
      </c>
      <c r="B4429" s="180" t="s">
        <v>21523</v>
      </c>
      <c r="C4429" s="181" t="s">
        <v>32</v>
      </c>
      <c r="D4429" s="182">
        <v>6.87</v>
      </c>
    </row>
    <row r="4430" spans="1:4">
      <c r="A4430" s="179" t="s">
        <v>21524</v>
      </c>
      <c r="B4430" s="180"/>
      <c r="C4430" s="181"/>
      <c r="D4430" s="182"/>
    </row>
    <row r="4431" spans="1:4">
      <c r="A4431" s="184" t="s">
        <v>21525</v>
      </c>
      <c r="B4431" s="180" t="s">
        <v>21526</v>
      </c>
      <c r="C4431" s="181" t="s">
        <v>32</v>
      </c>
      <c r="D4431" s="182">
        <v>5.7</v>
      </c>
    </row>
    <row r="4432" spans="1:4">
      <c r="A4432" s="184" t="s">
        <v>21527</v>
      </c>
      <c r="B4432" s="180" t="s">
        <v>21528</v>
      </c>
      <c r="C4432" s="181" t="s">
        <v>32</v>
      </c>
      <c r="D4432" s="182">
        <v>8.2200000000000006</v>
      </c>
    </row>
    <row r="4433" spans="1:4">
      <c r="A4433" s="184" t="s">
        <v>21529</v>
      </c>
      <c r="B4433" s="180" t="s">
        <v>21530</v>
      </c>
      <c r="C4433" s="181" t="s">
        <v>32</v>
      </c>
      <c r="D4433" s="182">
        <v>10.91</v>
      </c>
    </row>
    <row r="4434" spans="1:4">
      <c r="A4434" s="184" t="s">
        <v>21531</v>
      </c>
      <c r="B4434" s="180" t="s">
        <v>21532</v>
      </c>
      <c r="C4434" s="181" t="s">
        <v>32</v>
      </c>
      <c r="D4434" s="182">
        <v>3.43</v>
      </c>
    </row>
    <row r="4435" spans="1:4">
      <c r="A4435" s="179" t="s">
        <v>21533</v>
      </c>
      <c r="B4435" s="180"/>
      <c r="C4435" s="181"/>
      <c r="D4435" s="182"/>
    </row>
    <row r="4436" spans="1:4">
      <c r="A4436" s="184" t="s">
        <v>21534</v>
      </c>
      <c r="B4436" s="180" t="s">
        <v>21535</v>
      </c>
      <c r="C4436" s="181" t="s">
        <v>32</v>
      </c>
      <c r="D4436" s="182">
        <v>21.56</v>
      </c>
    </row>
    <row r="4437" spans="1:4">
      <c r="A4437" s="184" t="s">
        <v>21536</v>
      </c>
      <c r="B4437" s="180" t="s">
        <v>21537</v>
      </c>
      <c r="C4437" s="181" t="s">
        <v>32</v>
      </c>
      <c r="D4437" s="182">
        <v>41.03</v>
      </c>
    </row>
    <row r="4438" spans="1:4">
      <c r="A4438" s="184" t="s">
        <v>21538</v>
      </c>
      <c r="B4438" s="180" t="s">
        <v>21539</v>
      </c>
      <c r="C4438" s="181" t="s">
        <v>32</v>
      </c>
      <c r="D4438" s="182">
        <v>8.36</v>
      </c>
    </row>
    <row r="4439" spans="1:4">
      <c r="A4439" s="184" t="s">
        <v>21540</v>
      </c>
      <c r="B4439" s="180" t="s">
        <v>21541</v>
      </c>
      <c r="C4439" s="181" t="s">
        <v>32</v>
      </c>
      <c r="D4439" s="182">
        <v>31.62</v>
      </c>
    </row>
    <row r="4440" spans="1:4">
      <c r="A4440" s="184" t="s">
        <v>21542</v>
      </c>
      <c r="B4440" s="180" t="s">
        <v>21543</v>
      </c>
      <c r="C4440" s="181" t="s">
        <v>32</v>
      </c>
      <c r="D4440" s="182">
        <v>14.18</v>
      </c>
    </row>
    <row r="4441" spans="1:4">
      <c r="A4441" s="184" t="s">
        <v>21544</v>
      </c>
      <c r="B4441" s="180" t="s">
        <v>21545</v>
      </c>
      <c r="C4441" s="181" t="s">
        <v>32</v>
      </c>
      <c r="D4441" s="182">
        <v>23.83</v>
      </c>
    </row>
    <row r="4442" spans="1:4">
      <c r="A4442" s="184" t="s">
        <v>21546</v>
      </c>
      <c r="B4442" s="180" t="s">
        <v>21547</v>
      </c>
      <c r="C4442" s="181" t="s">
        <v>32</v>
      </c>
      <c r="D4442" s="182">
        <v>23.56</v>
      </c>
    </row>
    <row r="4443" spans="1:4">
      <c r="A4443" s="184" t="s">
        <v>21548</v>
      </c>
      <c r="B4443" s="180" t="s">
        <v>21549</v>
      </c>
      <c r="C4443" s="181" t="s">
        <v>32</v>
      </c>
      <c r="D4443" s="182">
        <v>25.84</v>
      </c>
    </row>
    <row r="4444" spans="1:4">
      <c r="A4444" s="184" t="s">
        <v>21550</v>
      </c>
      <c r="B4444" s="180" t="s">
        <v>21551</v>
      </c>
      <c r="C4444" s="181" t="s">
        <v>32</v>
      </c>
      <c r="D4444" s="182">
        <v>43.5</v>
      </c>
    </row>
    <row r="4445" spans="1:4">
      <c r="A4445" s="184" t="s">
        <v>21552</v>
      </c>
      <c r="B4445" s="180" t="s">
        <v>21553</v>
      </c>
      <c r="C4445" s="181" t="s">
        <v>32</v>
      </c>
      <c r="D4445" s="182">
        <v>33.090000000000003</v>
      </c>
    </row>
    <row r="4446" spans="1:4">
      <c r="A4446" s="184" t="s">
        <v>21554</v>
      </c>
      <c r="B4446" s="180" t="s">
        <v>21555</v>
      </c>
      <c r="C4446" s="181" t="s">
        <v>32</v>
      </c>
      <c r="D4446" s="182">
        <v>29.08</v>
      </c>
    </row>
    <row r="4447" spans="1:4">
      <c r="A4447" s="184" t="s">
        <v>21556</v>
      </c>
      <c r="B4447" s="180" t="s">
        <v>21557</v>
      </c>
      <c r="C4447" s="181" t="s">
        <v>32</v>
      </c>
      <c r="D4447" s="182">
        <v>3.15</v>
      </c>
    </row>
    <row r="4448" spans="1:4">
      <c r="A4448" s="184" t="s">
        <v>21558</v>
      </c>
      <c r="B4448" s="180" t="s">
        <v>21559</v>
      </c>
      <c r="C4448" s="181" t="s">
        <v>32</v>
      </c>
      <c r="D4448" s="182">
        <v>3.53</v>
      </c>
    </row>
    <row r="4449" spans="1:4">
      <c r="A4449" s="184" t="s">
        <v>21560</v>
      </c>
      <c r="B4449" s="180" t="s">
        <v>21561</v>
      </c>
      <c r="C4449" s="181" t="s">
        <v>32</v>
      </c>
      <c r="D4449" s="182">
        <v>3.53</v>
      </c>
    </row>
    <row r="4450" spans="1:4">
      <c r="A4450" s="184" t="s">
        <v>21562</v>
      </c>
      <c r="B4450" s="180" t="s">
        <v>21563</v>
      </c>
      <c r="C4450" s="181" t="s">
        <v>32</v>
      </c>
      <c r="D4450" s="182">
        <v>3.89</v>
      </c>
    </row>
    <row r="4451" spans="1:4">
      <c r="A4451" s="184" t="s">
        <v>21564</v>
      </c>
      <c r="B4451" s="180" t="s">
        <v>21565</v>
      </c>
      <c r="C4451" s="181" t="s">
        <v>32</v>
      </c>
      <c r="D4451" s="182">
        <v>16.920000000000002</v>
      </c>
    </row>
    <row r="4452" spans="1:4">
      <c r="A4452" s="184" t="s">
        <v>21566</v>
      </c>
      <c r="B4452" s="180" t="s">
        <v>21567</v>
      </c>
      <c r="C4452" s="181" t="s">
        <v>32</v>
      </c>
      <c r="D4452" s="182">
        <v>8.8000000000000007</v>
      </c>
    </row>
    <row r="4453" spans="1:4">
      <c r="A4453" s="184" t="s">
        <v>21568</v>
      </c>
      <c r="B4453" s="180" t="s">
        <v>21569</v>
      </c>
      <c r="C4453" s="181" t="s">
        <v>32</v>
      </c>
      <c r="D4453" s="182">
        <v>8.8000000000000007</v>
      </c>
    </row>
    <row r="4454" spans="1:4">
      <c r="A4454" s="179" t="s">
        <v>21570</v>
      </c>
      <c r="B4454" s="180"/>
      <c r="C4454" s="181"/>
      <c r="D4454" s="182"/>
    </row>
    <row r="4455" spans="1:4">
      <c r="A4455" s="184" t="s">
        <v>21571</v>
      </c>
      <c r="B4455" s="180" t="s">
        <v>21572</v>
      </c>
      <c r="C4455" s="181" t="s">
        <v>32</v>
      </c>
      <c r="D4455" s="182">
        <v>25.68</v>
      </c>
    </row>
    <row r="4456" spans="1:4">
      <c r="A4456" s="184" t="s">
        <v>21573</v>
      </c>
      <c r="B4456" s="180" t="s">
        <v>21574</v>
      </c>
      <c r="C4456" s="181" t="s">
        <v>32</v>
      </c>
      <c r="D4456" s="182">
        <v>35.42</v>
      </c>
    </row>
    <row r="4457" spans="1:4">
      <c r="A4457" s="184" t="s">
        <v>21575</v>
      </c>
      <c r="B4457" s="180" t="s">
        <v>21576</v>
      </c>
      <c r="C4457" s="181" t="s">
        <v>32</v>
      </c>
      <c r="D4457" s="182">
        <v>34.71</v>
      </c>
    </row>
    <row r="4458" spans="1:4">
      <c r="A4458" s="184" t="s">
        <v>21577</v>
      </c>
      <c r="B4458" s="180" t="s">
        <v>21578</v>
      </c>
      <c r="C4458" s="181" t="s">
        <v>32</v>
      </c>
      <c r="D4458" s="182">
        <v>9.68</v>
      </c>
    </row>
    <row r="4459" spans="1:4">
      <c r="A4459" s="184" t="s">
        <v>21579</v>
      </c>
      <c r="B4459" s="180" t="s">
        <v>21580</v>
      </c>
      <c r="C4459" s="181" t="s">
        <v>32</v>
      </c>
      <c r="D4459" s="182">
        <v>22.33</v>
      </c>
    </row>
    <row r="4460" spans="1:4">
      <c r="A4460" s="184" t="s">
        <v>21581</v>
      </c>
      <c r="B4460" s="180" t="s">
        <v>21582</v>
      </c>
      <c r="C4460" s="181" t="s">
        <v>32</v>
      </c>
      <c r="D4460" s="182">
        <v>12.57</v>
      </c>
    </row>
    <row r="4461" spans="1:4">
      <c r="A4461" s="179" t="s">
        <v>21583</v>
      </c>
      <c r="B4461" s="180"/>
      <c r="C4461" s="181"/>
      <c r="D4461" s="182"/>
    </row>
    <row r="4462" spans="1:4">
      <c r="A4462" s="184" t="s">
        <v>21584</v>
      </c>
      <c r="B4462" s="180" t="s">
        <v>21585</v>
      </c>
      <c r="C4462" s="181" t="s">
        <v>32</v>
      </c>
      <c r="D4462" s="182">
        <v>32.979999999999997</v>
      </c>
    </row>
    <row r="4463" spans="1:4">
      <c r="A4463" s="184" t="s">
        <v>21586</v>
      </c>
      <c r="B4463" s="180" t="s">
        <v>21587</v>
      </c>
      <c r="C4463" s="181" t="s">
        <v>32</v>
      </c>
      <c r="D4463" s="182">
        <v>21.19</v>
      </c>
    </row>
    <row r="4464" spans="1:4">
      <c r="A4464" s="184" t="s">
        <v>21588</v>
      </c>
      <c r="B4464" s="180" t="s">
        <v>21589</v>
      </c>
      <c r="C4464" s="181" t="s">
        <v>32</v>
      </c>
      <c r="D4464" s="182">
        <v>34.76</v>
      </c>
    </row>
    <row r="4465" spans="1:4">
      <c r="A4465" s="184" t="s">
        <v>21590</v>
      </c>
      <c r="B4465" s="180" t="s">
        <v>21591</v>
      </c>
      <c r="C4465" s="181" t="s">
        <v>32</v>
      </c>
      <c r="D4465" s="182">
        <v>21.59</v>
      </c>
    </row>
    <row r="4466" spans="1:4">
      <c r="A4466" s="184" t="s">
        <v>21592</v>
      </c>
      <c r="B4466" s="180" t="s">
        <v>21593</v>
      </c>
      <c r="C4466" s="181" t="s">
        <v>32</v>
      </c>
      <c r="D4466" s="182">
        <v>33.81</v>
      </c>
    </row>
    <row r="4467" spans="1:4">
      <c r="A4467" s="184" t="s">
        <v>21594</v>
      </c>
      <c r="B4467" s="180" t="s">
        <v>21595</v>
      </c>
      <c r="C4467" s="181" t="s">
        <v>32</v>
      </c>
      <c r="D4467" s="182">
        <v>26.02</v>
      </c>
    </row>
    <row r="4468" spans="1:4">
      <c r="A4468" s="184" t="s">
        <v>21596</v>
      </c>
      <c r="B4468" s="180" t="s">
        <v>21597</v>
      </c>
      <c r="C4468" s="181" t="s">
        <v>48</v>
      </c>
      <c r="D4468" s="182">
        <v>10.28</v>
      </c>
    </row>
    <row r="4469" spans="1:4">
      <c r="A4469" s="184" t="s">
        <v>21598</v>
      </c>
      <c r="B4469" s="180" t="s">
        <v>21599</v>
      </c>
      <c r="C4469" s="181" t="s">
        <v>32</v>
      </c>
      <c r="D4469" s="182">
        <v>9.64</v>
      </c>
    </row>
    <row r="4470" spans="1:4">
      <c r="A4470" s="184" t="s">
        <v>21600</v>
      </c>
      <c r="B4470" s="180" t="s">
        <v>21601</v>
      </c>
      <c r="C4470" s="181" t="s">
        <v>32</v>
      </c>
      <c r="D4470" s="182">
        <v>34.49</v>
      </c>
    </row>
    <row r="4471" spans="1:4">
      <c r="A4471" s="184" t="s">
        <v>21602</v>
      </c>
      <c r="B4471" s="180" t="s">
        <v>21603</v>
      </c>
      <c r="C4471" s="181" t="s">
        <v>32</v>
      </c>
      <c r="D4471" s="182">
        <v>8.27</v>
      </c>
    </row>
    <row r="4472" spans="1:4">
      <c r="A4472" s="184" t="s">
        <v>21604</v>
      </c>
      <c r="B4472" s="180" t="s">
        <v>21605</v>
      </c>
      <c r="C4472" s="181" t="s">
        <v>32</v>
      </c>
      <c r="D4472" s="182">
        <v>13.3</v>
      </c>
    </row>
    <row r="4473" spans="1:4">
      <c r="A4473" s="184" t="s">
        <v>21606</v>
      </c>
      <c r="B4473" s="180" t="s">
        <v>21607</v>
      </c>
      <c r="C4473" s="181" t="s">
        <v>32</v>
      </c>
      <c r="D4473" s="182">
        <v>14.12</v>
      </c>
    </row>
    <row r="4474" spans="1:4">
      <c r="A4474" s="184" t="s">
        <v>21608</v>
      </c>
      <c r="B4474" s="180" t="s">
        <v>21609</v>
      </c>
      <c r="C4474" s="181" t="s">
        <v>32</v>
      </c>
      <c r="D4474" s="182">
        <v>15.18</v>
      </c>
    </row>
    <row r="4475" spans="1:4">
      <c r="A4475" s="184" t="s">
        <v>21610</v>
      </c>
      <c r="B4475" s="180" t="s">
        <v>21611</v>
      </c>
      <c r="C4475" s="181" t="s">
        <v>32</v>
      </c>
      <c r="D4475" s="182">
        <v>15.49</v>
      </c>
    </row>
    <row r="4476" spans="1:4">
      <c r="A4476" s="184" t="s">
        <v>21612</v>
      </c>
      <c r="B4476" s="180" t="s">
        <v>21613</v>
      </c>
      <c r="C4476" s="181" t="s">
        <v>32</v>
      </c>
      <c r="D4476" s="182">
        <v>20.93</v>
      </c>
    </row>
    <row r="4477" spans="1:4">
      <c r="A4477" s="179" t="s">
        <v>21614</v>
      </c>
      <c r="B4477" s="180"/>
      <c r="C4477" s="181"/>
      <c r="D4477" s="182"/>
    </row>
    <row r="4478" spans="1:4">
      <c r="A4478" s="184" t="s">
        <v>21615</v>
      </c>
      <c r="B4478" s="180" t="s">
        <v>21616</v>
      </c>
      <c r="C4478" s="181" t="s">
        <v>32</v>
      </c>
      <c r="D4478" s="182">
        <v>65.45</v>
      </c>
    </row>
    <row r="4479" spans="1:4">
      <c r="A4479" s="184" t="s">
        <v>21617</v>
      </c>
      <c r="B4479" s="180" t="s">
        <v>21618</v>
      </c>
      <c r="C4479" s="181" t="s">
        <v>32</v>
      </c>
      <c r="D4479" s="182">
        <v>16.59</v>
      </c>
    </row>
    <row r="4480" spans="1:4">
      <c r="A4480" s="184" t="s">
        <v>21619</v>
      </c>
      <c r="B4480" s="180" t="s">
        <v>21620</v>
      </c>
      <c r="C4480" s="181" t="s">
        <v>32</v>
      </c>
      <c r="D4480" s="182">
        <v>27.18</v>
      </c>
    </row>
    <row r="4481" spans="1:4">
      <c r="A4481" s="184" t="s">
        <v>21621</v>
      </c>
      <c r="B4481" s="180" t="s">
        <v>21622</v>
      </c>
      <c r="C4481" s="181" t="s">
        <v>32</v>
      </c>
      <c r="D4481" s="182">
        <v>73.3</v>
      </c>
    </row>
    <row r="4482" spans="1:4">
      <c r="A4482" s="184" t="s">
        <v>21623</v>
      </c>
      <c r="B4482" s="180" t="s">
        <v>21624</v>
      </c>
      <c r="C4482" s="181" t="s">
        <v>48</v>
      </c>
      <c r="D4482" s="182">
        <v>9.9</v>
      </c>
    </row>
    <row r="4483" spans="1:4">
      <c r="A4483" s="184" t="s">
        <v>21625</v>
      </c>
      <c r="B4483" s="180" t="s">
        <v>21626</v>
      </c>
      <c r="C4483" s="181" t="s">
        <v>32</v>
      </c>
      <c r="D4483" s="182">
        <v>13.94</v>
      </c>
    </row>
    <row r="4484" spans="1:4">
      <c r="A4484" s="184" t="s">
        <v>21627</v>
      </c>
      <c r="B4484" s="180" t="s">
        <v>21628</v>
      </c>
      <c r="C4484" s="181" t="s">
        <v>32</v>
      </c>
      <c r="D4484" s="182">
        <v>26.57</v>
      </c>
    </row>
    <row r="4485" spans="1:4">
      <c r="A4485" s="184" t="s">
        <v>21629</v>
      </c>
      <c r="B4485" s="180" t="s">
        <v>21630</v>
      </c>
      <c r="C4485" s="181" t="s">
        <v>32</v>
      </c>
      <c r="D4485" s="182">
        <v>16.899999999999999</v>
      </c>
    </row>
    <row r="4486" spans="1:4">
      <c r="A4486" s="179" t="s">
        <v>21631</v>
      </c>
      <c r="B4486" s="180"/>
      <c r="C4486" s="181"/>
      <c r="D4486" s="182"/>
    </row>
    <row r="4487" spans="1:4">
      <c r="A4487" s="184" t="s">
        <v>21632</v>
      </c>
      <c r="B4487" s="180" t="s">
        <v>21633</v>
      </c>
      <c r="C4487" s="181" t="s">
        <v>32</v>
      </c>
      <c r="D4487" s="182">
        <v>2.38</v>
      </c>
    </row>
    <row r="4488" spans="1:4">
      <c r="A4488" s="184" t="s">
        <v>21634</v>
      </c>
      <c r="B4488" s="180" t="s">
        <v>21635</v>
      </c>
      <c r="C4488" s="181" t="s">
        <v>32</v>
      </c>
      <c r="D4488" s="182">
        <v>5.93</v>
      </c>
    </row>
    <row r="4489" spans="1:4">
      <c r="A4489" s="179" t="s">
        <v>21636</v>
      </c>
      <c r="B4489" s="180"/>
      <c r="C4489" s="181"/>
      <c r="D4489" s="182"/>
    </row>
    <row r="4490" spans="1:4">
      <c r="A4490" s="184" t="s">
        <v>21637</v>
      </c>
      <c r="B4490" s="180" t="s">
        <v>21638</v>
      </c>
      <c r="C4490" s="181" t="s">
        <v>32</v>
      </c>
      <c r="D4490" s="182">
        <v>15.97</v>
      </c>
    </row>
    <row r="4491" spans="1:4">
      <c r="A4491" s="184" t="s">
        <v>21639</v>
      </c>
      <c r="B4491" s="180" t="s">
        <v>21640</v>
      </c>
      <c r="C4491" s="181" t="s">
        <v>32</v>
      </c>
      <c r="D4491" s="182">
        <v>20.13</v>
      </c>
    </row>
    <row r="4492" spans="1:4">
      <c r="A4492" s="184" t="s">
        <v>21641</v>
      </c>
      <c r="B4492" s="180" t="s">
        <v>21642</v>
      </c>
      <c r="C4492" s="181" t="s">
        <v>32</v>
      </c>
      <c r="D4492" s="182">
        <v>24.9</v>
      </c>
    </row>
    <row r="4493" spans="1:4">
      <c r="A4493" s="184" t="s">
        <v>21643</v>
      </c>
      <c r="B4493" s="180" t="s">
        <v>21644</v>
      </c>
      <c r="C4493" s="181" t="s">
        <v>32</v>
      </c>
      <c r="D4493" s="182">
        <v>20.93</v>
      </c>
    </row>
    <row r="4494" spans="1:4">
      <c r="A4494" s="184" t="s">
        <v>21645</v>
      </c>
      <c r="B4494" s="180" t="s">
        <v>21646</v>
      </c>
      <c r="C4494" s="181" t="s">
        <v>32</v>
      </c>
      <c r="D4494" s="182">
        <v>20.96</v>
      </c>
    </row>
    <row r="4495" spans="1:4">
      <c r="A4495" s="184" t="s">
        <v>21647</v>
      </c>
      <c r="B4495" s="180" t="s">
        <v>21648</v>
      </c>
      <c r="C4495" s="181" t="s">
        <v>32</v>
      </c>
      <c r="D4495" s="182">
        <v>23.92</v>
      </c>
    </row>
    <row r="4496" spans="1:4">
      <c r="A4496" s="184" t="s">
        <v>21649</v>
      </c>
      <c r="B4496" s="180" t="s">
        <v>21650</v>
      </c>
      <c r="C4496" s="181" t="s">
        <v>32</v>
      </c>
      <c r="D4496" s="182">
        <v>15.86</v>
      </c>
    </row>
    <row r="4497" spans="1:4">
      <c r="A4497" s="184" t="s">
        <v>21651</v>
      </c>
      <c r="B4497" s="180" t="s">
        <v>21652</v>
      </c>
      <c r="C4497" s="181" t="s">
        <v>32</v>
      </c>
      <c r="D4497" s="182">
        <v>20.9</v>
      </c>
    </row>
    <row r="4498" spans="1:4">
      <c r="A4498" s="184" t="s">
        <v>21653</v>
      </c>
      <c r="B4498" s="180" t="s">
        <v>21654</v>
      </c>
      <c r="C4498" s="181" t="s">
        <v>32</v>
      </c>
      <c r="D4498" s="182">
        <v>14.82</v>
      </c>
    </row>
    <row r="4499" spans="1:4">
      <c r="A4499" s="184" t="s">
        <v>21655</v>
      </c>
      <c r="B4499" s="180" t="s">
        <v>21656</v>
      </c>
      <c r="C4499" s="181" t="s">
        <v>32</v>
      </c>
      <c r="D4499" s="182">
        <v>15.86</v>
      </c>
    </row>
    <row r="4500" spans="1:4">
      <c r="A4500" s="179" t="s">
        <v>21657</v>
      </c>
      <c r="B4500" s="180"/>
      <c r="C4500" s="181"/>
      <c r="D4500" s="182"/>
    </row>
    <row r="4501" spans="1:4">
      <c r="A4501" s="184" t="s">
        <v>21658</v>
      </c>
      <c r="B4501" s="180" t="s">
        <v>21659</v>
      </c>
      <c r="C4501" s="181" t="s">
        <v>32</v>
      </c>
      <c r="D4501" s="182">
        <v>39.270000000000003</v>
      </c>
    </row>
    <row r="4502" spans="1:4">
      <c r="A4502" s="184" t="s">
        <v>21660</v>
      </c>
      <c r="B4502" s="180" t="s">
        <v>21661</v>
      </c>
      <c r="C4502" s="181" t="s">
        <v>32</v>
      </c>
      <c r="D4502" s="182">
        <v>43.25</v>
      </c>
    </row>
    <row r="4503" spans="1:4">
      <c r="A4503" s="184" t="s">
        <v>21662</v>
      </c>
      <c r="B4503" s="180" t="s">
        <v>21663</v>
      </c>
      <c r="C4503" s="181" t="s">
        <v>32</v>
      </c>
      <c r="D4503" s="182">
        <v>41.52</v>
      </c>
    </row>
    <row r="4504" spans="1:4">
      <c r="A4504" s="179" t="s">
        <v>21664</v>
      </c>
      <c r="B4504" s="180"/>
      <c r="C4504" s="181"/>
      <c r="D4504" s="182"/>
    </row>
    <row r="4505" spans="1:4">
      <c r="A4505" s="184" t="s">
        <v>21665</v>
      </c>
      <c r="B4505" s="180" t="s">
        <v>21666</v>
      </c>
      <c r="C4505" s="181" t="s">
        <v>32</v>
      </c>
      <c r="D4505" s="182">
        <v>22.85</v>
      </c>
    </row>
    <row r="4506" spans="1:4">
      <c r="A4506" s="179" t="s">
        <v>21667</v>
      </c>
      <c r="B4506" s="180"/>
      <c r="C4506" s="181"/>
      <c r="D4506" s="182"/>
    </row>
    <row r="4507" spans="1:4">
      <c r="A4507" s="184" t="s">
        <v>21668</v>
      </c>
      <c r="B4507" s="180" t="s">
        <v>21669</v>
      </c>
      <c r="C4507" s="181" t="s">
        <v>32</v>
      </c>
      <c r="D4507" s="182">
        <v>163.26</v>
      </c>
    </row>
    <row r="4508" spans="1:4">
      <c r="A4508" s="184" t="s">
        <v>21670</v>
      </c>
      <c r="B4508" s="180" t="s">
        <v>21671</v>
      </c>
      <c r="C4508" s="181" t="s">
        <v>32</v>
      </c>
      <c r="D4508" s="182">
        <v>99.96</v>
      </c>
    </row>
    <row r="4509" spans="1:4">
      <c r="A4509" s="179" t="s">
        <v>21672</v>
      </c>
      <c r="B4509" s="180"/>
      <c r="C4509" s="181"/>
      <c r="D4509" s="182"/>
    </row>
    <row r="4510" spans="1:4">
      <c r="A4510" s="184" t="s">
        <v>21673</v>
      </c>
      <c r="B4510" s="180" t="s">
        <v>21674</v>
      </c>
      <c r="C4510" s="181" t="s">
        <v>11911</v>
      </c>
      <c r="D4510" s="182">
        <v>71.489999999999995</v>
      </c>
    </row>
    <row r="4511" spans="1:4">
      <c r="A4511" s="184" t="s">
        <v>21675</v>
      </c>
      <c r="B4511" s="180" t="s">
        <v>21676</v>
      </c>
      <c r="C4511" s="181" t="s">
        <v>11911</v>
      </c>
      <c r="D4511" s="182">
        <v>91.02</v>
      </c>
    </row>
    <row r="4512" spans="1:4">
      <c r="A4512" s="184" t="s">
        <v>21677</v>
      </c>
      <c r="B4512" s="180" t="s">
        <v>21678</v>
      </c>
      <c r="C4512" s="181" t="s">
        <v>11911</v>
      </c>
      <c r="D4512" s="182">
        <v>158.83000000000001</v>
      </c>
    </row>
    <row r="4513" spans="1:4">
      <c r="A4513" s="184" t="s">
        <v>21679</v>
      </c>
      <c r="B4513" s="180" t="s">
        <v>21680</v>
      </c>
      <c r="C4513" s="181" t="s">
        <v>11911</v>
      </c>
      <c r="D4513" s="182">
        <v>281.42</v>
      </c>
    </row>
    <row r="4514" spans="1:4">
      <c r="A4514" s="184" t="s">
        <v>21681</v>
      </c>
      <c r="B4514" s="180" t="s">
        <v>21682</v>
      </c>
      <c r="C4514" s="181" t="s">
        <v>11911</v>
      </c>
      <c r="D4514" s="182">
        <v>349.15</v>
      </c>
    </row>
    <row r="4515" spans="1:4">
      <c r="A4515" s="179" t="s">
        <v>21683</v>
      </c>
      <c r="B4515" s="180"/>
      <c r="C4515" s="181"/>
      <c r="D4515" s="182"/>
    </row>
    <row r="4516" spans="1:4">
      <c r="A4516" s="184" t="s">
        <v>21684</v>
      </c>
      <c r="B4516" s="180" t="s">
        <v>21685</v>
      </c>
      <c r="C4516" s="181" t="s">
        <v>32</v>
      </c>
      <c r="D4516" s="182">
        <v>71.56</v>
      </c>
    </row>
    <row r="4517" spans="1:4">
      <c r="A4517" s="179" t="s">
        <v>21686</v>
      </c>
      <c r="B4517" s="180"/>
      <c r="C4517" s="181"/>
      <c r="D4517" s="182"/>
    </row>
    <row r="4518" spans="1:4">
      <c r="A4518" s="179" t="s">
        <v>21687</v>
      </c>
      <c r="B4518" s="180"/>
      <c r="C4518" s="181"/>
      <c r="D4518" s="182"/>
    </row>
    <row r="4519" spans="1:4">
      <c r="A4519" s="184" t="s">
        <v>21688</v>
      </c>
      <c r="B4519" s="180" t="s">
        <v>21689</v>
      </c>
      <c r="C4519" s="181" t="s">
        <v>32</v>
      </c>
      <c r="D4519" s="182">
        <v>32.83</v>
      </c>
    </row>
    <row r="4520" spans="1:4">
      <c r="A4520" s="179" t="s">
        <v>11972</v>
      </c>
      <c r="B4520" s="180"/>
      <c r="C4520" s="181"/>
      <c r="D4520" s="182"/>
    </row>
    <row r="4521" spans="1:4">
      <c r="A4521" s="179" t="s">
        <v>11921</v>
      </c>
      <c r="B4521" s="180"/>
      <c r="C4521" s="181"/>
      <c r="D4521" s="182"/>
    </row>
    <row r="4522" spans="1:4">
      <c r="A4522" s="179" t="s">
        <v>21690</v>
      </c>
      <c r="B4522" s="180"/>
      <c r="C4522" s="181"/>
      <c r="D4522" s="182"/>
    </row>
    <row r="4523" spans="1:4">
      <c r="A4523" s="179" t="s">
        <v>11973</v>
      </c>
      <c r="B4523" s="180"/>
      <c r="C4523" s="181"/>
      <c r="D4523" s="182"/>
    </row>
    <row r="4524" spans="1:4">
      <c r="A4524" s="179" t="s">
        <v>21691</v>
      </c>
      <c r="B4524" s="180"/>
      <c r="C4524" s="181"/>
      <c r="D4524" s="182"/>
    </row>
    <row r="4525" spans="1:4">
      <c r="A4525" s="184" t="s">
        <v>21692</v>
      </c>
      <c r="B4525" s="180" t="s">
        <v>21693</v>
      </c>
      <c r="C4525" s="181" t="s">
        <v>41</v>
      </c>
      <c r="D4525" s="182">
        <v>1889.61</v>
      </c>
    </row>
    <row r="4526" spans="1:4">
      <c r="A4526" s="184" t="s">
        <v>21694</v>
      </c>
      <c r="B4526" s="180" t="s">
        <v>21695</v>
      </c>
      <c r="C4526" s="181" t="s">
        <v>41</v>
      </c>
      <c r="D4526" s="182">
        <v>1268.6199999999999</v>
      </c>
    </row>
    <row r="4527" spans="1:4">
      <c r="A4527" s="184" t="s">
        <v>21696</v>
      </c>
      <c r="B4527" s="180" t="s">
        <v>21697</v>
      </c>
      <c r="C4527" s="181" t="s">
        <v>41</v>
      </c>
      <c r="D4527" s="182">
        <v>560.14</v>
      </c>
    </row>
    <row r="4528" spans="1:4">
      <c r="A4528" s="184" t="s">
        <v>21698</v>
      </c>
      <c r="B4528" s="180" t="s">
        <v>21699</v>
      </c>
      <c r="C4528" s="181" t="s">
        <v>41</v>
      </c>
      <c r="D4528" s="182">
        <v>552.11</v>
      </c>
    </row>
    <row r="4529" spans="1:4">
      <c r="A4529" s="184" t="s">
        <v>21700</v>
      </c>
      <c r="B4529" s="180" t="s">
        <v>21701</v>
      </c>
      <c r="C4529" s="181" t="s">
        <v>41</v>
      </c>
      <c r="D4529" s="182">
        <v>2387.98</v>
      </c>
    </row>
    <row r="4530" spans="1:4">
      <c r="A4530" s="179" t="s">
        <v>21702</v>
      </c>
      <c r="B4530" s="180"/>
      <c r="C4530" s="181"/>
      <c r="D4530" s="182"/>
    </row>
    <row r="4531" spans="1:4">
      <c r="A4531" s="184" t="s">
        <v>21703</v>
      </c>
      <c r="B4531" s="180" t="s">
        <v>21704</v>
      </c>
      <c r="C4531" s="181" t="s">
        <v>41</v>
      </c>
      <c r="D4531" s="182">
        <v>548.69000000000005</v>
      </c>
    </row>
    <row r="4532" spans="1:4">
      <c r="A4532" s="184" t="s">
        <v>21705</v>
      </c>
      <c r="B4532" s="180" t="s">
        <v>21706</v>
      </c>
      <c r="C4532" s="181" t="s">
        <v>41</v>
      </c>
      <c r="D4532" s="182">
        <v>491.01</v>
      </c>
    </row>
    <row r="4533" spans="1:4">
      <c r="A4533" s="184" t="s">
        <v>21707</v>
      </c>
      <c r="B4533" s="180" t="s">
        <v>21708</v>
      </c>
      <c r="C4533" s="181" t="s">
        <v>41</v>
      </c>
      <c r="D4533" s="182">
        <v>459.88</v>
      </c>
    </row>
    <row r="4534" spans="1:4">
      <c r="A4534" s="184" t="s">
        <v>21709</v>
      </c>
      <c r="B4534" s="180" t="s">
        <v>21710</v>
      </c>
      <c r="C4534" s="181" t="s">
        <v>41</v>
      </c>
      <c r="D4534" s="182">
        <v>401.15</v>
      </c>
    </row>
    <row r="4535" spans="1:4">
      <c r="A4535" s="184" t="s">
        <v>21711</v>
      </c>
      <c r="B4535" s="180" t="s">
        <v>21712</v>
      </c>
      <c r="C4535" s="181" t="s">
        <v>41</v>
      </c>
      <c r="D4535" s="182">
        <v>362.58</v>
      </c>
    </row>
    <row r="4536" spans="1:4">
      <c r="A4536" s="184" t="s">
        <v>21713</v>
      </c>
      <c r="B4536" s="180" t="s">
        <v>21714</v>
      </c>
      <c r="C4536" s="181" t="s">
        <v>41</v>
      </c>
      <c r="D4536" s="182">
        <v>338.61</v>
      </c>
    </row>
    <row r="4537" spans="1:4">
      <c r="A4537" s="184" t="s">
        <v>21715</v>
      </c>
      <c r="B4537" s="180" t="s">
        <v>21716</v>
      </c>
      <c r="C4537" s="181" t="s">
        <v>41</v>
      </c>
      <c r="D4537" s="182">
        <v>322.57</v>
      </c>
    </row>
    <row r="4538" spans="1:4">
      <c r="A4538" s="184" t="s">
        <v>21717</v>
      </c>
      <c r="B4538" s="180" t="s">
        <v>21718</v>
      </c>
      <c r="C4538" s="181" t="s">
        <v>41</v>
      </c>
      <c r="D4538" s="182">
        <v>300.97000000000003</v>
      </c>
    </row>
    <row r="4539" spans="1:4">
      <c r="A4539" s="184" t="s">
        <v>21719</v>
      </c>
      <c r="B4539" s="180" t="s">
        <v>21720</v>
      </c>
      <c r="C4539" s="181" t="s">
        <v>41</v>
      </c>
      <c r="D4539" s="182">
        <v>1432.83</v>
      </c>
    </row>
    <row r="4540" spans="1:4">
      <c r="A4540" s="184" t="s">
        <v>21721</v>
      </c>
      <c r="B4540" s="180" t="s">
        <v>21722</v>
      </c>
      <c r="C4540" s="181" t="s">
        <v>41</v>
      </c>
      <c r="D4540" s="182">
        <v>538.35</v>
      </c>
    </row>
    <row r="4541" spans="1:4">
      <c r="A4541" s="184" t="s">
        <v>21723</v>
      </c>
      <c r="B4541" s="180" t="s">
        <v>21724</v>
      </c>
      <c r="C4541" s="181" t="s">
        <v>41</v>
      </c>
      <c r="D4541" s="182">
        <v>709.02</v>
      </c>
    </row>
    <row r="4542" spans="1:4">
      <c r="A4542" s="184" t="s">
        <v>21725</v>
      </c>
      <c r="B4542" s="180" t="s">
        <v>21726</v>
      </c>
      <c r="C4542" s="181" t="s">
        <v>41</v>
      </c>
      <c r="D4542" s="182">
        <v>441.05</v>
      </c>
    </row>
    <row r="4543" spans="1:4">
      <c r="A4543" s="184" t="s">
        <v>21727</v>
      </c>
      <c r="B4543" s="180" t="s">
        <v>21728</v>
      </c>
      <c r="C4543" s="181" t="s">
        <v>41</v>
      </c>
      <c r="D4543" s="182">
        <v>413.2</v>
      </c>
    </row>
    <row r="4544" spans="1:4">
      <c r="A4544" s="184" t="s">
        <v>21729</v>
      </c>
      <c r="B4544" s="180" t="s">
        <v>21730</v>
      </c>
      <c r="C4544" s="181" t="s">
        <v>41</v>
      </c>
      <c r="D4544" s="182">
        <v>375.25</v>
      </c>
    </row>
    <row r="4545" spans="1:4">
      <c r="A4545" s="184" t="s">
        <v>21731</v>
      </c>
      <c r="B4545" s="180" t="s">
        <v>21732</v>
      </c>
      <c r="C4545" s="181" t="s">
        <v>41</v>
      </c>
      <c r="D4545" s="182">
        <v>327.82</v>
      </c>
    </row>
    <row r="4546" spans="1:4">
      <c r="A4546" s="184" t="s">
        <v>21733</v>
      </c>
      <c r="B4546" s="180" t="s">
        <v>21734</v>
      </c>
      <c r="C4546" s="181" t="s">
        <v>41</v>
      </c>
      <c r="D4546" s="182">
        <v>377.04</v>
      </c>
    </row>
    <row r="4547" spans="1:4">
      <c r="A4547" s="184" t="s">
        <v>21735</v>
      </c>
      <c r="B4547" s="180" t="s">
        <v>21736</v>
      </c>
      <c r="C4547" s="181" t="s">
        <v>41</v>
      </c>
      <c r="D4547" s="182">
        <v>354.26</v>
      </c>
    </row>
    <row r="4548" spans="1:4">
      <c r="A4548" s="184" t="s">
        <v>21737</v>
      </c>
      <c r="B4548" s="180" t="s">
        <v>21738</v>
      </c>
      <c r="C4548" s="181" t="s">
        <v>41</v>
      </c>
      <c r="D4548" s="182">
        <v>413.03</v>
      </c>
    </row>
    <row r="4549" spans="1:4">
      <c r="A4549" s="184" t="s">
        <v>21739</v>
      </c>
      <c r="B4549" s="180" t="s">
        <v>21740</v>
      </c>
      <c r="C4549" s="181" t="s">
        <v>41</v>
      </c>
      <c r="D4549" s="182">
        <v>343.8</v>
      </c>
    </row>
    <row r="4550" spans="1:4">
      <c r="A4550" s="184" t="s">
        <v>21741</v>
      </c>
      <c r="B4550" s="180" t="s">
        <v>21742</v>
      </c>
      <c r="C4550" s="181" t="s">
        <v>41</v>
      </c>
      <c r="D4550" s="182">
        <v>312.06</v>
      </c>
    </row>
    <row r="4551" spans="1:4">
      <c r="A4551" s="184" t="s">
        <v>21743</v>
      </c>
      <c r="B4551" s="180" t="s">
        <v>21744</v>
      </c>
      <c r="C4551" s="181" t="s">
        <v>41</v>
      </c>
      <c r="D4551" s="182">
        <v>294.73</v>
      </c>
    </row>
    <row r="4552" spans="1:4">
      <c r="A4552" s="184" t="s">
        <v>21745</v>
      </c>
      <c r="B4552" s="180" t="s">
        <v>21746</v>
      </c>
      <c r="C4552" s="181" t="s">
        <v>41</v>
      </c>
      <c r="D4552" s="182">
        <v>386.54</v>
      </c>
    </row>
    <row r="4553" spans="1:4">
      <c r="A4553" s="184" t="s">
        <v>21747</v>
      </c>
      <c r="B4553" s="180" t="s">
        <v>21748</v>
      </c>
      <c r="C4553" s="181" t="s">
        <v>41</v>
      </c>
      <c r="D4553" s="182">
        <v>373.73</v>
      </c>
    </row>
    <row r="4554" spans="1:4">
      <c r="A4554" s="184" t="s">
        <v>21749</v>
      </c>
      <c r="B4554" s="180" t="s">
        <v>21750</v>
      </c>
      <c r="C4554" s="181" t="s">
        <v>41</v>
      </c>
      <c r="D4554" s="182">
        <v>356.78</v>
      </c>
    </row>
    <row r="4555" spans="1:4">
      <c r="A4555" s="184" t="s">
        <v>21751</v>
      </c>
      <c r="B4555" s="180" t="s">
        <v>21752</v>
      </c>
      <c r="C4555" s="181" t="s">
        <v>41</v>
      </c>
      <c r="D4555" s="182">
        <v>346.78</v>
      </c>
    </row>
    <row r="4556" spans="1:4">
      <c r="A4556" s="179" t="s">
        <v>21753</v>
      </c>
      <c r="B4556" s="180"/>
      <c r="C4556" s="181"/>
      <c r="D4556" s="182"/>
    </row>
    <row r="4557" spans="1:4">
      <c r="A4557" s="184" t="s">
        <v>21754</v>
      </c>
      <c r="B4557" s="180" t="s">
        <v>21755</v>
      </c>
      <c r="C4557" s="181" t="s">
        <v>32</v>
      </c>
      <c r="D4557" s="182">
        <v>165.68</v>
      </c>
    </row>
    <row r="4558" spans="1:4">
      <c r="A4558" s="184" t="s">
        <v>21756</v>
      </c>
      <c r="B4558" s="180" t="s">
        <v>21757</v>
      </c>
      <c r="C4558" s="181" t="s">
        <v>11911</v>
      </c>
      <c r="D4558" s="182">
        <v>329.56</v>
      </c>
    </row>
    <row r="4559" spans="1:4">
      <c r="A4559" s="179" t="s">
        <v>21758</v>
      </c>
      <c r="B4559" s="180"/>
      <c r="C4559" s="181"/>
      <c r="D4559" s="182"/>
    </row>
    <row r="4560" spans="1:4">
      <c r="A4560" s="179" t="s">
        <v>21759</v>
      </c>
      <c r="B4560" s="180"/>
      <c r="C4560" s="181"/>
      <c r="D4560" s="182"/>
    </row>
    <row r="4561" spans="1:4">
      <c r="A4561" s="184" t="s">
        <v>21760</v>
      </c>
      <c r="B4561" s="180" t="s">
        <v>21761</v>
      </c>
      <c r="C4561" s="181" t="s">
        <v>32</v>
      </c>
      <c r="D4561" s="182">
        <v>9.4</v>
      </c>
    </row>
    <row r="4562" spans="1:4">
      <c r="A4562" s="184" t="s">
        <v>21762</v>
      </c>
      <c r="B4562" s="180" t="s">
        <v>21763</v>
      </c>
      <c r="C4562" s="181" t="s">
        <v>32</v>
      </c>
      <c r="D4562" s="182">
        <v>11.32</v>
      </c>
    </row>
    <row r="4563" spans="1:4">
      <c r="A4563" s="184" t="s">
        <v>21764</v>
      </c>
      <c r="B4563" s="180" t="s">
        <v>21765</v>
      </c>
      <c r="C4563" s="181" t="s">
        <v>32</v>
      </c>
      <c r="D4563" s="182">
        <v>9.58</v>
      </c>
    </row>
    <row r="4564" spans="1:4">
      <c r="A4564" s="184" t="s">
        <v>21766</v>
      </c>
      <c r="B4564" s="180" t="s">
        <v>21767</v>
      </c>
      <c r="C4564" s="181" t="s">
        <v>32</v>
      </c>
      <c r="D4564" s="182">
        <v>5.0199999999999996</v>
      </c>
    </row>
    <row r="4565" spans="1:4">
      <c r="A4565" s="184" t="s">
        <v>21768</v>
      </c>
      <c r="B4565" s="180" t="s">
        <v>21769</v>
      </c>
      <c r="C4565" s="181" t="s">
        <v>32</v>
      </c>
      <c r="D4565" s="182">
        <v>32.56</v>
      </c>
    </row>
    <row r="4566" spans="1:4">
      <c r="A4566" s="184" t="s">
        <v>21770</v>
      </c>
      <c r="B4566" s="180" t="s">
        <v>21771</v>
      </c>
      <c r="C4566" s="181" t="s">
        <v>32</v>
      </c>
      <c r="D4566" s="182">
        <v>31.15</v>
      </c>
    </row>
    <row r="4567" spans="1:4">
      <c r="A4567" s="184" t="s">
        <v>21772</v>
      </c>
      <c r="B4567" s="180" t="s">
        <v>21773</v>
      </c>
      <c r="C4567" s="181" t="s">
        <v>32</v>
      </c>
      <c r="D4567" s="182">
        <v>53.14</v>
      </c>
    </row>
    <row r="4568" spans="1:4">
      <c r="A4568" s="184" t="s">
        <v>21774</v>
      </c>
      <c r="B4568" s="180" t="s">
        <v>21775</v>
      </c>
      <c r="C4568" s="181" t="s">
        <v>32</v>
      </c>
      <c r="D4568" s="182">
        <v>30.54</v>
      </c>
    </row>
    <row r="4569" spans="1:4">
      <c r="A4569" s="184" t="s">
        <v>21776</v>
      </c>
      <c r="B4569" s="180" t="s">
        <v>21777</v>
      </c>
      <c r="C4569" s="181" t="s">
        <v>32</v>
      </c>
      <c r="D4569" s="182">
        <v>26.15</v>
      </c>
    </row>
    <row r="4570" spans="1:4">
      <c r="A4570" s="184" t="s">
        <v>21778</v>
      </c>
      <c r="B4570" s="180" t="s">
        <v>21779</v>
      </c>
      <c r="C4570" s="181" t="s">
        <v>32</v>
      </c>
      <c r="D4570" s="182">
        <v>23.62</v>
      </c>
    </row>
    <row r="4571" spans="1:4">
      <c r="A4571" s="184" t="s">
        <v>21780</v>
      </c>
      <c r="B4571" s="180" t="s">
        <v>21781</v>
      </c>
      <c r="C4571" s="181" t="s">
        <v>32</v>
      </c>
      <c r="D4571" s="182">
        <v>23.17</v>
      </c>
    </row>
    <row r="4572" spans="1:4">
      <c r="A4572" s="184" t="s">
        <v>21782</v>
      </c>
      <c r="B4572" s="180" t="s">
        <v>21783</v>
      </c>
      <c r="C4572" s="181" t="s">
        <v>32</v>
      </c>
      <c r="D4572" s="182">
        <v>25.14</v>
      </c>
    </row>
    <row r="4573" spans="1:4">
      <c r="A4573" s="184" t="s">
        <v>21784</v>
      </c>
      <c r="B4573" s="180" t="s">
        <v>21785</v>
      </c>
      <c r="C4573" s="181" t="s">
        <v>32</v>
      </c>
      <c r="D4573" s="182">
        <v>44.06</v>
      </c>
    </row>
    <row r="4574" spans="1:4">
      <c r="A4574" s="184" t="s">
        <v>21786</v>
      </c>
      <c r="B4574" s="180" t="s">
        <v>21787</v>
      </c>
      <c r="C4574" s="181" t="s">
        <v>32</v>
      </c>
      <c r="D4574" s="182">
        <v>32.9</v>
      </c>
    </row>
    <row r="4575" spans="1:4">
      <c r="A4575" s="184" t="s">
        <v>21788</v>
      </c>
      <c r="B4575" s="180" t="s">
        <v>21789</v>
      </c>
      <c r="C4575" s="181" t="s">
        <v>32</v>
      </c>
      <c r="D4575" s="182">
        <v>31.8</v>
      </c>
    </row>
    <row r="4576" spans="1:4">
      <c r="A4576" s="184" t="s">
        <v>21790</v>
      </c>
      <c r="B4576" s="180" t="s">
        <v>21791</v>
      </c>
      <c r="C4576" s="181" t="s">
        <v>32</v>
      </c>
      <c r="D4576" s="182">
        <v>37.01</v>
      </c>
    </row>
    <row r="4577" spans="1:4">
      <c r="A4577" s="184" t="s">
        <v>21792</v>
      </c>
      <c r="B4577" s="180" t="s">
        <v>21793</v>
      </c>
      <c r="C4577" s="181" t="s">
        <v>32</v>
      </c>
      <c r="D4577" s="182">
        <v>35.53</v>
      </c>
    </row>
    <row r="4578" spans="1:4">
      <c r="A4578" s="184" t="s">
        <v>21794</v>
      </c>
      <c r="B4578" s="180" t="s">
        <v>21795</v>
      </c>
      <c r="C4578" s="181" t="s">
        <v>32</v>
      </c>
      <c r="D4578" s="182">
        <v>45.99</v>
      </c>
    </row>
    <row r="4579" spans="1:4">
      <c r="A4579" s="184" t="s">
        <v>21796</v>
      </c>
      <c r="B4579" s="180" t="s">
        <v>21797</v>
      </c>
      <c r="C4579" s="181" t="s">
        <v>32</v>
      </c>
      <c r="D4579" s="182">
        <v>37.51</v>
      </c>
    </row>
    <row r="4580" spans="1:4">
      <c r="A4580" s="184" t="s">
        <v>21798</v>
      </c>
      <c r="B4580" s="180" t="s">
        <v>21799</v>
      </c>
      <c r="C4580" s="181" t="s">
        <v>32</v>
      </c>
      <c r="D4580" s="182">
        <v>27.43</v>
      </c>
    </row>
    <row r="4581" spans="1:4">
      <c r="A4581" s="184" t="s">
        <v>21800</v>
      </c>
      <c r="B4581" s="180" t="s">
        <v>21801</v>
      </c>
      <c r="C4581" s="181" t="s">
        <v>32</v>
      </c>
      <c r="D4581" s="182">
        <v>21.61</v>
      </c>
    </row>
    <row r="4582" spans="1:4">
      <c r="A4582" s="184" t="s">
        <v>21802</v>
      </c>
      <c r="B4582" s="180" t="s">
        <v>21803</v>
      </c>
      <c r="C4582" s="181" t="s">
        <v>32</v>
      </c>
      <c r="D4582" s="182">
        <v>46.42</v>
      </c>
    </row>
    <row r="4583" spans="1:4">
      <c r="A4583" s="184" t="s">
        <v>21804</v>
      </c>
      <c r="B4583" s="180" t="s">
        <v>21805</v>
      </c>
      <c r="C4583" s="181" t="s">
        <v>32</v>
      </c>
      <c r="D4583" s="182">
        <v>27.61</v>
      </c>
    </row>
    <row r="4584" spans="1:4">
      <c r="A4584" s="184" t="s">
        <v>21806</v>
      </c>
      <c r="B4584" s="180" t="s">
        <v>21807</v>
      </c>
      <c r="C4584" s="181" t="s">
        <v>32</v>
      </c>
      <c r="D4584" s="182">
        <v>26.67</v>
      </c>
    </row>
    <row r="4585" spans="1:4">
      <c r="A4585" s="184" t="s">
        <v>21808</v>
      </c>
      <c r="B4585" s="180" t="s">
        <v>21809</v>
      </c>
      <c r="C4585" s="181" t="s">
        <v>32</v>
      </c>
      <c r="D4585" s="182">
        <v>53.53</v>
      </c>
    </row>
    <row r="4586" spans="1:4">
      <c r="A4586" s="184" t="s">
        <v>21810</v>
      </c>
      <c r="B4586" s="180" t="s">
        <v>21811</v>
      </c>
      <c r="C4586" s="181" t="s">
        <v>32</v>
      </c>
      <c r="D4586" s="182">
        <v>14.66</v>
      </c>
    </row>
    <row r="4587" spans="1:4">
      <c r="A4587" s="184" t="s">
        <v>21812</v>
      </c>
      <c r="B4587" s="180" t="s">
        <v>21813</v>
      </c>
      <c r="C4587" s="181" t="s">
        <v>32</v>
      </c>
      <c r="D4587" s="182">
        <v>17.62</v>
      </c>
    </row>
    <row r="4588" spans="1:4">
      <c r="A4588" s="184" t="s">
        <v>21814</v>
      </c>
      <c r="B4588" s="180" t="s">
        <v>21815</v>
      </c>
      <c r="C4588" s="181" t="s">
        <v>32</v>
      </c>
      <c r="D4588" s="182">
        <v>29.65</v>
      </c>
    </row>
    <row r="4589" spans="1:4">
      <c r="A4589" s="184" t="s">
        <v>21816</v>
      </c>
      <c r="B4589" s="180" t="s">
        <v>21817</v>
      </c>
      <c r="C4589" s="181" t="s">
        <v>48</v>
      </c>
      <c r="D4589" s="182">
        <v>6.36</v>
      </c>
    </row>
    <row r="4590" spans="1:4">
      <c r="A4590" s="179" t="s">
        <v>21818</v>
      </c>
      <c r="B4590" s="180"/>
      <c r="C4590" s="181"/>
      <c r="D4590" s="182"/>
    </row>
    <row r="4591" spans="1:4">
      <c r="A4591" s="184" t="s">
        <v>21819</v>
      </c>
      <c r="B4591" s="180" t="s">
        <v>21820</v>
      </c>
      <c r="C4591" s="181" t="s">
        <v>32</v>
      </c>
      <c r="D4591" s="182">
        <v>110.97</v>
      </c>
    </row>
    <row r="4592" spans="1:4">
      <c r="A4592" s="184" t="s">
        <v>21821</v>
      </c>
      <c r="B4592" s="180" t="s">
        <v>21822</v>
      </c>
      <c r="C4592" s="181" t="s">
        <v>32</v>
      </c>
      <c r="D4592" s="182">
        <v>101.29</v>
      </c>
    </row>
    <row r="4593" spans="1:4">
      <c r="A4593" s="184" t="s">
        <v>21823</v>
      </c>
      <c r="B4593" s="180" t="s">
        <v>21824</v>
      </c>
      <c r="C4593" s="181" t="s">
        <v>32</v>
      </c>
      <c r="D4593" s="182">
        <v>113.91</v>
      </c>
    </row>
    <row r="4594" spans="1:4">
      <c r="A4594" s="184" t="s">
        <v>21825</v>
      </c>
      <c r="B4594" s="180" t="s">
        <v>21826</v>
      </c>
      <c r="C4594" s="181" t="s">
        <v>32</v>
      </c>
      <c r="D4594" s="182">
        <v>101.29</v>
      </c>
    </row>
    <row r="4595" spans="1:4">
      <c r="A4595" s="179" t="s">
        <v>21827</v>
      </c>
      <c r="B4595" s="180"/>
      <c r="C4595" s="181"/>
      <c r="D4595" s="182"/>
    </row>
    <row r="4596" spans="1:4">
      <c r="A4596" s="184" t="s">
        <v>21828</v>
      </c>
      <c r="B4596" s="180" t="s">
        <v>21829</v>
      </c>
      <c r="C4596" s="181" t="s">
        <v>32</v>
      </c>
      <c r="D4596" s="182">
        <v>298.94</v>
      </c>
    </row>
    <row r="4597" spans="1:4">
      <c r="A4597" s="184" t="s">
        <v>21830</v>
      </c>
      <c r="B4597" s="180" t="s">
        <v>21831</v>
      </c>
      <c r="C4597" s="181" t="s">
        <v>32</v>
      </c>
      <c r="D4597" s="182">
        <v>114.57</v>
      </c>
    </row>
    <row r="4598" spans="1:4">
      <c r="A4598" s="184" t="s">
        <v>21832</v>
      </c>
      <c r="B4598" s="180" t="s">
        <v>21833</v>
      </c>
      <c r="C4598" s="181" t="s">
        <v>32</v>
      </c>
      <c r="D4598" s="182">
        <v>113.37</v>
      </c>
    </row>
    <row r="4599" spans="1:4">
      <c r="A4599" s="184" t="s">
        <v>21834</v>
      </c>
      <c r="B4599" s="180" t="s">
        <v>21835</v>
      </c>
      <c r="C4599" s="181" t="s">
        <v>32</v>
      </c>
      <c r="D4599" s="182">
        <v>99.98</v>
      </c>
    </row>
    <row r="4600" spans="1:4">
      <c r="A4600" s="184" t="s">
        <v>21836</v>
      </c>
      <c r="B4600" s="180" t="s">
        <v>21837</v>
      </c>
      <c r="C4600" s="181" t="s">
        <v>32</v>
      </c>
      <c r="D4600" s="182">
        <v>141.69999999999999</v>
      </c>
    </row>
    <row r="4601" spans="1:4">
      <c r="A4601" s="184" t="s">
        <v>21838</v>
      </c>
      <c r="B4601" s="180" t="s">
        <v>21839</v>
      </c>
      <c r="C4601" s="181" t="s">
        <v>32</v>
      </c>
      <c r="D4601" s="182">
        <v>137.86000000000001</v>
      </c>
    </row>
    <row r="4602" spans="1:4">
      <c r="A4602" s="184" t="s">
        <v>21840</v>
      </c>
      <c r="B4602" s="180" t="s">
        <v>21841</v>
      </c>
      <c r="C4602" s="181" t="s">
        <v>32</v>
      </c>
      <c r="D4602" s="182">
        <v>84.67</v>
      </c>
    </row>
    <row r="4603" spans="1:4">
      <c r="A4603" s="184" t="s">
        <v>21842</v>
      </c>
      <c r="B4603" s="180" t="s">
        <v>21843</v>
      </c>
      <c r="C4603" s="181" t="s">
        <v>32</v>
      </c>
      <c r="D4603" s="182">
        <v>121.26</v>
      </c>
    </row>
    <row r="4604" spans="1:4">
      <c r="A4604" s="184" t="s">
        <v>21844</v>
      </c>
      <c r="B4604" s="180" t="s">
        <v>21845</v>
      </c>
      <c r="C4604" s="181" t="s">
        <v>32</v>
      </c>
      <c r="D4604" s="182">
        <v>102.03</v>
      </c>
    </row>
    <row r="4605" spans="1:4">
      <c r="A4605" s="184" t="s">
        <v>21846</v>
      </c>
      <c r="B4605" s="180" t="s">
        <v>21847</v>
      </c>
      <c r="C4605" s="181" t="s">
        <v>32</v>
      </c>
      <c r="D4605" s="182">
        <v>93.98</v>
      </c>
    </row>
    <row r="4606" spans="1:4">
      <c r="A4606" s="184" t="s">
        <v>21848</v>
      </c>
      <c r="B4606" s="180" t="s">
        <v>21849</v>
      </c>
      <c r="C4606" s="181" t="s">
        <v>32</v>
      </c>
      <c r="D4606" s="182">
        <v>83.72</v>
      </c>
    </row>
    <row r="4607" spans="1:4">
      <c r="A4607" s="184" t="s">
        <v>21850</v>
      </c>
      <c r="B4607" s="180" t="s">
        <v>21851</v>
      </c>
      <c r="C4607" s="181" t="s">
        <v>32</v>
      </c>
      <c r="D4607" s="182">
        <v>346.49</v>
      </c>
    </row>
    <row r="4608" spans="1:4">
      <c r="A4608" s="184" t="s">
        <v>21852</v>
      </c>
      <c r="B4608" s="180" t="s">
        <v>21853</v>
      </c>
      <c r="C4608" s="181" t="s">
        <v>32</v>
      </c>
      <c r="D4608" s="182">
        <v>147.65</v>
      </c>
    </row>
    <row r="4609" spans="1:4">
      <c r="A4609" s="184" t="s">
        <v>21854</v>
      </c>
      <c r="B4609" s="180" t="s">
        <v>21855</v>
      </c>
      <c r="C4609" s="181" t="s">
        <v>32</v>
      </c>
      <c r="D4609" s="182">
        <v>133.65</v>
      </c>
    </row>
    <row r="4610" spans="1:4">
      <c r="A4610" s="184" t="s">
        <v>21856</v>
      </c>
      <c r="B4610" s="180" t="s">
        <v>21857</v>
      </c>
      <c r="C4610" s="181" t="s">
        <v>32</v>
      </c>
      <c r="D4610" s="182">
        <v>140.03</v>
      </c>
    </row>
    <row r="4611" spans="1:4">
      <c r="A4611" s="184" t="s">
        <v>21858</v>
      </c>
      <c r="B4611" s="180" t="s">
        <v>21859</v>
      </c>
      <c r="C4611" s="181" t="s">
        <v>32</v>
      </c>
      <c r="D4611" s="182">
        <v>87.61</v>
      </c>
    </row>
    <row r="4612" spans="1:4">
      <c r="A4612" s="184" t="s">
        <v>21860</v>
      </c>
      <c r="B4612" s="180" t="s">
        <v>21861</v>
      </c>
      <c r="C4612" s="181" t="s">
        <v>32</v>
      </c>
      <c r="D4612" s="182">
        <v>218.69</v>
      </c>
    </row>
    <row r="4613" spans="1:4">
      <c r="A4613" s="184" t="s">
        <v>21862</v>
      </c>
      <c r="B4613" s="180" t="s">
        <v>21863</v>
      </c>
      <c r="C4613" s="181" t="s">
        <v>32</v>
      </c>
      <c r="D4613" s="182">
        <v>78.91</v>
      </c>
    </row>
    <row r="4614" spans="1:4">
      <c r="A4614" s="184" t="s">
        <v>21864</v>
      </c>
      <c r="B4614" s="180" t="s">
        <v>21865</v>
      </c>
      <c r="C4614" s="181" t="s">
        <v>32</v>
      </c>
      <c r="D4614" s="182">
        <v>69.37</v>
      </c>
    </row>
    <row r="4615" spans="1:4">
      <c r="A4615" s="184" t="s">
        <v>21866</v>
      </c>
      <c r="B4615" s="180" t="s">
        <v>21867</v>
      </c>
      <c r="C4615" s="181" t="s">
        <v>32</v>
      </c>
      <c r="D4615" s="182">
        <v>150.28</v>
      </c>
    </row>
    <row r="4616" spans="1:4">
      <c r="A4616" s="184" t="s">
        <v>21868</v>
      </c>
      <c r="B4616" s="180" t="s">
        <v>21869</v>
      </c>
      <c r="C4616" s="181" t="s">
        <v>32</v>
      </c>
      <c r="D4616" s="182">
        <v>88.13</v>
      </c>
    </row>
    <row r="4617" spans="1:4">
      <c r="A4617" s="179" t="s">
        <v>21870</v>
      </c>
      <c r="B4617" s="180"/>
      <c r="C4617" s="181"/>
      <c r="D4617" s="182"/>
    </row>
    <row r="4618" spans="1:4">
      <c r="A4618" s="184" t="s">
        <v>21871</v>
      </c>
      <c r="B4618" s="180" t="s">
        <v>21872</v>
      </c>
      <c r="C4618" s="181" t="s">
        <v>32</v>
      </c>
      <c r="D4618" s="182">
        <v>26.06</v>
      </c>
    </row>
    <row r="4619" spans="1:4">
      <c r="A4619" s="184" t="s">
        <v>21873</v>
      </c>
      <c r="B4619" s="180" t="s">
        <v>21874</v>
      </c>
      <c r="C4619" s="181" t="s">
        <v>11911</v>
      </c>
      <c r="D4619" s="182">
        <v>46.8</v>
      </c>
    </row>
    <row r="4620" spans="1:4">
      <c r="A4620" s="184" t="s">
        <v>21875</v>
      </c>
      <c r="B4620" s="180" t="s">
        <v>21876</v>
      </c>
      <c r="C4620" s="181" t="s">
        <v>11911</v>
      </c>
      <c r="D4620" s="182">
        <v>48.77</v>
      </c>
    </row>
    <row r="4621" spans="1:4">
      <c r="A4621" s="184" t="s">
        <v>21877</v>
      </c>
      <c r="B4621" s="180" t="s">
        <v>21878</v>
      </c>
      <c r="C4621" s="181" t="s">
        <v>32</v>
      </c>
      <c r="D4621" s="182">
        <v>128.37</v>
      </c>
    </row>
    <row r="4622" spans="1:4">
      <c r="A4622" s="179" t="s">
        <v>21879</v>
      </c>
      <c r="B4622" s="180"/>
      <c r="C4622" s="181"/>
      <c r="D4622" s="182"/>
    </row>
    <row r="4623" spans="1:4">
      <c r="A4623" s="184" t="s">
        <v>21880</v>
      </c>
      <c r="B4623" s="180" t="s">
        <v>21881</v>
      </c>
      <c r="C4623" s="181" t="s">
        <v>48</v>
      </c>
      <c r="D4623" s="182">
        <v>87.9</v>
      </c>
    </row>
    <row r="4624" spans="1:4">
      <c r="A4624" s="184" t="s">
        <v>21882</v>
      </c>
      <c r="B4624" s="180" t="s">
        <v>21883</v>
      </c>
      <c r="C4624" s="181" t="s">
        <v>48</v>
      </c>
      <c r="D4624" s="182">
        <v>75.790000000000006</v>
      </c>
    </row>
    <row r="4625" spans="1:4">
      <c r="A4625" s="179" t="s">
        <v>21884</v>
      </c>
      <c r="B4625" s="180"/>
      <c r="C4625" s="181"/>
      <c r="D4625" s="182"/>
    </row>
    <row r="4626" spans="1:4">
      <c r="A4626" s="184" t="s">
        <v>21885</v>
      </c>
      <c r="B4626" s="180" t="s">
        <v>21886</v>
      </c>
      <c r="C4626" s="181" t="s">
        <v>11911</v>
      </c>
      <c r="D4626" s="182">
        <v>176.72</v>
      </c>
    </row>
    <row r="4627" spans="1:4">
      <c r="A4627" s="184" t="s">
        <v>21887</v>
      </c>
      <c r="B4627" s="180" t="s">
        <v>21888</v>
      </c>
      <c r="C4627" s="181" t="s">
        <v>32</v>
      </c>
      <c r="D4627" s="182">
        <v>57.97</v>
      </c>
    </row>
    <row r="4628" spans="1:4">
      <c r="A4628" s="184" t="s">
        <v>21889</v>
      </c>
      <c r="B4628" s="180" t="s">
        <v>21890</v>
      </c>
      <c r="C4628" s="181" t="s">
        <v>32</v>
      </c>
      <c r="D4628" s="182">
        <v>52.25</v>
      </c>
    </row>
    <row r="4629" spans="1:4">
      <c r="A4629" s="184" t="s">
        <v>21891</v>
      </c>
      <c r="B4629" s="180" t="s">
        <v>21892</v>
      </c>
      <c r="C4629" s="181" t="s">
        <v>32</v>
      </c>
      <c r="D4629" s="182">
        <v>59</v>
      </c>
    </row>
    <row r="4630" spans="1:4">
      <c r="A4630" s="184" t="s">
        <v>21893</v>
      </c>
      <c r="B4630" s="180" t="s">
        <v>21894</v>
      </c>
      <c r="C4630" s="181" t="s">
        <v>32</v>
      </c>
      <c r="D4630" s="182">
        <v>85.66</v>
      </c>
    </row>
    <row r="4631" spans="1:4">
      <c r="A4631" s="184" t="s">
        <v>21895</v>
      </c>
      <c r="B4631" s="180" t="s">
        <v>21896</v>
      </c>
      <c r="C4631" s="181" t="s">
        <v>32</v>
      </c>
      <c r="D4631" s="182">
        <v>226.11</v>
      </c>
    </row>
    <row r="4632" spans="1:4">
      <c r="A4632" s="184" t="s">
        <v>21897</v>
      </c>
      <c r="B4632" s="180" t="s">
        <v>21898</v>
      </c>
      <c r="C4632" s="181" t="s">
        <v>32</v>
      </c>
      <c r="D4632" s="182">
        <v>72.88</v>
      </c>
    </row>
    <row r="4633" spans="1:4">
      <c r="A4633" s="179" t="s">
        <v>21899</v>
      </c>
      <c r="B4633" s="180"/>
      <c r="C4633" s="181"/>
      <c r="D4633" s="182"/>
    </row>
    <row r="4634" spans="1:4">
      <c r="A4634" s="184" t="s">
        <v>21900</v>
      </c>
      <c r="B4634" s="180" t="s">
        <v>21901</v>
      </c>
      <c r="C4634" s="181" t="s">
        <v>32</v>
      </c>
      <c r="D4634" s="182">
        <v>159.81</v>
      </c>
    </row>
    <row r="4635" spans="1:4">
      <c r="A4635" s="179" t="s">
        <v>21902</v>
      </c>
      <c r="B4635" s="180"/>
      <c r="C4635" s="181"/>
      <c r="D4635" s="182"/>
    </row>
    <row r="4636" spans="1:4">
      <c r="A4636" s="184" t="s">
        <v>21903</v>
      </c>
      <c r="B4636" s="180" t="s">
        <v>21904</v>
      </c>
      <c r="C4636" s="181" t="s">
        <v>32</v>
      </c>
      <c r="D4636" s="182">
        <v>436.47</v>
      </c>
    </row>
    <row r="4637" spans="1:4">
      <c r="A4637" s="179" t="s">
        <v>21905</v>
      </c>
      <c r="B4637" s="180"/>
      <c r="C4637" s="181"/>
      <c r="D4637" s="182"/>
    </row>
    <row r="4638" spans="1:4">
      <c r="A4638" s="184" t="s">
        <v>21906</v>
      </c>
      <c r="B4638" s="180" t="s">
        <v>21907</v>
      </c>
      <c r="C4638" s="181" t="s">
        <v>32</v>
      </c>
      <c r="D4638" s="182">
        <v>75.94</v>
      </c>
    </row>
    <row r="4639" spans="1:4">
      <c r="A4639" s="184" t="s">
        <v>21908</v>
      </c>
      <c r="B4639" s="180" t="s">
        <v>21909</v>
      </c>
      <c r="C4639" s="181" t="s">
        <v>32</v>
      </c>
      <c r="D4639" s="182">
        <v>100.95</v>
      </c>
    </row>
    <row r="4640" spans="1:4">
      <c r="A4640" s="184" t="s">
        <v>21910</v>
      </c>
      <c r="B4640" s="180" t="s">
        <v>21911</v>
      </c>
      <c r="C4640" s="181" t="s">
        <v>32</v>
      </c>
      <c r="D4640" s="182">
        <v>585.78</v>
      </c>
    </row>
    <row r="4641" spans="1:4">
      <c r="A4641" s="179" t="s">
        <v>21912</v>
      </c>
      <c r="B4641" s="180"/>
      <c r="C4641" s="181"/>
      <c r="D4641" s="182"/>
    </row>
    <row r="4642" spans="1:4">
      <c r="A4642" s="184" t="s">
        <v>21913</v>
      </c>
      <c r="B4642" s="180" t="s">
        <v>21914</v>
      </c>
      <c r="C4642" s="181" t="s">
        <v>32</v>
      </c>
      <c r="D4642" s="182">
        <v>17.91</v>
      </c>
    </row>
    <row r="4643" spans="1:4">
      <c r="A4643" s="184" t="s">
        <v>21915</v>
      </c>
      <c r="B4643" s="180" t="s">
        <v>21916</v>
      </c>
      <c r="C4643" s="181" t="s">
        <v>32</v>
      </c>
      <c r="D4643" s="182">
        <v>141.99</v>
      </c>
    </row>
    <row r="4644" spans="1:4">
      <c r="A4644" s="184" t="s">
        <v>21917</v>
      </c>
      <c r="B4644" s="180" t="s">
        <v>21918</v>
      </c>
      <c r="C4644" s="181" t="s">
        <v>32</v>
      </c>
      <c r="D4644" s="182">
        <v>62.65</v>
      </c>
    </row>
    <row r="4645" spans="1:4">
      <c r="A4645" s="184" t="s">
        <v>21919</v>
      </c>
      <c r="B4645" s="180" t="s">
        <v>21920</v>
      </c>
      <c r="C4645" s="181" t="s">
        <v>32</v>
      </c>
      <c r="D4645" s="182">
        <v>19.91</v>
      </c>
    </row>
    <row r="4646" spans="1:4">
      <c r="A4646" s="184" t="s">
        <v>21921</v>
      </c>
      <c r="B4646" s="180" t="s">
        <v>21922</v>
      </c>
      <c r="C4646" s="181" t="s">
        <v>32</v>
      </c>
      <c r="D4646" s="182">
        <v>610.96</v>
      </c>
    </row>
    <row r="4647" spans="1:4">
      <c r="A4647" s="184" t="s">
        <v>21923</v>
      </c>
      <c r="B4647" s="180" t="s">
        <v>21924</v>
      </c>
      <c r="C4647" s="181" t="s">
        <v>32</v>
      </c>
      <c r="D4647" s="182">
        <v>1094.56</v>
      </c>
    </row>
    <row r="4648" spans="1:4">
      <c r="A4648" s="184" t="s">
        <v>21925</v>
      </c>
      <c r="B4648" s="180" t="s">
        <v>21926</v>
      </c>
      <c r="C4648" s="181" t="s">
        <v>32</v>
      </c>
      <c r="D4648" s="182">
        <v>1713.51</v>
      </c>
    </row>
    <row r="4649" spans="1:4">
      <c r="A4649" s="184" t="s">
        <v>21927</v>
      </c>
      <c r="B4649" s="180" t="s">
        <v>21928</v>
      </c>
      <c r="C4649" s="181" t="s">
        <v>32</v>
      </c>
      <c r="D4649" s="182">
        <v>42.98</v>
      </c>
    </row>
    <row r="4650" spans="1:4">
      <c r="A4650" s="179" t="s">
        <v>21929</v>
      </c>
      <c r="B4650" s="180"/>
      <c r="C4650" s="181"/>
      <c r="D4650" s="182"/>
    </row>
    <row r="4651" spans="1:4">
      <c r="A4651" s="179" t="s">
        <v>21930</v>
      </c>
      <c r="B4651" s="180"/>
      <c r="C4651" s="181"/>
      <c r="D4651" s="182"/>
    </row>
    <row r="4652" spans="1:4">
      <c r="A4652" s="184" t="s">
        <v>21931</v>
      </c>
      <c r="B4652" s="180" t="s">
        <v>21932</v>
      </c>
      <c r="C4652" s="181" t="s">
        <v>32</v>
      </c>
      <c r="D4652" s="182">
        <v>20.51</v>
      </c>
    </row>
    <row r="4653" spans="1:4">
      <c r="A4653" s="184" t="s">
        <v>21933</v>
      </c>
      <c r="B4653" s="180" t="s">
        <v>21934</v>
      </c>
      <c r="C4653" s="181" t="s">
        <v>32</v>
      </c>
      <c r="D4653" s="182">
        <v>24.14</v>
      </c>
    </row>
    <row r="4654" spans="1:4">
      <c r="A4654" s="184" t="s">
        <v>21935</v>
      </c>
      <c r="B4654" s="180" t="s">
        <v>21936</v>
      </c>
      <c r="C4654" s="181" t="s">
        <v>32</v>
      </c>
      <c r="D4654" s="182">
        <v>27.77</v>
      </c>
    </row>
    <row r="4655" spans="1:4">
      <c r="A4655" s="184" t="s">
        <v>21937</v>
      </c>
      <c r="B4655" s="180" t="s">
        <v>21938</v>
      </c>
      <c r="C4655" s="181" t="s">
        <v>32</v>
      </c>
      <c r="D4655" s="182">
        <v>31.39</v>
      </c>
    </row>
    <row r="4656" spans="1:4">
      <c r="A4656" s="184" t="s">
        <v>21939</v>
      </c>
      <c r="B4656" s="180" t="s">
        <v>21940</v>
      </c>
      <c r="C4656" s="181" t="s">
        <v>32</v>
      </c>
      <c r="D4656" s="182">
        <v>35.01</v>
      </c>
    </row>
    <row r="4657" spans="1:4">
      <c r="A4657" s="184" t="s">
        <v>21941</v>
      </c>
      <c r="B4657" s="180" t="s">
        <v>21942</v>
      </c>
      <c r="C4657" s="181" t="s">
        <v>32</v>
      </c>
      <c r="D4657" s="182">
        <v>36.549999999999997</v>
      </c>
    </row>
    <row r="4658" spans="1:4">
      <c r="A4658" s="184" t="s">
        <v>21943</v>
      </c>
      <c r="B4658" s="180" t="s">
        <v>21944</v>
      </c>
      <c r="C4658" s="181" t="s">
        <v>32</v>
      </c>
      <c r="D4658" s="182">
        <v>10.119999999999999</v>
      </c>
    </row>
    <row r="4659" spans="1:4">
      <c r="A4659" s="184" t="s">
        <v>21945</v>
      </c>
      <c r="B4659" s="180" t="s">
        <v>21946</v>
      </c>
      <c r="C4659" s="181" t="s">
        <v>32</v>
      </c>
      <c r="D4659" s="182">
        <v>30.21</v>
      </c>
    </row>
    <row r="4660" spans="1:4">
      <c r="A4660" s="184" t="s">
        <v>21947</v>
      </c>
      <c r="B4660" s="180" t="s">
        <v>21948</v>
      </c>
      <c r="C4660" s="181" t="s">
        <v>32</v>
      </c>
      <c r="D4660" s="182">
        <v>44.03</v>
      </c>
    </row>
    <row r="4661" spans="1:4">
      <c r="A4661" s="184" t="s">
        <v>21949</v>
      </c>
      <c r="B4661" s="180" t="s">
        <v>21950</v>
      </c>
      <c r="C4661" s="181" t="s">
        <v>32</v>
      </c>
      <c r="D4661" s="182">
        <v>48.48</v>
      </c>
    </row>
    <row r="4662" spans="1:4">
      <c r="A4662" s="184" t="s">
        <v>21951</v>
      </c>
      <c r="B4662" s="180" t="s">
        <v>21952</v>
      </c>
      <c r="C4662" s="181" t="s">
        <v>32</v>
      </c>
      <c r="D4662" s="182">
        <v>31.68</v>
      </c>
    </row>
    <row r="4663" spans="1:4">
      <c r="A4663" s="184" t="s">
        <v>21953</v>
      </c>
      <c r="B4663" s="180" t="s">
        <v>21954</v>
      </c>
      <c r="C4663" s="181" t="s">
        <v>48</v>
      </c>
      <c r="D4663" s="182">
        <v>13.69</v>
      </c>
    </row>
    <row r="4664" spans="1:4">
      <c r="A4664" s="179" t="s">
        <v>21955</v>
      </c>
      <c r="B4664" s="180"/>
      <c r="C4664" s="181"/>
      <c r="D4664" s="182"/>
    </row>
    <row r="4665" spans="1:4">
      <c r="A4665" s="184" t="s">
        <v>21956</v>
      </c>
      <c r="B4665" s="180" t="s">
        <v>21957</v>
      </c>
      <c r="C4665" s="181" t="s">
        <v>32</v>
      </c>
      <c r="D4665" s="182">
        <v>42.83</v>
      </c>
    </row>
    <row r="4666" spans="1:4">
      <c r="A4666" s="184" t="s">
        <v>21958</v>
      </c>
      <c r="B4666" s="180" t="s">
        <v>21959</v>
      </c>
      <c r="C4666" s="181" t="s">
        <v>32</v>
      </c>
      <c r="D4666" s="182">
        <v>44.08</v>
      </c>
    </row>
    <row r="4667" spans="1:4">
      <c r="A4667" s="179" t="s">
        <v>21960</v>
      </c>
      <c r="B4667" s="180"/>
      <c r="C4667" s="181"/>
      <c r="D4667" s="182"/>
    </row>
    <row r="4668" spans="1:4">
      <c r="A4668" s="184" t="s">
        <v>21961</v>
      </c>
      <c r="B4668" s="180" t="s">
        <v>21962</v>
      </c>
      <c r="C4668" s="181" t="s">
        <v>32</v>
      </c>
      <c r="D4668" s="182">
        <v>78.53</v>
      </c>
    </row>
    <row r="4669" spans="1:4">
      <c r="A4669" s="184" t="s">
        <v>21963</v>
      </c>
      <c r="B4669" s="180" t="s">
        <v>21964</v>
      </c>
      <c r="C4669" s="181" t="s">
        <v>32</v>
      </c>
      <c r="D4669" s="182">
        <v>147.57</v>
      </c>
    </row>
    <row r="4670" spans="1:4">
      <c r="A4670" s="184" t="s">
        <v>21965</v>
      </c>
      <c r="B4670" s="180" t="s">
        <v>21966</v>
      </c>
      <c r="C4670" s="181" t="s">
        <v>32</v>
      </c>
      <c r="D4670" s="182">
        <v>83.54</v>
      </c>
    </row>
    <row r="4671" spans="1:4">
      <c r="A4671" s="184" t="s">
        <v>21967</v>
      </c>
      <c r="B4671" s="180" t="s">
        <v>21968</v>
      </c>
      <c r="C4671" s="181" t="s">
        <v>11911</v>
      </c>
      <c r="D4671" s="182">
        <v>147.44</v>
      </c>
    </row>
    <row r="4672" spans="1:4">
      <c r="A4672" s="184" t="s">
        <v>21969</v>
      </c>
      <c r="B4672" s="180" t="s">
        <v>21970</v>
      </c>
      <c r="C4672" s="181" t="s">
        <v>32</v>
      </c>
      <c r="D4672" s="182">
        <v>56.14</v>
      </c>
    </row>
    <row r="4673" spans="1:4">
      <c r="A4673" s="184" t="s">
        <v>21971</v>
      </c>
      <c r="B4673" s="180" t="s">
        <v>21972</v>
      </c>
      <c r="C4673" s="181" t="s">
        <v>32</v>
      </c>
      <c r="D4673" s="182">
        <v>82.83</v>
      </c>
    </row>
    <row r="4674" spans="1:4">
      <c r="A4674" s="184" t="s">
        <v>21973</v>
      </c>
      <c r="B4674" s="180" t="s">
        <v>21974</v>
      </c>
      <c r="C4674" s="181" t="s">
        <v>32</v>
      </c>
      <c r="D4674" s="182">
        <v>80.02</v>
      </c>
    </row>
    <row r="4675" spans="1:4">
      <c r="A4675" s="184" t="s">
        <v>21975</v>
      </c>
      <c r="B4675" s="180" t="s">
        <v>21976</v>
      </c>
      <c r="C4675" s="181" t="s">
        <v>32</v>
      </c>
      <c r="D4675" s="182">
        <v>127.4</v>
      </c>
    </row>
    <row r="4676" spans="1:4">
      <c r="A4676" s="179" t="s">
        <v>21977</v>
      </c>
      <c r="B4676" s="180"/>
      <c r="C4676" s="181"/>
      <c r="D4676" s="182"/>
    </row>
    <row r="4677" spans="1:4">
      <c r="A4677" s="184" t="s">
        <v>21978</v>
      </c>
      <c r="B4677" s="180" t="s">
        <v>21979</v>
      </c>
      <c r="C4677" s="181" t="s">
        <v>32</v>
      </c>
      <c r="D4677" s="182">
        <v>111.15</v>
      </c>
    </row>
    <row r="4678" spans="1:4">
      <c r="A4678" s="184" t="s">
        <v>21980</v>
      </c>
      <c r="B4678" s="180" t="s">
        <v>21981</v>
      </c>
      <c r="C4678" s="181" t="s">
        <v>32</v>
      </c>
      <c r="D4678" s="182">
        <v>108.95</v>
      </c>
    </row>
    <row r="4679" spans="1:4">
      <c r="A4679" s="179" t="s">
        <v>21982</v>
      </c>
      <c r="B4679" s="180"/>
      <c r="C4679" s="181"/>
      <c r="D4679" s="182"/>
    </row>
    <row r="4680" spans="1:4">
      <c r="A4680" s="184" t="s">
        <v>21983</v>
      </c>
      <c r="B4680" s="180" t="s">
        <v>21984</v>
      </c>
      <c r="C4680" s="181" t="s">
        <v>32</v>
      </c>
      <c r="D4680" s="182">
        <v>59.43</v>
      </c>
    </row>
    <row r="4681" spans="1:4">
      <c r="A4681" s="184" t="s">
        <v>21985</v>
      </c>
      <c r="B4681" s="180" t="s">
        <v>21986</v>
      </c>
      <c r="C4681" s="181" t="s">
        <v>48</v>
      </c>
      <c r="D4681" s="182">
        <v>159.88999999999999</v>
      </c>
    </row>
    <row r="4682" spans="1:4">
      <c r="A4682" s="184" t="s">
        <v>21987</v>
      </c>
      <c r="B4682" s="180" t="s">
        <v>21988</v>
      </c>
      <c r="C4682" s="181" t="s">
        <v>11911</v>
      </c>
      <c r="D4682" s="182">
        <v>11.73</v>
      </c>
    </row>
    <row r="4683" spans="1:4">
      <c r="A4683" s="184" t="s">
        <v>21989</v>
      </c>
      <c r="B4683" s="180" t="s">
        <v>21990</v>
      </c>
      <c r="C4683" s="181" t="s">
        <v>32</v>
      </c>
      <c r="D4683" s="182">
        <v>150</v>
      </c>
    </row>
    <row r="4684" spans="1:4">
      <c r="A4684" s="184" t="s">
        <v>21991</v>
      </c>
      <c r="B4684" s="180" t="s">
        <v>21992</v>
      </c>
      <c r="C4684" s="181" t="s">
        <v>32</v>
      </c>
      <c r="D4684" s="182">
        <v>381.8</v>
      </c>
    </row>
    <row r="4685" spans="1:4">
      <c r="A4685" s="184" t="s">
        <v>21993</v>
      </c>
      <c r="B4685" s="180" t="s">
        <v>21994</v>
      </c>
      <c r="C4685" s="181" t="s">
        <v>32</v>
      </c>
      <c r="D4685" s="182">
        <v>235.05</v>
      </c>
    </row>
    <row r="4686" spans="1:4">
      <c r="A4686" s="184" t="s">
        <v>21995</v>
      </c>
      <c r="B4686" s="180" t="s">
        <v>21996</v>
      </c>
      <c r="C4686" s="181" t="s">
        <v>32</v>
      </c>
      <c r="D4686" s="182">
        <v>424.05</v>
      </c>
    </row>
    <row r="4687" spans="1:4">
      <c r="A4687" s="184" t="s">
        <v>21997</v>
      </c>
      <c r="B4687" s="180" t="s">
        <v>21998</v>
      </c>
      <c r="C4687" s="181" t="s">
        <v>32</v>
      </c>
      <c r="D4687" s="182">
        <v>210</v>
      </c>
    </row>
    <row r="4688" spans="1:4">
      <c r="A4688" s="184" t="s">
        <v>21999</v>
      </c>
      <c r="B4688" s="180" t="s">
        <v>22000</v>
      </c>
      <c r="C4688" s="181" t="s">
        <v>48</v>
      </c>
      <c r="D4688" s="182">
        <v>18</v>
      </c>
    </row>
    <row r="4689" spans="1:4">
      <c r="A4689" s="184" t="s">
        <v>22001</v>
      </c>
      <c r="B4689" s="180" t="s">
        <v>22002</v>
      </c>
      <c r="C4689" s="181" t="s">
        <v>32</v>
      </c>
      <c r="D4689" s="182">
        <v>397.28</v>
      </c>
    </row>
    <row r="4690" spans="1:4">
      <c r="A4690" s="184" t="s">
        <v>22003</v>
      </c>
      <c r="B4690" s="180" t="s">
        <v>22004</v>
      </c>
      <c r="C4690" s="181" t="s">
        <v>32</v>
      </c>
      <c r="D4690" s="182">
        <v>248.27</v>
      </c>
    </row>
    <row r="4691" spans="1:4">
      <c r="A4691" s="184" t="s">
        <v>22005</v>
      </c>
      <c r="B4691" s="180" t="s">
        <v>22006</v>
      </c>
      <c r="C4691" s="181" t="s">
        <v>32</v>
      </c>
      <c r="D4691" s="182">
        <v>109.41</v>
      </c>
    </row>
    <row r="4692" spans="1:4">
      <c r="A4692" s="184" t="s">
        <v>22007</v>
      </c>
      <c r="B4692" s="180" t="s">
        <v>22008</v>
      </c>
      <c r="C4692" s="181" t="s">
        <v>32</v>
      </c>
      <c r="D4692" s="182">
        <v>420.46</v>
      </c>
    </row>
    <row r="4693" spans="1:4">
      <c r="A4693" s="184" t="s">
        <v>22009</v>
      </c>
      <c r="B4693" s="180" t="s">
        <v>22010</v>
      </c>
      <c r="C4693" s="181" t="s">
        <v>32</v>
      </c>
      <c r="D4693" s="182">
        <v>180.02</v>
      </c>
    </row>
    <row r="4694" spans="1:4">
      <c r="A4694" s="184" t="s">
        <v>22011</v>
      </c>
      <c r="B4694" s="180" t="s">
        <v>22012</v>
      </c>
      <c r="C4694" s="181" t="s">
        <v>32</v>
      </c>
      <c r="D4694" s="182">
        <v>180.02</v>
      </c>
    </row>
    <row r="4695" spans="1:4">
      <c r="A4695" s="184" t="s">
        <v>22013</v>
      </c>
      <c r="B4695" s="180" t="s">
        <v>22014</v>
      </c>
      <c r="C4695" s="181" t="s">
        <v>32</v>
      </c>
      <c r="D4695" s="182">
        <v>133.72999999999999</v>
      </c>
    </row>
    <row r="4696" spans="1:4">
      <c r="A4696" s="184" t="s">
        <v>22015</v>
      </c>
      <c r="B4696" s="180" t="s">
        <v>22016</v>
      </c>
      <c r="C4696" s="181" t="s">
        <v>48</v>
      </c>
      <c r="D4696" s="182">
        <v>36.96</v>
      </c>
    </row>
    <row r="4697" spans="1:4">
      <c r="A4697" s="184" t="s">
        <v>22017</v>
      </c>
      <c r="B4697" s="180" t="s">
        <v>22018</v>
      </c>
      <c r="C4697" s="181" t="s">
        <v>48</v>
      </c>
      <c r="D4697" s="182">
        <v>73.08</v>
      </c>
    </row>
    <row r="4698" spans="1:4">
      <c r="A4698" s="184" t="s">
        <v>22019</v>
      </c>
      <c r="B4698" s="180" t="s">
        <v>22020</v>
      </c>
      <c r="C4698" s="181" t="s">
        <v>48</v>
      </c>
      <c r="D4698" s="182">
        <v>102.16</v>
      </c>
    </row>
    <row r="4699" spans="1:4">
      <c r="A4699" s="184" t="s">
        <v>22021</v>
      </c>
      <c r="B4699" s="180" t="s">
        <v>22022</v>
      </c>
      <c r="C4699" s="181" t="s">
        <v>48</v>
      </c>
      <c r="D4699" s="182">
        <v>57.88</v>
      </c>
    </row>
    <row r="4700" spans="1:4">
      <c r="A4700" s="184" t="s">
        <v>22023</v>
      </c>
      <c r="B4700" s="180" t="s">
        <v>22024</v>
      </c>
      <c r="C4700" s="181" t="s">
        <v>32</v>
      </c>
      <c r="D4700" s="182">
        <v>285.02</v>
      </c>
    </row>
    <row r="4701" spans="1:4">
      <c r="A4701" s="179" t="s">
        <v>22025</v>
      </c>
      <c r="B4701" s="180"/>
      <c r="C4701" s="181"/>
      <c r="D4701" s="182"/>
    </row>
    <row r="4702" spans="1:4">
      <c r="A4702" s="184" t="s">
        <v>22026</v>
      </c>
      <c r="B4702" s="180" t="s">
        <v>22027</v>
      </c>
      <c r="C4702" s="181" t="s">
        <v>32</v>
      </c>
      <c r="D4702" s="182">
        <v>25.96</v>
      </c>
    </row>
    <row r="4703" spans="1:4">
      <c r="A4703" s="184" t="s">
        <v>22028</v>
      </c>
      <c r="B4703" s="180" t="s">
        <v>22029</v>
      </c>
      <c r="C4703" s="181" t="s">
        <v>32</v>
      </c>
      <c r="D4703" s="182">
        <v>39.74</v>
      </c>
    </row>
    <row r="4704" spans="1:4">
      <c r="A4704" s="184" t="s">
        <v>22030</v>
      </c>
      <c r="B4704" s="180" t="s">
        <v>22031</v>
      </c>
      <c r="C4704" s="181" t="s">
        <v>32</v>
      </c>
      <c r="D4704" s="182">
        <v>46.41</v>
      </c>
    </row>
    <row r="4705" spans="1:4">
      <c r="A4705" s="184" t="s">
        <v>22032</v>
      </c>
      <c r="B4705" s="180" t="s">
        <v>22033</v>
      </c>
      <c r="C4705" s="181" t="s">
        <v>32</v>
      </c>
      <c r="D4705" s="182">
        <v>53.4</v>
      </c>
    </row>
    <row r="4706" spans="1:4">
      <c r="A4706" s="184" t="s">
        <v>22034</v>
      </c>
      <c r="B4706" s="180" t="s">
        <v>22035</v>
      </c>
      <c r="C4706" s="181" t="s">
        <v>32</v>
      </c>
      <c r="D4706" s="182">
        <v>47.61</v>
      </c>
    </row>
    <row r="4707" spans="1:4">
      <c r="A4707" s="184" t="s">
        <v>22036</v>
      </c>
      <c r="B4707" s="180" t="s">
        <v>22037</v>
      </c>
      <c r="C4707" s="181" t="s">
        <v>32</v>
      </c>
      <c r="D4707" s="182">
        <v>54.27</v>
      </c>
    </row>
    <row r="4708" spans="1:4">
      <c r="A4708" s="184" t="s">
        <v>22038</v>
      </c>
      <c r="B4708" s="180" t="s">
        <v>22039</v>
      </c>
      <c r="C4708" s="181" t="s">
        <v>32</v>
      </c>
      <c r="D4708" s="182">
        <v>71.540000000000006</v>
      </c>
    </row>
    <row r="4709" spans="1:4">
      <c r="A4709" s="184" t="s">
        <v>22040</v>
      </c>
      <c r="B4709" s="180" t="s">
        <v>22041</v>
      </c>
      <c r="C4709" s="181" t="s">
        <v>32</v>
      </c>
      <c r="D4709" s="182">
        <v>71.430000000000007</v>
      </c>
    </row>
    <row r="4710" spans="1:4">
      <c r="A4710" s="184" t="s">
        <v>22042</v>
      </c>
      <c r="B4710" s="180" t="s">
        <v>22043</v>
      </c>
      <c r="C4710" s="181" t="s">
        <v>32</v>
      </c>
      <c r="D4710" s="182">
        <v>72.010000000000005</v>
      </c>
    </row>
    <row r="4711" spans="1:4">
      <c r="A4711" s="184" t="s">
        <v>22044</v>
      </c>
      <c r="B4711" s="180" t="s">
        <v>22045</v>
      </c>
      <c r="C4711" s="181" t="s">
        <v>32</v>
      </c>
      <c r="D4711" s="182">
        <v>29.65</v>
      </c>
    </row>
    <row r="4712" spans="1:4">
      <c r="A4712" s="179" t="s">
        <v>22046</v>
      </c>
      <c r="B4712" s="180"/>
      <c r="C4712" s="181"/>
      <c r="D4712" s="182"/>
    </row>
    <row r="4713" spans="1:4">
      <c r="A4713" s="184" t="s">
        <v>22047</v>
      </c>
      <c r="B4713" s="180" t="s">
        <v>22048</v>
      </c>
      <c r="C4713" s="181" t="s">
        <v>48</v>
      </c>
      <c r="D4713" s="182">
        <v>58.27</v>
      </c>
    </row>
    <row r="4714" spans="1:4">
      <c r="A4714" s="184" t="s">
        <v>22049</v>
      </c>
      <c r="B4714" s="180" t="s">
        <v>22050</v>
      </c>
      <c r="C4714" s="181" t="s">
        <v>48</v>
      </c>
      <c r="D4714" s="182">
        <v>59.41</v>
      </c>
    </row>
    <row r="4715" spans="1:4">
      <c r="A4715" s="184" t="s">
        <v>22051</v>
      </c>
      <c r="B4715" s="180" t="s">
        <v>22052</v>
      </c>
      <c r="C4715" s="181" t="s">
        <v>32</v>
      </c>
      <c r="D4715" s="182">
        <v>127.46</v>
      </c>
    </row>
    <row r="4716" spans="1:4">
      <c r="A4716" s="184" t="s">
        <v>22053</v>
      </c>
      <c r="B4716" s="180" t="s">
        <v>22054</v>
      </c>
      <c r="C4716" s="181" t="s">
        <v>32</v>
      </c>
      <c r="D4716" s="182">
        <v>142.54</v>
      </c>
    </row>
    <row r="4717" spans="1:4">
      <c r="A4717" s="184" t="s">
        <v>22055</v>
      </c>
      <c r="B4717" s="180" t="s">
        <v>22056</v>
      </c>
      <c r="C4717" s="181" t="s">
        <v>32</v>
      </c>
      <c r="D4717" s="182">
        <v>128.58000000000001</v>
      </c>
    </row>
    <row r="4718" spans="1:4">
      <c r="A4718" s="184" t="s">
        <v>22057</v>
      </c>
      <c r="B4718" s="180" t="s">
        <v>22058</v>
      </c>
      <c r="C4718" s="181" t="s">
        <v>32</v>
      </c>
      <c r="D4718" s="182">
        <v>134.88</v>
      </c>
    </row>
    <row r="4719" spans="1:4">
      <c r="A4719" s="184" t="s">
        <v>22059</v>
      </c>
      <c r="B4719" s="180" t="s">
        <v>22060</v>
      </c>
      <c r="C4719" s="181" t="s">
        <v>48</v>
      </c>
      <c r="D4719" s="182">
        <v>43.66</v>
      </c>
    </row>
    <row r="4720" spans="1:4">
      <c r="A4720" s="184" t="s">
        <v>22061</v>
      </c>
      <c r="B4720" s="180" t="s">
        <v>22062</v>
      </c>
      <c r="C4720" s="181" t="s">
        <v>48</v>
      </c>
      <c r="D4720" s="182">
        <v>46.27</v>
      </c>
    </row>
    <row r="4721" spans="1:4">
      <c r="A4721" s="179" t="s">
        <v>22063</v>
      </c>
      <c r="B4721" s="180"/>
      <c r="C4721" s="181"/>
      <c r="D4721" s="182"/>
    </row>
    <row r="4722" spans="1:4">
      <c r="A4722" s="184" t="s">
        <v>22064</v>
      </c>
      <c r="B4722" s="180" t="s">
        <v>22065</v>
      </c>
      <c r="C4722" s="181" t="s">
        <v>48</v>
      </c>
      <c r="D4722" s="182">
        <v>7.44</v>
      </c>
    </row>
    <row r="4723" spans="1:4">
      <c r="A4723" s="179" t="s">
        <v>22066</v>
      </c>
      <c r="B4723" s="180"/>
      <c r="C4723" s="181"/>
      <c r="D4723" s="182"/>
    </row>
    <row r="4724" spans="1:4">
      <c r="A4724" s="184" t="s">
        <v>22067</v>
      </c>
      <c r="B4724" s="180" t="s">
        <v>22068</v>
      </c>
      <c r="C4724" s="181" t="s">
        <v>48</v>
      </c>
      <c r="D4724" s="182">
        <v>152.37</v>
      </c>
    </row>
    <row r="4725" spans="1:4">
      <c r="A4725" s="184" t="s">
        <v>22069</v>
      </c>
      <c r="B4725" s="180" t="s">
        <v>22070</v>
      </c>
      <c r="C4725" s="181" t="s">
        <v>48</v>
      </c>
      <c r="D4725" s="182">
        <v>169.91</v>
      </c>
    </row>
    <row r="4726" spans="1:4">
      <c r="A4726" s="184" t="s">
        <v>22071</v>
      </c>
      <c r="B4726" s="180" t="s">
        <v>22072</v>
      </c>
      <c r="C4726" s="181" t="s">
        <v>32</v>
      </c>
      <c r="D4726" s="182">
        <v>99.55</v>
      </c>
    </row>
    <row r="4727" spans="1:4">
      <c r="A4727" s="184" t="s">
        <v>22073</v>
      </c>
      <c r="B4727" s="180" t="s">
        <v>22074</v>
      </c>
      <c r="C4727" s="181" t="s">
        <v>32</v>
      </c>
      <c r="D4727" s="182">
        <v>184.3</v>
      </c>
    </row>
    <row r="4728" spans="1:4">
      <c r="A4728" s="184" t="s">
        <v>22075</v>
      </c>
      <c r="B4728" s="180" t="s">
        <v>22076</v>
      </c>
      <c r="C4728" s="181" t="s">
        <v>32</v>
      </c>
      <c r="D4728" s="182">
        <v>136.31</v>
      </c>
    </row>
    <row r="4729" spans="1:4">
      <c r="A4729" s="184" t="s">
        <v>22077</v>
      </c>
      <c r="B4729" s="180" t="s">
        <v>22078</v>
      </c>
      <c r="C4729" s="181" t="s">
        <v>32</v>
      </c>
      <c r="D4729" s="182">
        <v>184.3</v>
      </c>
    </row>
    <row r="4730" spans="1:4">
      <c r="A4730" s="184" t="s">
        <v>22079</v>
      </c>
      <c r="B4730" s="180" t="s">
        <v>22080</v>
      </c>
      <c r="C4730" s="181" t="s">
        <v>32</v>
      </c>
      <c r="D4730" s="182">
        <v>139.80000000000001</v>
      </c>
    </row>
    <row r="4731" spans="1:4">
      <c r="A4731" s="184" t="s">
        <v>22081</v>
      </c>
      <c r="B4731" s="180" t="s">
        <v>22082</v>
      </c>
      <c r="C4731" s="181" t="s">
        <v>48</v>
      </c>
      <c r="D4731" s="182">
        <v>58.77</v>
      </c>
    </row>
    <row r="4732" spans="1:4">
      <c r="A4732" s="184" t="s">
        <v>22083</v>
      </c>
      <c r="B4732" s="180" t="s">
        <v>22084</v>
      </c>
      <c r="C4732" s="181" t="s">
        <v>48</v>
      </c>
      <c r="D4732" s="182">
        <v>66.319999999999993</v>
      </c>
    </row>
    <row r="4733" spans="1:4">
      <c r="A4733" s="184" t="s">
        <v>22085</v>
      </c>
      <c r="B4733" s="180" t="s">
        <v>22086</v>
      </c>
      <c r="C4733" s="181" t="s">
        <v>48</v>
      </c>
      <c r="D4733" s="182">
        <v>58.77</v>
      </c>
    </row>
    <row r="4734" spans="1:4">
      <c r="A4734" s="179" t="s">
        <v>22087</v>
      </c>
      <c r="B4734" s="180"/>
      <c r="C4734" s="181"/>
      <c r="D4734" s="182"/>
    </row>
    <row r="4735" spans="1:4">
      <c r="A4735" s="184" t="s">
        <v>22088</v>
      </c>
      <c r="B4735" s="180" t="s">
        <v>22089</v>
      </c>
      <c r="C4735" s="181" t="s">
        <v>32</v>
      </c>
      <c r="D4735" s="182">
        <v>61.3</v>
      </c>
    </row>
    <row r="4736" spans="1:4">
      <c r="A4736" s="184" t="s">
        <v>22090</v>
      </c>
      <c r="B4736" s="180" t="s">
        <v>22091</v>
      </c>
      <c r="C4736" s="181" t="s">
        <v>32</v>
      </c>
      <c r="D4736" s="182">
        <v>80.739999999999995</v>
      </c>
    </row>
    <row r="4737" spans="1:4">
      <c r="A4737" s="184" t="s">
        <v>22092</v>
      </c>
      <c r="B4737" s="180" t="s">
        <v>22093</v>
      </c>
      <c r="C4737" s="181" t="s">
        <v>32</v>
      </c>
      <c r="D4737" s="182">
        <v>69.41</v>
      </c>
    </row>
    <row r="4738" spans="1:4">
      <c r="A4738" s="184" t="s">
        <v>22094</v>
      </c>
      <c r="B4738" s="180" t="s">
        <v>22095</v>
      </c>
      <c r="C4738" s="181" t="s">
        <v>32</v>
      </c>
      <c r="D4738" s="182">
        <v>99.44</v>
      </c>
    </row>
    <row r="4739" spans="1:4">
      <c r="A4739" s="184" t="s">
        <v>22096</v>
      </c>
      <c r="B4739" s="180" t="s">
        <v>22097</v>
      </c>
      <c r="C4739" s="181" t="s">
        <v>32</v>
      </c>
      <c r="D4739" s="182">
        <v>116.05</v>
      </c>
    </row>
    <row r="4740" spans="1:4">
      <c r="A4740" s="184" t="s">
        <v>22098</v>
      </c>
      <c r="B4740" s="180" t="s">
        <v>22099</v>
      </c>
      <c r="C4740" s="181" t="s">
        <v>48</v>
      </c>
      <c r="D4740" s="182">
        <v>35.67</v>
      </c>
    </row>
    <row r="4741" spans="1:4">
      <c r="A4741" s="184" t="s">
        <v>22100</v>
      </c>
      <c r="B4741" s="180" t="s">
        <v>22101</v>
      </c>
      <c r="C4741" s="181" t="s">
        <v>32</v>
      </c>
      <c r="D4741" s="182">
        <v>107.75</v>
      </c>
    </row>
    <row r="4742" spans="1:4">
      <c r="A4742" s="184" t="s">
        <v>22102</v>
      </c>
      <c r="B4742" s="180" t="s">
        <v>22103</v>
      </c>
      <c r="C4742" s="181" t="s">
        <v>32</v>
      </c>
      <c r="D4742" s="182">
        <v>155.18</v>
      </c>
    </row>
    <row r="4743" spans="1:4">
      <c r="A4743" s="184" t="s">
        <v>22104</v>
      </c>
      <c r="B4743" s="180" t="s">
        <v>22105</v>
      </c>
      <c r="C4743" s="181" t="s">
        <v>32</v>
      </c>
      <c r="D4743" s="182">
        <v>230.45</v>
      </c>
    </row>
    <row r="4744" spans="1:4">
      <c r="A4744" s="184" t="s">
        <v>22106</v>
      </c>
      <c r="B4744" s="180" t="s">
        <v>22107</v>
      </c>
      <c r="C4744" s="181" t="s">
        <v>32</v>
      </c>
      <c r="D4744" s="182">
        <v>129.13999999999999</v>
      </c>
    </row>
    <row r="4745" spans="1:4">
      <c r="A4745" s="184" t="s">
        <v>22108</v>
      </c>
      <c r="B4745" s="180" t="s">
        <v>22109</v>
      </c>
      <c r="C4745" s="181" t="s">
        <v>32</v>
      </c>
      <c r="D4745" s="182">
        <v>251.21</v>
      </c>
    </row>
    <row r="4746" spans="1:4">
      <c r="A4746" s="184" t="s">
        <v>22110</v>
      </c>
      <c r="B4746" s="180" t="s">
        <v>22111</v>
      </c>
      <c r="C4746" s="181" t="s">
        <v>32</v>
      </c>
      <c r="D4746" s="182">
        <v>159.94</v>
      </c>
    </row>
    <row r="4747" spans="1:4">
      <c r="A4747" s="184" t="s">
        <v>22112</v>
      </c>
      <c r="B4747" s="180" t="s">
        <v>22113</v>
      </c>
      <c r="C4747" s="181" t="s">
        <v>32</v>
      </c>
      <c r="D4747" s="182">
        <v>301.91000000000003</v>
      </c>
    </row>
    <row r="4748" spans="1:4">
      <c r="A4748" s="184" t="s">
        <v>22114</v>
      </c>
      <c r="B4748" s="180" t="s">
        <v>22115</v>
      </c>
      <c r="C4748" s="181" t="s">
        <v>48</v>
      </c>
      <c r="D4748" s="182">
        <v>8.94</v>
      </c>
    </row>
    <row r="4749" spans="1:4">
      <c r="A4749" s="184" t="s">
        <v>22116</v>
      </c>
      <c r="B4749" s="180" t="s">
        <v>22117</v>
      </c>
      <c r="C4749" s="181" t="s">
        <v>48</v>
      </c>
      <c r="D4749" s="182">
        <v>33.270000000000003</v>
      </c>
    </row>
    <row r="4750" spans="1:4">
      <c r="A4750" s="179" t="s">
        <v>22118</v>
      </c>
      <c r="B4750" s="180"/>
      <c r="C4750" s="181"/>
      <c r="D4750" s="182"/>
    </row>
    <row r="4751" spans="1:4">
      <c r="A4751" s="184" t="s">
        <v>22119</v>
      </c>
      <c r="B4751" s="180" t="s">
        <v>22120</v>
      </c>
      <c r="C4751" s="181" t="s">
        <v>32</v>
      </c>
      <c r="D4751" s="182">
        <v>48.84</v>
      </c>
    </row>
    <row r="4752" spans="1:4">
      <c r="A4752" s="184" t="s">
        <v>22121</v>
      </c>
      <c r="B4752" s="180" t="s">
        <v>22122</v>
      </c>
      <c r="C4752" s="181" t="s">
        <v>32</v>
      </c>
      <c r="D4752" s="182">
        <v>130</v>
      </c>
    </row>
    <row r="4753" spans="1:4">
      <c r="A4753" s="184" t="s">
        <v>22123</v>
      </c>
      <c r="B4753" s="180" t="s">
        <v>22124</v>
      </c>
      <c r="C4753" s="181" t="s">
        <v>32</v>
      </c>
      <c r="D4753" s="182">
        <v>80.08</v>
      </c>
    </row>
    <row r="4754" spans="1:4">
      <c r="A4754" s="184" t="s">
        <v>22125</v>
      </c>
      <c r="B4754" s="180" t="s">
        <v>22126</v>
      </c>
      <c r="C4754" s="181" t="s">
        <v>32</v>
      </c>
      <c r="D4754" s="182">
        <v>47.72</v>
      </c>
    </row>
    <row r="4755" spans="1:4">
      <c r="A4755" s="184" t="s">
        <v>22127</v>
      </c>
      <c r="B4755" s="180" t="s">
        <v>22128</v>
      </c>
      <c r="C4755" s="181" t="s">
        <v>32</v>
      </c>
      <c r="D4755" s="182">
        <v>91.77</v>
      </c>
    </row>
    <row r="4756" spans="1:4">
      <c r="A4756" s="179" t="s">
        <v>22129</v>
      </c>
      <c r="B4756" s="180"/>
      <c r="C4756" s="181"/>
      <c r="D4756" s="182"/>
    </row>
    <row r="4757" spans="1:4">
      <c r="A4757" s="184" t="s">
        <v>22130</v>
      </c>
      <c r="B4757" s="180" t="s">
        <v>22120</v>
      </c>
      <c r="C4757" s="181" t="s">
        <v>32</v>
      </c>
      <c r="D4757" s="182">
        <v>51.28</v>
      </c>
    </row>
    <row r="4758" spans="1:4">
      <c r="A4758" s="184" t="s">
        <v>22131</v>
      </c>
      <c r="B4758" s="180" t="s">
        <v>22122</v>
      </c>
      <c r="C4758" s="181" t="s">
        <v>32</v>
      </c>
      <c r="D4758" s="182">
        <v>136.5</v>
      </c>
    </row>
    <row r="4759" spans="1:4">
      <c r="A4759" s="184" t="s">
        <v>22132</v>
      </c>
      <c r="B4759" s="180" t="s">
        <v>22133</v>
      </c>
      <c r="C4759" s="181" t="s">
        <v>32</v>
      </c>
      <c r="D4759" s="182">
        <v>139.19999999999999</v>
      </c>
    </row>
    <row r="4760" spans="1:4">
      <c r="A4760" s="179" t="s">
        <v>22134</v>
      </c>
      <c r="B4760" s="180"/>
      <c r="C4760" s="181"/>
      <c r="D4760" s="182"/>
    </row>
    <row r="4761" spans="1:4">
      <c r="A4761" s="184" t="s">
        <v>22135</v>
      </c>
      <c r="B4761" s="180" t="s">
        <v>22136</v>
      </c>
      <c r="C4761" s="181" t="s">
        <v>48</v>
      </c>
      <c r="D4761" s="182">
        <v>52</v>
      </c>
    </row>
    <row r="4762" spans="1:4">
      <c r="A4762" s="184" t="s">
        <v>22137</v>
      </c>
      <c r="B4762" s="180" t="s">
        <v>22138</v>
      </c>
      <c r="C4762" s="181" t="s">
        <v>11911</v>
      </c>
      <c r="D4762" s="182">
        <v>426.22</v>
      </c>
    </row>
    <row r="4763" spans="1:4">
      <c r="A4763" s="184" t="s">
        <v>22139</v>
      </c>
      <c r="B4763" s="180" t="s">
        <v>22140</v>
      </c>
      <c r="C4763" s="181" t="s">
        <v>32</v>
      </c>
      <c r="D4763" s="182">
        <v>271.43</v>
      </c>
    </row>
    <row r="4764" spans="1:4">
      <c r="A4764" s="184" t="s">
        <v>22141</v>
      </c>
      <c r="B4764" s="180" t="s">
        <v>22142</v>
      </c>
      <c r="C4764" s="181" t="s">
        <v>32</v>
      </c>
      <c r="D4764" s="182">
        <v>75.709999999999994</v>
      </c>
    </row>
    <row r="4765" spans="1:4">
      <c r="A4765" s="179" t="s">
        <v>22143</v>
      </c>
      <c r="B4765" s="180"/>
      <c r="C4765" s="181"/>
      <c r="D4765" s="182"/>
    </row>
    <row r="4766" spans="1:4">
      <c r="A4766" s="184" t="s">
        <v>22144</v>
      </c>
      <c r="B4766" s="180" t="s">
        <v>22145</v>
      </c>
      <c r="C4766" s="181" t="s">
        <v>32</v>
      </c>
      <c r="D4766" s="182">
        <v>94.25</v>
      </c>
    </row>
    <row r="4767" spans="1:4">
      <c r="A4767" s="179" t="s">
        <v>22146</v>
      </c>
      <c r="B4767" s="180"/>
      <c r="C4767" s="181"/>
      <c r="D4767" s="182"/>
    </row>
    <row r="4768" spans="1:4">
      <c r="A4768" s="184" t="s">
        <v>22147</v>
      </c>
      <c r="B4768" s="180" t="s">
        <v>22148</v>
      </c>
      <c r="C4768" s="181" t="s">
        <v>32</v>
      </c>
      <c r="D4768" s="182">
        <v>48.75</v>
      </c>
    </row>
    <row r="4769" spans="1:4">
      <c r="A4769" s="184" t="s">
        <v>22149</v>
      </c>
      <c r="B4769" s="180" t="s">
        <v>22150</v>
      </c>
      <c r="C4769" s="181" t="s">
        <v>32</v>
      </c>
      <c r="D4769" s="182">
        <v>107.2</v>
      </c>
    </row>
    <row r="4770" spans="1:4">
      <c r="A4770" s="184" t="s">
        <v>22151</v>
      </c>
      <c r="B4770" s="180" t="s">
        <v>22152</v>
      </c>
      <c r="C4770" s="181" t="s">
        <v>32</v>
      </c>
      <c r="D4770" s="182">
        <v>94.94</v>
      </c>
    </row>
    <row r="4771" spans="1:4">
      <c r="A4771" s="184" t="s">
        <v>22153</v>
      </c>
      <c r="B4771" s="180" t="s">
        <v>22154</v>
      </c>
      <c r="C4771" s="181" t="s">
        <v>32</v>
      </c>
      <c r="D4771" s="182">
        <v>117.3</v>
      </c>
    </row>
    <row r="4772" spans="1:4">
      <c r="A4772" s="184" t="s">
        <v>22155</v>
      </c>
      <c r="B4772" s="180" t="s">
        <v>22156</v>
      </c>
      <c r="C4772" s="181" t="s">
        <v>32</v>
      </c>
      <c r="D4772" s="182">
        <v>108.07</v>
      </c>
    </row>
    <row r="4773" spans="1:4">
      <c r="A4773" s="184" t="s">
        <v>22157</v>
      </c>
      <c r="B4773" s="180" t="s">
        <v>22158</v>
      </c>
      <c r="C4773" s="181" t="s">
        <v>32</v>
      </c>
      <c r="D4773" s="182">
        <v>113.61</v>
      </c>
    </row>
    <row r="4774" spans="1:4">
      <c r="A4774" s="184" t="s">
        <v>22159</v>
      </c>
      <c r="B4774" s="180" t="s">
        <v>22160</v>
      </c>
      <c r="C4774" s="181" t="s">
        <v>32</v>
      </c>
      <c r="D4774" s="182">
        <v>94.94</v>
      </c>
    </row>
    <row r="4775" spans="1:4">
      <c r="A4775" s="179" t="s">
        <v>22161</v>
      </c>
      <c r="B4775" s="180"/>
      <c r="C4775" s="181"/>
      <c r="D4775" s="182"/>
    </row>
    <row r="4776" spans="1:4">
      <c r="A4776" s="184" t="s">
        <v>22162</v>
      </c>
      <c r="B4776" s="180" t="s">
        <v>22163</v>
      </c>
      <c r="C4776" s="181" t="s">
        <v>32</v>
      </c>
      <c r="D4776" s="182">
        <v>84.37</v>
      </c>
    </row>
    <row r="4777" spans="1:4">
      <c r="A4777" s="179" t="s">
        <v>22164</v>
      </c>
      <c r="B4777" s="180"/>
      <c r="C4777" s="181"/>
      <c r="D4777" s="182"/>
    </row>
    <row r="4778" spans="1:4">
      <c r="A4778" s="184" t="s">
        <v>22165</v>
      </c>
      <c r="B4778" s="180" t="s">
        <v>22166</v>
      </c>
      <c r="C4778" s="181" t="s">
        <v>32</v>
      </c>
      <c r="D4778" s="182">
        <v>117.15</v>
      </c>
    </row>
    <row r="4779" spans="1:4">
      <c r="A4779" s="184" t="s">
        <v>22167</v>
      </c>
      <c r="B4779" s="180" t="s">
        <v>22168</v>
      </c>
      <c r="C4779" s="181" t="s">
        <v>32</v>
      </c>
      <c r="D4779" s="182">
        <v>52.4</v>
      </c>
    </row>
    <row r="4780" spans="1:4">
      <c r="A4780" s="179" t="s">
        <v>22169</v>
      </c>
      <c r="B4780" s="180"/>
      <c r="C4780" s="181"/>
      <c r="D4780" s="182"/>
    </row>
    <row r="4781" spans="1:4">
      <c r="A4781" s="184" t="s">
        <v>22170</v>
      </c>
      <c r="B4781" s="180" t="s">
        <v>22171</v>
      </c>
      <c r="C4781" s="181" t="s">
        <v>32</v>
      </c>
      <c r="D4781" s="182">
        <v>80.98</v>
      </c>
    </row>
    <row r="4782" spans="1:4">
      <c r="A4782" s="184" t="s">
        <v>22172</v>
      </c>
      <c r="B4782" s="180" t="s">
        <v>22173</v>
      </c>
      <c r="C4782" s="181" t="s">
        <v>32</v>
      </c>
      <c r="D4782" s="182">
        <v>63.1</v>
      </c>
    </row>
    <row r="4783" spans="1:4">
      <c r="A4783" s="179" t="s">
        <v>22174</v>
      </c>
      <c r="B4783" s="180"/>
      <c r="C4783" s="181"/>
      <c r="D4783" s="182"/>
    </row>
    <row r="4784" spans="1:4">
      <c r="A4784" s="184" t="s">
        <v>22175</v>
      </c>
      <c r="B4784" s="180" t="s">
        <v>22176</v>
      </c>
      <c r="C4784" s="181" t="s">
        <v>32</v>
      </c>
      <c r="D4784" s="182">
        <v>310.61</v>
      </c>
    </row>
    <row r="4785" spans="1:4">
      <c r="A4785" s="179" t="s">
        <v>22177</v>
      </c>
      <c r="B4785" s="180"/>
      <c r="C4785" s="181"/>
      <c r="D4785" s="182"/>
    </row>
    <row r="4786" spans="1:4">
      <c r="A4786" s="184" t="s">
        <v>22178</v>
      </c>
      <c r="B4786" s="180" t="s">
        <v>22179</v>
      </c>
      <c r="C4786" s="181" t="s">
        <v>32</v>
      </c>
      <c r="D4786" s="182">
        <v>164.54</v>
      </c>
    </row>
    <row r="4787" spans="1:4">
      <c r="A4787" s="179" t="s">
        <v>22180</v>
      </c>
      <c r="B4787" s="180"/>
      <c r="C4787" s="181"/>
      <c r="D4787" s="182"/>
    </row>
    <row r="4788" spans="1:4">
      <c r="A4788" s="184" t="s">
        <v>22181</v>
      </c>
      <c r="B4788" s="180" t="s">
        <v>22182</v>
      </c>
      <c r="C4788" s="181" t="s">
        <v>32</v>
      </c>
      <c r="D4788" s="182">
        <v>71.400000000000006</v>
      </c>
    </row>
    <row r="4789" spans="1:4">
      <c r="A4789" s="184" t="s">
        <v>22183</v>
      </c>
      <c r="B4789" s="180" t="s">
        <v>22184</v>
      </c>
      <c r="C4789" s="181" t="s">
        <v>32</v>
      </c>
      <c r="D4789" s="182">
        <v>506</v>
      </c>
    </row>
    <row r="4790" spans="1:4">
      <c r="A4790" s="184" t="s">
        <v>22185</v>
      </c>
      <c r="B4790" s="180" t="s">
        <v>22186</v>
      </c>
      <c r="C4790" s="181" t="s">
        <v>32</v>
      </c>
      <c r="D4790" s="182">
        <v>621.78</v>
      </c>
    </row>
    <row r="4791" spans="1:4">
      <c r="A4791" s="184" t="s">
        <v>22187</v>
      </c>
      <c r="B4791" s="180" t="s">
        <v>22188</v>
      </c>
      <c r="C4791" s="181" t="s">
        <v>32</v>
      </c>
      <c r="D4791" s="182">
        <v>770.78</v>
      </c>
    </row>
    <row r="4792" spans="1:4">
      <c r="A4792" s="184" t="s">
        <v>22189</v>
      </c>
      <c r="B4792" s="180" t="s">
        <v>22190</v>
      </c>
      <c r="C4792" s="181" t="s">
        <v>32</v>
      </c>
      <c r="D4792" s="182">
        <v>302.58999999999997</v>
      </c>
    </row>
    <row r="4793" spans="1:4">
      <c r="A4793" s="184" t="s">
        <v>22191</v>
      </c>
      <c r="B4793" s="180" t="s">
        <v>22192</v>
      </c>
      <c r="C4793" s="181" t="s">
        <v>32</v>
      </c>
      <c r="D4793" s="182">
        <v>436.67</v>
      </c>
    </row>
    <row r="4794" spans="1:4">
      <c r="A4794" s="179" t="s">
        <v>22193</v>
      </c>
      <c r="B4794" s="180"/>
      <c r="C4794" s="181"/>
      <c r="D4794" s="182"/>
    </row>
    <row r="4795" spans="1:4">
      <c r="A4795" s="184" t="s">
        <v>22194</v>
      </c>
      <c r="B4795" s="180" t="s">
        <v>22195</v>
      </c>
      <c r="C4795" s="181" t="s">
        <v>32</v>
      </c>
      <c r="D4795" s="182">
        <v>132.58000000000001</v>
      </c>
    </row>
    <row r="4796" spans="1:4">
      <c r="A4796" s="184" t="s">
        <v>22196</v>
      </c>
      <c r="B4796" s="180" t="s">
        <v>22197</v>
      </c>
      <c r="C4796" s="181" t="s">
        <v>32</v>
      </c>
      <c r="D4796" s="182">
        <v>135.47</v>
      </c>
    </row>
    <row r="4797" spans="1:4">
      <c r="A4797" s="184" t="s">
        <v>22198</v>
      </c>
      <c r="B4797" s="180" t="s">
        <v>22199</v>
      </c>
      <c r="C4797" s="181" t="s">
        <v>32</v>
      </c>
      <c r="D4797" s="182">
        <v>535.91999999999996</v>
      </c>
    </row>
    <row r="4798" spans="1:4">
      <c r="A4798" s="184" t="s">
        <v>22200</v>
      </c>
      <c r="B4798" s="180" t="s">
        <v>22201</v>
      </c>
      <c r="C4798" s="181" t="s">
        <v>32</v>
      </c>
      <c r="D4798" s="182">
        <v>530.5</v>
      </c>
    </row>
    <row r="4799" spans="1:4">
      <c r="A4799" s="179" t="s">
        <v>22202</v>
      </c>
      <c r="B4799" s="180"/>
      <c r="C4799" s="181"/>
      <c r="D4799" s="182"/>
    </row>
    <row r="4800" spans="1:4">
      <c r="A4800" s="179" t="s">
        <v>22203</v>
      </c>
      <c r="B4800" s="180"/>
      <c r="C4800" s="181"/>
      <c r="D4800" s="182"/>
    </row>
    <row r="4801" spans="1:4">
      <c r="A4801" s="184" t="s">
        <v>22204</v>
      </c>
      <c r="B4801" s="180" t="s">
        <v>22205</v>
      </c>
      <c r="C4801" s="181" t="s">
        <v>32</v>
      </c>
      <c r="D4801" s="182">
        <v>36.36</v>
      </c>
    </row>
    <row r="4802" spans="1:4">
      <c r="A4802" s="184" t="s">
        <v>22206</v>
      </c>
      <c r="B4802" s="180" t="s">
        <v>22207</v>
      </c>
      <c r="C4802" s="181" t="s">
        <v>32</v>
      </c>
      <c r="D4802" s="182">
        <v>10.130000000000001</v>
      </c>
    </row>
    <row r="4803" spans="1:4">
      <c r="A4803" s="184" t="s">
        <v>22208</v>
      </c>
      <c r="B4803" s="180" t="s">
        <v>22209</v>
      </c>
      <c r="C4803" s="181" t="s">
        <v>32</v>
      </c>
      <c r="D4803" s="182">
        <v>30.84</v>
      </c>
    </row>
    <row r="4804" spans="1:4">
      <c r="A4804" s="179" t="s">
        <v>22210</v>
      </c>
      <c r="B4804" s="180"/>
      <c r="C4804" s="181"/>
      <c r="D4804" s="182"/>
    </row>
    <row r="4805" spans="1:4">
      <c r="A4805" s="179" t="s">
        <v>22211</v>
      </c>
      <c r="B4805" s="180"/>
      <c r="C4805" s="181"/>
      <c r="D4805" s="182"/>
    </row>
    <row r="4806" spans="1:4">
      <c r="A4806" s="184" t="s">
        <v>22212</v>
      </c>
      <c r="B4806" s="180" t="s">
        <v>22213</v>
      </c>
      <c r="C4806" s="181" t="s">
        <v>32</v>
      </c>
      <c r="D4806" s="182">
        <v>7.29</v>
      </c>
    </row>
    <row r="4807" spans="1:4">
      <c r="A4807" s="179" t="s">
        <v>22214</v>
      </c>
      <c r="B4807" s="180"/>
      <c r="C4807" s="181"/>
      <c r="D4807" s="182"/>
    </row>
    <row r="4808" spans="1:4">
      <c r="A4808" s="184" t="s">
        <v>22215</v>
      </c>
      <c r="B4808" s="180" t="s">
        <v>22216</v>
      </c>
      <c r="C4808" s="181" t="s">
        <v>32</v>
      </c>
      <c r="D4808" s="182">
        <v>289.43</v>
      </c>
    </row>
    <row r="4809" spans="1:4">
      <c r="A4809" s="184" t="s">
        <v>22217</v>
      </c>
      <c r="B4809" s="180" t="s">
        <v>22218</v>
      </c>
      <c r="C4809" s="181" t="s">
        <v>32</v>
      </c>
      <c r="D4809" s="182">
        <v>154.91999999999999</v>
      </c>
    </row>
    <row r="4810" spans="1:4">
      <c r="A4810" s="184" t="s">
        <v>22219</v>
      </c>
      <c r="B4810" s="180" t="s">
        <v>22220</v>
      </c>
      <c r="C4810" s="181" t="s">
        <v>32</v>
      </c>
      <c r="D4810" s="182">
        <v>75.010000000000005</v>
      </c>
    </row>
    <row r="4811" spans="1:4">
      <c r="A4811" s="184" t="s">
        <v>22221</v>
      </c>
      <c r="B4811" s="180" t="s">
        <v>22222</v>
      </c>
      <c r="C4811" s="181" t="s">
        <v>32</v>
      </c>
      <c r="D4811" s="182">
        <v>8.3000000000000007</v>
      </c>
    </row>
    <row r="4812" spans="1:4">
      <c r="A4812" s="184" t="s">
        <v>22223</v>
      </c>
      <c r="B4812" s="180" t="s">
        <v>22224</v>
      </c>
      <c r="C4812" s="181" t="s">
        <v>11911</v>
      </c>
      <c r="D4812" s="182">
        <v>239.79</v>
      </c>
    </row>
    <row r="4813" spans="1:4">
      <c r="A4813" s="184" t="s">
        <v>22225</v>
      </c>
      <c r="B4813" s="180" t="s">
        <v>22226</v>
      </c>
      <c r="C4813" s="181" t="s">
        <v>11911</v>
      </c>
      <c r="D4813" s="182">
        <v>312.68</v>
      </c>
    </row>
    <row r="4814" spans="1:4">
      <c r="A4814" s="184" t="s">
        <v>22227</v>
      </c>
      <c r="B4814" s="180" t="s">
        <v>22228</v>
      </c>
      <c r="C4814" s="181" t="s">
        <v>32</v>
      </c>
      <c r="D4814" s="182">
        <v>131.21</v>
      </c>
    </row>
    <row r="4815" spans="1:4">
      <c r="A4815" s="184" t="s">
        <v>22229</v>
      </c>
      <c r="B4815" s="180" t="s">
        <v>22230</v>
      </c>
      <c r="C4815" s="181" t="s">
        <v>32</v>
      </c>
      <c r="D4815" s="182">
        <v>119.08</v>
      </c>
    </row>
    <row r="4816" spans="1:4">
      <c r="A4816" s="179" t="s">
        <v>22231</v>
      </c>
      <c r="B4816" s="180"/>
      <c r="C4816" s="181"/>
      <c r="D4816" s="182"/>
    </row>
    <row r="4817" spans="1:4">
      <c r="A4817" s="179" t="s">
        <v>22232</v>
      </c>
      <c r="B4817" s="180"/>
      <c r="C4817" s="181"/>
      <c r="D4817" s="182"/>
    </row>
    <row r="4818" spans="1:4">
      <c r="A4818" s="184" t="s">
        <v>22233</v>
      </c>
      <c r="B4818" s="180" t="s">
        <v>22234</v>
      </c>
      <c r="C4818" s="181" t="s">
        <v>48</v>
      </c>
      <c r="D4818" s="182">
        <v>14.87</v>
      </c>
    </row>
    <row r="4819" spans="1:4">
      <c r="A4819" s="184" t="s">
        <v>22235</v>
      </c>
      <c r="B4819" s="180" t="s">
        <v>22236</v>
      </c>
      <c r="C4819" s="181" t="s">
        <v>48</v>
      </c>
      <c r="D4819" s="182">
        <v>19.38</v>
      </c>
    </row>
    <row r="4820" spans="1:4">
      <c r="A4820" s="184" t="s">
        <v>22237</v>
      </c>
      <c r="B4820" s="180" t="s">
        <v>22238</v>
      </c>
      <c r="C4820" s="181" t="s">
        <v>48</v>
      </c>
      <c r="D4820" s="182">
        <v>16.989999999999998</v>
      </c>
    </row>
    <row r="4821" spans="1:4">
      <c r="A4821" s="184" t="s">
        <v>22239</v>
      </c>
      <c r="B4821" s="180" t="s">
        <v>22240</v>
      </c>
      <c r="C4821" s="181" t="s">
        <v>48</v>
      </c>
      <c r="D4821" s="182">
        <v>16.79</v>
      </c>
    </row>
    <row r="4822" spans="1:4">
      <c r="A4822" s="184" t="s">
        <v>22241</v>
      </c>
      <c r="B4822" s="180" t="s">
        <v>22242</v>
      </c>
      <c r="C4822" s="181" t="s">
        <v>48</v>
      </c>
      <c r="D4822" s="182">
        <v>19.02</v>
      </c>
    </row>
    <row r="4823" spans="1:4">
      <c r="A4823" s="184" t="s">
        <v>22243</v>
      </c>
      <c r="B4823" s="180" t="s">
        <v>22244</v>
      </c>
      <c r="C4823" s="181" t="s">
        <v>48</v>
      </c>
      <c r="D4823" s="182">
        <v>17.190000000000001</v>
      </c>
    </row>
    <row r="4824" spans="1:4">
      <c r="A4824" s="184" t="s">
        <v>22245</v>
      </c>
      <c r="B4824" s="180" t="s">
        <v>22246</v>
      </c>
      <c r="C4824" s="181" t="s">
        <v>48</v>
      </c>
      <c r="D4824" s="182">
        <v>21.01</v>
      </c>
    </row>
    <row r="4825" spans="1:4">
      <c r="A4825" s="184" t="s">
        <v>22247</v>
      </c>
      <c r="B4825" s="180" t="s">
        <v>22248</v>
      </c>
      <c r="C4825" s="181" t="s">
        <v>48</v>
      </c>
      <c r="D4825" s="182">
        <v>33.04</v>
      </c>
    </row>
    <row r="4826" spans="1:4">
      <c r="A4826" s="179" t="s">
        <v>11974</v>
      </c>
      <c r="B4826" s="180"/>
      <c r="C4826" s="181"/>
      <c r="D4826" s="182"/>
    </row>
    <row r="4827" spans="1:4">
      <c r="A4827" s="179" t="s">
        <v>11921</v>
      </c>
      <c r="B4827" s="180"/>
      <c r="C4827" s="181"/>
      <c r="D4827" s="182"/>
    </row>
    <row r="4828" spans="1:4">
      <c r="A4828" s="179" t="s">
        <v>22249</v>
      </c>
      <c r="B4828" s="180"/>
      <c r="C4828" s="181"/>
      <c r="D4828" s="182"/>
    </row>
    <row r="4829" spans="1:4">
      <c r="A4829" s="179" t="s">
        <v>22250</v>
      </c>
      <c r="B4829" s="180"/>
      <c r="C4829" s="181"/>
      <c r="D4829" s="182"/>
    </row>
    <row r="4830" spans="1:4">
      <c r="A4830" s="184" t="s">
        <v>22251</v>
      </c>
      <c r="B4830" s="180" t="s">
        <v>22252</v>
      </c>
      <c r="C4830" s="181" t="s">
        <v>11911</v>
      </c>
      <c r="D4830" s="182">
        <v>5.36</v>
      </c>
    </row>
    <row r="4831" spans="1:4">
      <c r="A4831" s="184" t="s">
        <v>22253</v>
      </c>
      <c r="B4831" s="180" t="s">
        <v>22254</v>
      </c>
      <c r="C4831" s="181" t="s">
        <v>11911</v>
      </c>
      <c r="D4831" s="182">
        <v>18.48</v>
      </c>
    </row>
    <row r="4832" spans="1:4">
      <c r="A4832" s="184" t="s">
        <v>22255</v>
      </c>
      <c r="B4832" s="180" t="s">
        <v>22256</v>
      </c>
      <c r="C4832" s="181" t="s">
        <v>48</v>
      </c>
      <c r="D4832" s="182">
        <v>38.590000000000003</v>
      </c>
    </row>
    <row r="4833" spans="1:4">
      <c r="A4833" s="184" t="s">
        <v>22257</v>
      </c>
      <c r="B4833" s="180" t="s">
        <v>22258</v>
      </c>
      <c r="C4833" s="181" t="s">
        <v>32</v>
      </c>
      <c r="D4833" s="182">
        <v>15.51</v>
      </c>
    </row>
    <row r="4834" spans="1:4">
      <c r="A4834" s="184" t="s">
        <v>22259</v>
      </c>
      <c r="B4834" s="180" t="s">
        <v>22260</v>
      </c>
      <c r="C4834" s="181" t="s">
        <v>48</v>
      </c>
      <c r="D4834" s="182">
        <v>17.07</v>
      </c>
    </row>
    <row r="4835" spans="1:4">
      <c r="A4835" s="184" t="s">
        <v>22261</v>
      </c>
      <c r="B4835" s="180" t="s">
        <v>22262</v>
      </c>
      <c r="C4835" s="181" t="s">
        <v>32</v>
      </c>
      <c r="D4835" s="182">
        <v>7.76</v>
      </c>
    </row>
    <row r="4836" spans="1:4">
      <c r="A4836" s="184" t="s">
        <v>22263</v>
      </c>
      <c r="B4836" s="180" t="s">
        <v>22264</v>
      </c>
      <c r="C4836" s="181" t="s">
        <v>11911</v>
      </c>
      <c r="D4836" s="182">
        <v>22.43</v>
      </c>
    </row>
    <row r="4837" spans="1:4">
      <c r="A4837" s="184" t="s">
        <v>22265</v>
      </c>
      <c r="B4837" s="180" t="s">
        <v>22266</v>
      </c>
      <c r="C4837" s="181" t="s">
        <v>48</v>
      </c>
      <c r="D4837" s="182">
        <v>20.170000000000002</v>
      </c>
    </row>
    <row r="4838" spans="1:4">
      <c r="A4838" s="184" t="s">
        <v>22267</v>
      </c>
      <c r="B4838" s="180" t="s">
        <v>22268</v>
      </c>
      <c r="C4838" s="181" t="s">
        <v>48</v>
      </c>
      <c r="D4838" s="182">
        <v>10.08</v>
      </c>
    </row>
    <row r="4839" spans="1:4">
      <c r="A4839" s="184" t="s">
        <v>22269</v>
      </c>
      <c r="B4839" s="180" t="s">
        <v>22270</v>
      </c>
      <c r="C4839" s="181" t="s">
        <v>48</v>
      </c>
      <c r="D4839" s="182">
        <v>13.96</v>
      </c>
    </row>
    <row r="4840" spans="1:4">
      <c r="A4840" s="184" t="s">
        <v>22271</v>
      </c>
      <c r="B4840" s="180" t="s">
        <v>22272</v>
      </c>
      <c r="C4840" s="181" t="s">
        <v>48</v>
      </c>
      <c r="D4840" s="182">
        <v>5.36</v>
      </c>
    </row>
    <row r="4841" spans="1:4">
      <c r="A4841" s="184" t="s">
        <v>22273</v>
      </c>
      <c r="B4841" s="180" t="s">
        <v>22274</v>
      </c>
      <c r="C4841" s="181" t="s">
        <v>41</v>
      </c>
      <c r="D4841" s="182">
        <v>106.92</v>
      </c>
    </row>
    <row r="4842" spans="1:4">
      <c r="A4842" s="184" t="s">
        <v>22275</v>
      </c>
      <c r="B4842" s="180" t="s">
        <v>22276</v>
      </c>
      <c r="C4842" s="181" t="s">
        <v>41</v>
      </c>
      <c r="D4842" s="182">
        <v>71.28</v>
      </c>
    </row>
    <row r="4843" spans="1:4">
      <c r="A4843" s="184" t="s">
        <v>22277</v>
      </c>
      <c r="B4843" s="180" t="s">
        <v>22278</v>
      </c>
      <c r="C4843" s="181" t="s">
        <v>41</v>
      </c>
      <c r="D4843" s="182">
        <v>80.19</v>
      </c>
    </row>
    <row r="4844" spans="1:4">
      <c r="A4844" s="184" t="s">
        <v>22279</v>
      </c>
      <c r="B4844" s="180" t="s">
        <v>22280</v>
      </c>
      <c r="C4844" s="181" t="s">
        <v>41</v>
      </c>
      <c r="D4844" s="182">
        <v>98.01</v>
      </c>
    </row>
    <row r="4845" spans="1:4">
      <c r="A4845" s="184" t="s">
        <v>22281</v>
      </c>
      <c r="B4845" s="180" t="s">
        <v>22282</v>
      </c>
      <c r="C4845" s="181" t="s">
        <v>32</v>
      </c>
      <c r="D4845" s="182">
        <v>10.86</v>
      </c>
    </row>
    <row r="4846" spans="1:4">
      <c r="A4846" s="184" t="s">
        <v>22283</v>
      </c>
      <c r="B4846" s="180" t="s">
        <v>22284</v>
      </c>
      <c r="C4846" s="181" t="s">
        <v>41</v>
      </c>
      <c r="D4846" s="182">
        <v>213.84</v>
      </c>
    </row>
    <row r="4847" spans="1:4">
      <c r="A4847" s="184" t="s">
        <v>22285</v>
      </c>
      <c r="B4847" s="180" t="s">
        <v>22286</v>
      </c>
      <c r="C4847" s="181" t="s">
        <v>41</v>
      </c>
      <c r="D4847" s="182">
        <v>303</v>
      </c>
    </row>
    <row r="4848" spans="1:4">
      <c r="A4848" s="184" t="s">
        <v>22287</v>
      </c>
      <c r="B4848" s="180" t="s">
        <v>22288</v>
      </c>
      <c r="C4848" s="181" t="s">
        <v>41</v>
      </c>
      <c r="D4848" s="182">
        <v>302.94</v>
      </c>
    </row>
    <row r="4849" spans="1:4">
      <c r="A4849" s="184" t="s">
        <v>22289</v>
      </c>
      <c r="B4849" s="180" t="s">
        <v>22290</v>
      </c>
      <c r="C4849" s="181" t="s">
        <v>32</v>
      </c>
      <c r="D4849" s="182">
        <v>12.41</v>
      </c>
    </row>
    <row r="4850" spans="1:4">
      <c r="A4850" s="184" t="s">
        <v>22291</v>
      </c>
      <c r="B4850" s="180" t="s">
        <v>22292</v>
      </c>
      <c r="C4850" s="181" t="s">
        <v>32</v>
      </c>
      <c r="D4850" s="182">
        <v>14.72</v>
      </c>
    </row>
    <row r="4851" spans="1:4">
      <c r="A4851" s="184" t="s">
        <v>22293</v>
      </c>
      <c r="B4851" s="180" t="s">
        <v>22294</v>
      </c>
      <c r="C4851" s="181" t="s">
        <v>41</v>
      </c>
      <c r="D4851" s="182">
        <v>192.97</v>
      </c>
    </row>
    <row r="4852" spans="1:4">
      <c r="A4852" s="184" t="s">
        <v>22295</v>
      </c>
      <c r="B4852" s="180" t="s">
        <v>22296</v>
      </c>
      <c r="C4852" s="181" t="s">
        <v>41</v>
      </c>
      <c r="D4852" s="182">
        <v>57.39</v>
      </c>
    </row>
    <row r="4853" spans="1:4">
      <c r="A4853" s="184" t="s">
        <v>22297</v>
      </c>
      <c r="B4853" s="180" t="s">
        <v>22298</v>
      </c>
      <c r="C4853" s="181" t="s">
        <v>32</v>
      </c>
      <c r="D4853" s="182">
        <v>23.27</v>
      </c>
    </row>
    <row r="4854" spans="1:4">
      <c r="A4854" s="184" t="s">
        <v>22299</v>
      </c>
      <c r="B4854" s="180" t="s">
        <v>22300</v>
      </c>
      <c r="C4854" s="181" t="s">
        <v>32</v>
      </c>
      <c r="D4854" s="182">
        <v>10.86</v>
      </c>
    </row>
    <row r="4855" spans="1:4">
      <c r="A4855" s="184" t="s">
        <v>22301</v>
      </c>
      <c r="B4855" s="180" t="s">
        <v>22302</v>
      </c>
      <c r="C4855" s="181" t="s">
        <v>32</v>
      </c>
      <c r="D4855" s="182">
        <v>21.09</v>
      </c>
    </row>
    <row r="4856" spans="1:4">
      <c r="A4856" s="184" t="s">
        <v>22303</v>
      </c>
      <c r="B4856" s="180" t="s">
        <v>22304</v>
      </c>
      <c r="C4856" s="181" t="s">
        <v>32</v>
      </c>
      <c r="D4856" s="182">
        <v>15.47</v>
      </c>
    </row>
    <row r="4857" spans="1:4">
      <c r="A4857" s="184" t="s">
        <v>22305</v>
      </c>
      <c r="B4857" s="180" t="s">
        <v>22306</v>
      </c>
      <c r="C4857" s="181" t="s">
        <v>32</v>
      </c>
      <c r="D4857" s="182">
        <v>7.76</v>
      </c>
    </row>
    <row r="4858" spans="1:4">
      <c r="A4858" s="184" t="s">
        <v>22307</v>
      </c>
      <c r="B4858" s="180" t="s">
        <v>22308</v>
      </c>
      <c r="C4858" s="181" t="s">
        <v>32</v>
      </c>
      <c r="D4858" s="182">
        <v>18.61</v>
      </c>
    </row>
    <row r="4859" spans="1:4">
      <c r="A4859" s="184" t="s">
        <v>22309</v>
      </c>
      <c r="B4859" s="180" t="s">
        <v>22310</v>
      </c>
      <c r="C4859" s="181" t="s">
        <v>32</v>
      </c>
      <c r="D4859" s="182">
        <v>23.27</v>
      </c>
    </row>
    <row r="4860" spans="1:4">
      <c r="A4860" s="184" t="s">
        <v>22311</v>
      </c>
      <c r="B4860" s="180" t="s">
        <v>22312</v>
      </c>
      <c r="C4860" s="181" t="s">
        <v>32</v>
      </c>
      <c r="D4860" s="182">
        <v>41.88</v>
      </c>
    </row>
    <row r="4861" spans="1:4">
      <c r="A4861" s="184" t="s">
        <v>22313</v>
      </c>
      <c r="B4861" s="180" t="s">
        <v>22314</v>
      </c>
      <c r="C4861" s="181" t="s">
        <v>32</v>
      </c>
      <c r="D4861" s="182">
        <v>9.6</v>
      </c>
    </row>
    <row r="4862" spans="1:4">
      <c r="A4862" s="184" t="s">
        <v>22315</v>
      </c>
      <c r="B4862" s="180" t="s">
        <v>22316</v>
      </c>
      <c r="C4862" s="181" t="s">
        <v>48</v>
      </c>
      <c r="D4862" s="182">
        <v>6.83</v>
      </c>
    </row>
    <row r="4863" spans="1:4">
      <c r="A4863" s="184" t="s">
        <v>22317</v>
      </c>
      <c r="B4863" s="180" t="s">
        <v>22318</v>
      </c>
      <c r="C4863" s="181" t="s">
        <v>32</v>
      </c>
      <c r="D4863" s="182">
        <v>96.86</v>
      </c>
    </row>
    <row r="4864" spans="1:4">
      <c r="A4864" s="184" t="s">
        <v>22319</v>
      </c>
      <c r="B4864" s="180" t="s">
        <v>22320</v>
      </c>
      <c r="C4864" s="181" t="s">
        <v>32</v>
      </c>
      <c r="D4864" s="182">
        <v>13.5</v>
      </c>
    </row>
    <row r="4865" spans="1:4">
      <c r="A4865" s="184" t="s">
        <v>22321</v>
      </c>
      <c r="B4865" s="180" t="s">
        <v>22322</v>
      </c>
      <c r="C4865" s="181" t="s">
        <v>48</v>
      </c>
      <c r="D4865" s="182">
        <v>3.1</v>
      </c>
    </row>
    <row r="4866" spans="1:4">
      <c r="A4866" s="184" t="s">
        <v>22323</v>
      </c>
      <c r="B4866" s="180" t="s">
        <v>22324</v>
      </c>
      <c r="C4866" s="181" t="s">
        <v>41</v>
      </c>
      <c r="D4866" s="182">
        <v>2726.94</v>
      </c>
    </row>
    <row r="4867" spans="1:4">
      <c r="A4867" s="184" t="s">
        <v>22325</v>
      </c>
      <c r="B4867" s="180" t="s">
        <v>22326</v>
      </c>
      <c r="C4867" s="181" t="s">
        <v>32</v>
      </c>
      <c r="D4867" s="182">
        <v>7.71</v>
      </c>
    </row>
    <row r="4868" spans="1:4">
      <c r="A4868" s="184" t="s">
        <v>22327</v>
      </c>
      <c r="B4868" s="180" t="s">
        <v>22328</v>
      </c>
      <c r="C4868" s="181" t="s">
        <v>32</v>
      </c>
      <c r="D4868" s="182">
        <v>7.39</v>
      </c>
    </row>
    <row r="4869" spans="1:4">
      <c r="A4869" s="184" t="s">
        <v>22329</v>
      </c>
      <c r="B4869" s="180" t="s">
        <v>22330</v>
      </c>
      <c r="C4869" s="181" t="s">
        <v>32</v>
      </c>
      <c r="D4869" s="182">
        <v>16.78</v>
      </c>
    </row>
    <row r="4870" spans="1:4">
      <c r="A4870" s="184" t="s">
        <v>22331</v>
      </c>
      <c r="B4870" s="180" t="s">
        <v>22332</v>
      </c>
      <c r="C4870" s="181" t="s">
        <v>32</v>
      </c>
      <c r="D4870" s="182">
        <v>31.48</v>
      </c>
    </row>
    <row r="4871" spans="1:4">
      <c r="A4871" s="184" t="s">
        <v>22333</v>
      </c>
      <c r="B4871" s="180" t="s">
        <v>22334</v>
      </c>
      <c r="C4871" s="181" t="s">
        <v>32</v>
      </c>
      <c r="D4871" s="182">
        <v>12.99</v>
      </c>
    </row>
    <row r="4872" spans="1:4">
      <c r="A4872" s="184" t="s">
        <v>22335</v>
      </c>
      <c r="B4872" s="180" t="s">
        <v>22336</v>
      </c>
      <c r="C4872" s="181" t="s">
        <v>32</v>
      </c>
      <c r="D4872" s="182">
        <v>28.86</v>
      </c>
    </row>
    <row r="4873" spans="1:4">
      <c r="A4873" s="184" t="s">
        <v>22337</v>
      </c>
      <c r="B4873" s="180" t="s">
        <v>22338</v>
      </c>
      <c r="C4873" s="181" t="s">
        <v>32</v>
      </c>
      <c r="D4873" s="182">
        <v>9.89</v>
      </c>
    </row>
    <row r="4874" spans="1:4">
      <c r="A4874" s="184" t="s">
        <v>22339</v>
      </c>
      <c r="B4874" s="180" t="s">
        <v>22340</v>
      </c>
      <c r="C4874" s="181" t="s">
        <v>32</v>
      </c>
      <c r="D4874" s="182">
        <v>10.56</v>
      </c>
    </row>
    <row r="4875" spans="1:4">
      <c r="A4875" s="184" t="s">
        <v>22341</v>
      </c>
      <c r="B4875" s="180" t="s">
        <v>22342</v>
      </c>
      <c r="C4875" s="181" t="s">
        <v>32</v>
      </c>
      <c r="D4875" s="182">
        <v>15.05</v>
      </c>
    </row>
    <row r="4876" spans="1:4">
      <c r="A4876" s="184" t="s">
        <v>22343</v>
      </c>
      <c r="B4876" s="180" t="s">
        <v>22344</v>
      </c>
      <c r="C4876" s="181" t="s">
        <v>32</v>
      </c>
      <c r="D4876" s="182">
        <v>8.1199999999999992</v>
      </c>
    </row>
    <row r="4877" spans="1:4">
      <c r="A4877" s="184" t="s">
        <v>22345</v>
      </c>
      <c r="B4877" s="180" t="s">
        <v>22346</v>
      </c>
      <c r="C4877" s="181" t="s">
        <v>32</v>
      </c>
      <c r="D4877" s="182">
        <v>11.59</v>
      </c>
    </row>
    <row r="4878" spans="1:4">
      <c r="A4878" s="184" t="s">
        <v>22347</v>
      </c>
      <c r="B4878" s="180" t="s">
        <v>22348</v>
      </c>
      <c r="C4878" s="181" t="s">
        <v>32</v>
      </c>
      <c r="D4878" s="182">
        <v>13.49</v>
      </c>
    </row>
    <row r="4879" spans="1:4">
      <c r="A4879" s="184" t="s">
        <v>22349</v>
      </c>
      <c r="B4879" s="180" t="s">
        <v>22350</v>
      </c>
      <c r="C4879" s="181" t="s">
        <v>32</v>
      </c>
      <c r="D4879" s="182">
        <v>7.76</v>
      </c>
    </row>
    <row r="4880" spans="1:4">
      <c r="A4880" s="184" t="s">
        <v>22351</v>
      </c>
      <c r="B4880" s="180" t="s">
        <v>22352</v>
      </c>
      <c r="C4880" s="181" t="s">
        <v>32</v>
      </c>
      <c r="D4880" s="182">
        <v>19.39</v>
      </c>
    </row>
    <row r="4881" spans="1:4">
      <c r="A4881" s="184" t="s">
        <v>22353</v>
      </c>
      <c r="B4881" s="180" t="s">
        <v>22354</v>
      </c>
      <c r="C4881" s="181" t="s">
        <v>32</v>
      </c>
      <c r="D4881" s="182">
        <v>6.34</v>
      </c>
    </row>
    <row r="4882" spans="1:4">
      <c r="A4882" s="184" t="s">
        <v>22355</v>
      </c>
      <c r="B4882" s="180" t="s">
        <v>22356</v>
      </c>
      <c r="C4882" s="181" t="s">
        <v>32</v>
      </c>
      <c r="D4882" s="182">
        <v>10.86</v>
      </c>
    </row>
    <row r="4883" spans="1:4">
      <c r="A4883" s="184" t="s">
        <v>22357</v>
      </c>
      <c r="B4883" s="180" t="s">
        <v>22358</v>
      </c>
      <c r="C4883" s="181" t="s">
        <v>32</v>
      </c>
      <c r="D4883" s="182">
        <v>11.08</v>
      </c>
    </row>
    <row r="4884" spans="1:4">
      <c r="A4884" s="184" t="s">
        <v>22359</v>
      </c>
      <c r="B4884" s="180" t="s">
        <v>22360</v>
      </c>
      <c r="C4884" s="181" t="s">
        <v>32</v>
      </c>
      <c r="D4884" s="182">
        <v>13.85</v>
      </c>
    </row>
    <row r="4885" spans="1:4">
      <c r="A4885" s="184" t="s">
        <v>22361</v>
      </c>
      <c r="B4885" s="180" t="s">
        <v>22362</v>
      </c>
      <c r="C4885" s="181" t="s">
        <v>41</v>
      </c>
      <c r="D4885" s="182">
        <v>19.55</v>
      </c>
    </row>
    <row r="4886" spans="1:4">
      <c r="A4886" s="184" t="s">
        <v>22363</v>
      </c>
      <c r="B4886" s="180" t="s">
        <v>22364</v>
      </c>
      <c r="C4886" s="181" t="s">
        <v>32</v>
      </c>
      <c r="D4886" s="182">
        <v>16.260000000000002</v>
      </c>
    </row>
    <row r="4887" spans="1:4">
      <c r="A4887" s="184" t="s">
        <v>22365</v>
      </c>
      <c r="B4887" s="180" t="s">
        <v>22366</v>
      </c>
      <c r="C4887" s="181" t="s">
        <v>32</v>
      </c>
      <c r="D4887" s="182">
        <v>8.5299999999999994</v>
      </c>
    </row>
    <row r="4888" spans="1:4">
      <c r="A4888" s="184" t="s">
        <v>22367</v>
      </c>
      <c r="B4888" s="180" t="s">
        <v>22368</v>
      </c>
      <c r="C4888" s="181" t="s">
        <v>32</v>
      </c>
      <c r="D4888" s="182">
        <v>18.61</v>
      </c>
    </row>
    <row r="4889" spans="1:4">
      <c r="A4889" s="184" t="s">
        <v>22369</v>
      </c>
      <c r="B4889" s="180" t="s">
        <v>22370</v>
      </c>
      <c r="C4889" s="181" t="s">
        <v>32</v>
      </c>
      <c r="D4889" s="182">
        <v>5.43</v>
      </c>
    </row>
    <row r="4890" spans="1:4">
      <c r="A4890" s="184" t="s">
        <v>22371</v>
      </c>
      <c r="B4890" s="180" t="s">
        <v>22372</v>
      </c>
      <c r="C4890" s="181" t="s">
        <v>48</v>
      </c>
      <c r="D4890" s="182">
        <v>57.71</v>
      </c>
    </row>
    <row r="4891" spans="1:4">
      <c r="A4891" s="184" t="s">
        <v>22373</v>
      </c>
      <c r="B4891" s="180" t="s">
        <v>22374</v>
      </c>
      <c r="C4891" s="181" t="s">
        <v>32</v>
      </c>
      <c r="D4891" s="182">
        <v>15.47</v>
      </c>
    </row>
    <row r="4892" spans="1:4">
      <c r="A4892" s="184" t="s">
        <v>22375</v>
      </c>
      <c r="B4892" s="180" t="s">
        <v>22376</v>
      </c>
      <c r="C4892" s="181" t="s">
        <v>32</v>
      </c>
      <c r="D4892" s="182">
        <v>5.43</v>
      </c>
    </row>
    <row r="4893" spans="1:4">
      <c r="A4893" s="184" t="s">
        <v>22377</v>
      </c>
      <c r="B4893" s="180" t="s">
        <v>22378</v>
      </c>
      <c r="C4893" s="181" t="s">
        <v>32</v>
      </c>
      <c r="D4893" s="182">
        <v>12.41</v>
      </c>
    </row>
    <row r="4894" spans="1:4">
      <c r="A4894" s="184" t="s">
        <v>22379</v>
      </c>
      <c r="B4894" s="180" t="s">
        <v>22380</v>
      </c>
      <c r="C4894" s="181" t="s">
        <v>48</v>
      </c>
      <c r="D4894" s="182">
        <v>39.53</v>
      </c>
    </row>
    <row r="4895" spans="1:4">
      <c r="A4895" s="184" t="s">
        <v>22381</v>
      </c>
      <c r="B4895" s="180" t="s">
        <v>22382</v>
      </c>
      <c r="C4895" s="181" t="s">
        <v>48</v>
      </c>
      <c r="D4895" s="182">
        <v>79.430000000000007</v>
      </c>
    </row>
    <row r="4896" spans="1:4">
      <c r="A4896" s="184" t="s">
        <v>22383</v>
      </c>
      <c r="B4896" s="180" t="s">
        <v>22384</v>
      </c>
      <c r="C4896" s="181" t="s">
        <v>48</v>
      </c>
      <c r="D4896" s="182">
        <v>193.97</v>
      </c>
    </row>
    <row r="4897" spans="1:4">
      <c r="A4897" s="184" t="s">
        <v>22385</v>
      </c>
      <c r="B4897" s="180" t="s">
        <v>22386</v>
      </c>
      <c r="C4897" s="181" t="s">
        <v>48</v>
      </c>
      <c r="D4897" s="182">
        <v>312.47000000000003</v>
      </c>
    </row>
    <row r="4898" spans="1:4">
      <c r="A4898" s="179" t="s">
        <v>22387</v>
      </c>
      <c r="B4898" s="180"/>
      <c r="C4898" s="181"/>
      <c r="D4898" s="182"/>
    </row>
    <row r="4899" spans="1:4">
      <c r="A4899" s="184" t="s">
        <v>22388</v>
      </c>
      <c r="B4899" s="180" t="s">
        <v>22389</v>
      </c>
      <c r="C4899" s="181" t="s">
        <v>11911</v>
      </c>
      <c r="D4899" s="182">
        <v>48.61</v>
      </c>
    </row>
    <row r="4900" spans="1:4">
      <c r="A4900" s="184" t="s">
        <v>22390</v>
      </c>
      <c r="B4900" s="180" t="s">
        <v>22391</v>
      </c>
      <c r="C4900" s="181" t="s">
        <v>32</v>
      </c>
      <c r="D4900" s="182">
        <v>9.5399999999999991</v>
      </c>
    </row>
    <row r="4901" spans="1:4">
      <c r="A4901" s="184" t="s">
        <v>22392</v>
      </c>
      <c r="B4901" s="180" t="s">
        <v>22393</v>
      </c>
      <c r="C4901" s="181" t="s">
        <v>41</v>
      </c>
      <c r="D4901" s="182">
        <v>129.1</v>
      </c>
    </row>
    <row r="4902" spans="1:4">
      <c r="A4902" s="184" t="s">
        <v>22394</v>
      </c>
      <c r="B4902" s="180" t="s">
        <v>22395</v>
      </c>
      <c r="C4902" s="181" t="s">
        <v>32</v>
      </c>
      <c r="D4902" s="182">
        <v>20.13</v>
      </c>
    </row>
    <row r="4903" spans="1:4">
      <c r="A4903" s="184" t="s">
        <v>22396</v>
      </c>
      <c r="B4903" s="180" t="s">
        <v>22397</v>
      </c>
      <c r="C4903" s="181" t="s">
        <v>32</v>
      </c>
      <c r="D4903" s="182">
        <v>25.17</v>
      </c>
    </row>
    <row r="4904" spans="1:4">
      <c r="A4904" s="184" t="s">
        <v>22398</v>
      </c>
      <c r="B4904" s="180" t="s">
        <v>22399</v>
      </c>
      <c r="C4904" s="181" t="s">
        <v>41</v>
      </c>
      <c r="D4904" s="182">
        <v>219.48</v>
      </c>
    </row>
    <row r="4905" spans="1:4">
      <c r="A4905" s="184" t="s">
        <v>22400</v>
      </c>
      <c r="B4905" s="180" t="s">
        <v>22401</v>
      </c>
      <c r="C4905" s="181" t="s">
        <v>32</v>
      </c>
      <c r="D4905" s="182">
        <v>15.09</v>
      </c>
    </row>
    <row r="4906" spans="1:4">
      <c r="A4906" s="184" t="s">
        <v>22402</v>
      </c>
      <c r="B4906" s="180" t="s">
        <v>22403</v>
      </c>
      <c r="C4906" s="181" t="s">
        <v>32</v>
      </c>
      <c r="D4906" s="182">
        <v>22.65</v>
      </c>
    </row>
    <row r="4907" spans="1:4">
      <c r="A4907" s="184" t="s">
        <v>22404</v>
      </c>
      <c r="B4907" s="180" t="s">
        <v>22405</v>
      </c>
      <c r="C4907" s="181" t="s">
        <v>32</v>
      </c>
      <c r="D4907" s="182">
        <v>17.73</v>
      </c>
    </row>
    <row r="4908" spans="1:4">
      <c r="A4908" s="184" t="s">
        <v>22406</v>
      </c>
      <c r="B4908" s="180" t="s">
        <v>22407</v>
      </c>
      <c r="C4908" s="181" t="s">
        <v>32</v>
      </c>
      <c r="D4908" s="182">
        <v>26.61</v>
      </c>
    </row>
    <row r="4909" spans="1:4">
      <c r="A4909" s="184" t="s">
        <v>22408</v>
      </c>
      <c r="B4909" s="180" t="s">
        <v>22409</v>
      </c>
      <c r="C4909" s="181" t="s">
        <v>41</v>
      </c>
      <c r="D4909" s="182">
        <v>100.69</v>
      </c>
    </row>
    <row r="4910" spans="1:4">
      <c r="A4910" s="184" t="s">
        <v>22410</v>
      </c>
      <c r="B4910" s="180" t="s">
        <v>22411</v>
      </c>
      <c r="C4910" s="181" t="s">
        <v>41</v>
      </c>
      <c r="D4910" s="182">
        <v>171.17</v>
      </c>
    </row>
    <row r="4911" spans="1:4">
      <c r="A4911" s="184" t="s">
        <v>22412</v>
      </c>
      <c r="B4911" s="180" t="s">
        <v>22413</v>
      </c>
      <c r="C4911" s="181" t="s">
        <v>41</v>
      </c>
      <c r="D4911" s="182">
        <v>1643.36</v>
      </c>
    </row>
    <row r="4912" spans="1:4">
      <c r="A4912" s="179" t="s">
        <v>22414</v>
      </c>
      <c r="B4912" s="180"/>
      <c r="C4912" s="181"/>
      <c r="D4912" s="182"/>
    </row>
    <row r="4913" spans="1:4">
      <c r="A4913" s="184" t="s">
        <v>22415</v>
      </c>
      <c r="B4913" s="180" t="s">
        <v>22416</v>
      </c>
      <c r="C4913" s="181" t="s">
        <v>48</v>
      </c>
      <c r="D4913" s="182">
        <v>86.97</v>
      </c>
    </row>
    <row r="4914" spans="1:4">
      <c r="A4914" s="184" t="s">
        <v>22417</v>
      </c>
      <c r="B4914" s="180" t="s">
        <v>22418</v>
      </c>
      <c r="C4914" s="181" t="s">
        <v>41</v>
      </c>
      <c r="D4914" s="182">
        <v>23.27</v>
      </c>
    </row>
    <row r="4915" spans="1:4">
      <c r="A4915" s="184" t="s">
        <v>22419</v>
      </c>
      <c r="B4915" s="180" t="s">
        <v>22420</v>
      </c>
      <c r="C4915" s="181" t="s">
        <v>41</v>
      </c>
      <c r="D4915" s="182">
        <v>31.02</v>
      </c>
    </row>
    <row r="4916" spans="1:4">
      <c r="A4916" s="184" t="s">
        <v>22421</v>
      </c>
      <c r="B4916" s="180" t="s">
        <v>22422</v>
      </c>
      <c r="C4916" s="181" t="s">
        <v>41</v>
      </c>
      <c r="D4916" s="182">
        <v>46.54</v>
      </c>
    </row>
    <row r="4917" spans="1:4">
      <c r="A4917" s="179" t="s">
        <v>22423</v>
      </c>
      <c r="B4917" s="180"/>
      <c r="C4917" s="181"/>
      <c r="D4917" s="182"/>
    </row>
    <row r="4918" spans="1:4">
      <c r="A4918" s="184" t="s">
        <v>22424</v>
      </c>
      <c r="B4918" s="180" t="s">
        <v>22425</v>
      </c>
      <c r="C4918" s="181" t="s">
        <v>32</v>
      </c>
      <c r="D4918" s="182">
        <v>3.88</v>
      </c>
    </row>
    <row r="4919" spans="1:4">
      <c r="A4919" s="184" t="s">
        <v>22426</v>
      </c>
      <c r="B4919" s="180" t="s">
        <v>22427</v>
      </c>
      <c r="C4919" s="181" t="s">
        <v>32</v>
      </c>
      <c r="D4919" s="182">
        <v>11.64</v>
      </c>
    </row>
    <row r="4920" spans="1:4">
      <c r="A4920" s="184" t="s">
        <v>22428</v>
      </c>
      <c r="B4920" s="180" t="s">
        <v>22429</v>
      </c>
      <c r="C4920" s="181" t="s">
        <v>32</v>
      </c>
      <c r="D4920" s="182">
        <v>6.2</v>
      </c>
    </row>
    <row r="4921" spans="1:4">
      <c r="A4921" s="184" t="s">
        <v>22430</v>
      </c>
      <c r="B4921" s="180" t="s">
        <v>22431</v>
      </c>
      <c r="C4921" s="181" t="s">
        <v>11911</v>
      </c>
      <c r="D4921" s="182">
        <v>31.02</v>
      </c>
    </row>
    <row r="4922" spans="1:4">
      <c r="A4922" s="184" t="s">
        <v>22432</v>
      </c>
      <c r="B4922" s="180" t="s">
        <v>22433</v>
      </c>
      <c r="C4922" s="181" t="s">
        <v>11911</v>
      </c>
      <c r="D4922" s="182">
        <v>69.8</v>
      </c>
    </row>
    <row r="4923" spans="1:4">
      <c r="A4923" s="184" t="s">
        <v>22434</v>
      </c>
      <c r="B4923" s="180" t="s">
        <v>22435</v>
      </c>
      <c r="C4923" s="181" t="s">
        <v>48</v>
      </c>
      <c r="D4923" s="182">
        <v>78.900000000000006</v>
      </c>
    </row>
    <row r="4924" spans="1:4">
      <c r="A4924" s="179" t="s">
        <v>22436</v>
      </c>
      <c r="B4924" s="180"/>
      <c r="C4924" s="181"/>
      <c r="D4924" s="182"/>
    </row>
    <row r="4925" spans="1:4">
      <c r="A4925" s="179" t="s">
        <v>22437</v>
      </c>
      <c r="B4925" s="180"/>
      <c r="C4925" s="181"/>
      <c r="D4925" s="182"/>
    </row>
    <row r="4926" spans="1:4">
      <c r="A4926" s="184" t="s">
        <v>22438</v>
      </c>
      <c r="B4926" s="180" t="s">
        <v>22439</v>
      </c>
      <c r="C4926" s="181" t="s">
        <v>11916</v>
      </c>
      <c r="D4926" s="182">
        <v>13.2</v>
      </c>
    </row>
    <row r="4927" spans="1:4">
      <c r="A4927" s="184" t="s">
        <v>22440</v>
      </c>
      <c r="B4927" s="180" t="s">
        <v>22441</v>
      </c>
      <c r="C4927" s="181" t="s">
        <v>11916</v>
      </c>
      <c r="D4927" s="182">
        <v>20.170000000000002</v>
      </c>
    </row>
    <row r="4928" spans="1:4">
      <c r="A4928" s="184" t="s">
        <v>22442</v>
      </c>
      <c r="B4928" s="180" t="s">
        <v>22443</v>
      </c>
      <c r="C4928" s="181" t="s">
        <v>11916</v>
      </c>
      <c r="D4928" s="182">
        <v>21.43</v>
      </c>
    </row>
    <row r="4929" spans="1:4">
      <c r="A4929" s="184" t="s">
        <v>22444</v>
      </c>
      <c r="B4929" s="180" t="s">
        <v>22445</v>
      </c>
      <c r="C4929" s="181" t="s">
        <v>11916</v>
      </c>
      <c r="D4929" s="182">
        <v>21.43</v>
      </c>
    </row>
    <row r="4930" spans="1:4">
      <c r="A4930" s="184" t="s">
        <v>22446</v>
      </c>
      <c r="B4930" s="180" t="s">
        <v>22447</v>
      </c>
      <c r="C4930" s="181" t="s">
        <v>11916</v>
      </c>
      <c r="D4930" s="182">
        <v>21.43</v>
      </c>
    </row>
    <row r="4931" spans="1:4">
      <c r="A4931" s="184" t="s">
        <v>22448</v>
      </c>
      <c r="B4931" s="180" t="s">
        <v>22449</v>
      </c>
      <c r="C4931" s="181" t="s">
        <v>11916</v>
      </c>
      <c r="D4931" s="182">
        <v>21.43</v>
      </c>
    </row>
    <row r="4932" spans="1:4">
      <c r="A4932" s="184" t="s">
        <v>22450</v>
      </c>
      <c r="B4932" s="180" t="s">
        <v>22451</v>
      </c>
      <c r="C4932" s="181" t="s">
        <v>11916</v>
      </c>
      <c r="D4932" s="182">
        <v>23.08</v>
      </c>
    </row>
    <row r="4933" spans="1:4">
      <c r="A4933" s="184" t="s">
        <v>22452</v>
      </c>
      <c r="B4933" s="180" t="s">
        <v>22453</v>
      </c>
      <c r="C4933" s="181" t="s">
        <v>11916</v>
      </c>
      <c r="D4933" s="182">
        <v>21.43</v>
      </c>
    </row>
    <row r="4934" spans="1:4">
      <c r="A4934" s="184" t="s">
        <v>22454</v>
      </c>
      <c r="B4934" s="180" t="s">
        <v>22455</v>
      </c>
      <c r="C4934" s="181" t="s">
        <v>11916</v>
      </c>
      <c r="D4934" s="182">
        <v>23.08</v>
      </c>
    </row>
    <row r="4935" spans="1:4">
      <c r="A4935" s="184" t="s">
        <v>22456</v>
      </c>
      <c r="B4935" s="180" t="s">
        <v>22457</v>
      </c>
      <c r="C4935" s="181" t="s">
        <v>11916</v>
      </c>
      <c r="D4935" s="182">
        <v>21.43</v>
      </c>
    </row>
    <row r="4936" spans="1:4">
      <c r="A4936" s="184" t="s">
        <v>22458</v>
      </c>
      <c r="B4936" s="180" t="s">
        <v>22459</v>
      </c>
      <c r="C4936" s="181" t="s">
        <v>11916</v>
      </c>
      <c r="D4936" s="182">
        <v>20.170000000000002</v>
      </c>
    </row>
    <row r="4937" spans="1:4">
      <c r="A4937" s="184" t="s">
        <v>22460</v>
      </c>
      <c r="B4937" s="180" t="s">
        <v>22461</v>
      </c>
      <c r="C4937" s="181" t="s">
        <v>11916</v>
      </c>
      <c r="D4937" s="182">
        <v>20.170000000000002</v>
      </c>
    </row>
    <row r="4938" spans="1:4">
      <c r="A4938" s="184" t="s">
        <v>22462</v>
      </c>
      <c r="B4938" s="180" t="s">
        <v>22463</v>
      </c>
      <c r="C4938" s="181" t="s">
        <v>11916</v>
      </c>
      <c r="D4938" s="182">
        <v>23.08</v>
      </c>
    </row>
    <row r="4939" spans="1:4">
      <c r="A4939" s="184" t="s">
        <v>22464</v>
      </c>
      <c r="B4939" s="180" t="s">
        <v>22465</v>
      </c>
      <c r="C4939" s="181" t="s">
        <v>11916</v>
      </c>
      <c r="D4939" s="182">
        <v>23.08</v>
      </c>
    </row>
    <row r="4940" spans="1:4">
      <c r="A4940" s="184" t="s">
        <v>22466</v>
      </c>
      <c r="B4940" s="180" t="s">
        <v>22467</v>
      </c>
      <c r="C4940" s="181" t="s">
        <v>11916</v>
      </c>
      <c r="D4940" s="182">
        <v>13.97</v>
      </c>
    </row>
    <row r="4941" spans="1:4">
      <c r="A4941" s="184" t="s">
        <v>22468</v>
      </c>
      <c r="B4941" s="180" t="s">
        <v>22469</v>
      </c>
      <c r="C4941" s="181" t="s">
        <v>11916</v>
      </c>
      <c r="D4941" s="182">
        <v>21.43</v>
      </c>
    </row>
    <row r="4942" spans="1:4">
      <c r="A4942" s="184" t="s">
        <v>22470</v>
      </c>
      <c r="B4942" s="180" t="s">
        <v>22471</v>
      </c>
      <c r="C4942" s="181" t="s">
        <v>11916</v>
      </c>
      <c r="D4942" s="182">
        <v>11.45</v>
      </c>
    </row>
    <row r="4943" spans="1:4">
      <c r="A4943" s="184" t="s">
        <v>22472</v>
      </c>
      <c r="B4943" s="180" t="s">
        <v>22473</v>
      </c>
      <c r="C4943" s="181" t="s">
        <v>11916</v>
      </c>
      <c r="D4943" s="182">
        <v>11.45</v>
      </c>
    </row>
    <row r="4944" spans="1:4">
      <c r="A4944" s="184" t="s">
        <v>22474</v>
      </c>
      <c r="B4944" s="180" t="s">
        <v>22475</v>
      </c>
      <c r="C4944" s="181" t="s">
        <v>11916</v>
      </c>
      <c r="D4944" s="182">
        <v>59.09</v>
      </c>
    </row>
    <row r="4945" spans="1:4">
      <c r="A4945" s="184" t="s">
        <v>22476</v>
      </c>
      <c r="B4945" s="180" t="s">
        <v>22477</v>
      </c>
      <c r="C4945" s="181" t="s">
        <v>11916</v>
      </c>
      <c r="D4945" s="182">
        <v>24.08</v>
      </c>
    </row>
    <row r="4946" spans="1:4">
      <c r="A4946" s="184" t="s">
        <v>22478</v>
      </c>
      <c r="B4946" s="180" t="s">
        <v>22479</v>
      </c>
      <c r="C4946" s="181" t="s">
        <v>11916</v>
      </c>
      <c r="D4946" s="182">
        <v>23.08</v>
      </c>
    </row>
    <row r="4947" spans="1:4">
      <c r="A4947" s="184" t="s">
        <v>22480</v>
      </c>
      <c r="B4947" s="180" t="s">
        <v>22481</v>
      </c>
      <c r="C4947" s="181" t="s">
        <v>11916</v>
      </c>
      <c r="D4947" s="182">
        <v>21.43</v>
      </c>
    </row>
    <row r="4948" spans="1:4">
      <c r="A4948" s="184" t="s">
        <v>22482</v>
      </c>
      <c r="B4948" s="180" t="s">
        <v>22483</v>
      </c>
      <c r="C4948" s="181" t="s">
        <v>11916</v>
      </c>
      <c r="D4948" s="182">
        <v>21.43</v>
      </c>
    </row>
    <row r="4949" spans="1:4">
      <c r="A4949" s="184" t="s">
        <v>22484</v>
      </c>
      <c r="B4949" s="180" t="s">
        <v>22485</v>
      </c>
      <c r="C4949" s="181" t="s">
        <v>11916</v>
      </c>
      <c r="D4949" s="182">
        <v>20.59</v>
      </c>
    </row>
    <row r="4950" spans="1:4">
      <c r="A4950" s="184" t="s">
        <v>22486</v>
      </c>
      <c r="B4950" s="180" t="s">
        <v>22487</v>
      </c>
      <c r="C4950" s="181" t="s">
        <v>11916</v>
      </c>
      <c r="D4950" s="182">
        <v>21.43</v>
      </c>
    </row>
    <row r="4951" spans="1:4">
      <c r="A4951" s="184" t="s">
        <v>22488</v>
      </c>
      <c r="B4951" s="180" t="s">
        <v>22489</v>
      </c>
      <c r="C4951" s="181" t="s">
        <v>11916</v>
      </c>
      <c r="D4951" s="182">
        <v>15.51</v>
      </c>
    </row>
    <row r="4952" spans="1:4">
      <c r="A4952" s="184" t="s">
        <v>22490</v>
      </c>
      <c r="B4952" s="180" t="s">
        <v>22491</v>
      </c>
      <c r="C4952" s="181" t="s">
        <v>11916</v>
      </c>
      <c r="D4952" s="182">
        <v>21.43</v>
      </c>
    </row>
    <row r="4953" spans="1:4">
      <c r="A4953" s="179" t="s">
        <v>22492</v>
      </c>
      <c r="B4953" s="180"/>
      <c r="C4953" s="181"/>
      <c r="D4953" s="182"/>
    </row>
    <row r="4954" spans="1:4">
      <c r="A4954" s="184" t="s">
        <v>22493</v>
      </c>
      <c r="B4954" s="180" t="s">
        <v>22494</v>
      </c>
      <c r="C4954" s="181" t="s">
        <v>11916</v>
      </c>
      <c r="D4954" s="182">
        <v>16.399999999999999</v>
      </c>
    </row>
    <row r="4955" spans="1:4">
      <c r="A4955" s="184" t="s">
        <v>22495</v>
      </c>
      <c r="B4955" s="180" t="s">
        <v>22496</v>
      </c>
      <c r="C4955" s="181" t="s">
        <v>11916</v>
      </c>
      <c r="D4955" s="182">
        <v>15.77</v>
      </c>
    </row>
    <row r="4956" spans="1:4">
      <c r="A4956" s="184" t="s">
        <v>22497</v>
      </c>
      <c r="B4956" s="180" t="s">
        <v>22498</v>
      </c>
      <c r="C4956" s="181" t="s">
        <v>11916</v>
      </c>
      <c r="D4956" s="182">
        <v>19.18</v>
      </c>
    </row>
    <row r="4957" spans="1:4">
      <c r="A4957" s="184" t="s">
        <v>22499</v>
      </c>
      <c r="B4957" s="180" t="s">
        <v>22500</v>
      </c>
      <c r="C4957" s="181" t="s">
        <v>11916</v>
      </c>
      <c r="D4957" s="182">
        <v>26.97</v>
      </c>
    </row>
    <row r="4958" spans="1:4">
      <c r="A4958" s="184" t="s">
        <v>22501</v>
      </c>
      <c r="B4958" s="180" t="s">
        <v>22502</v>
      </c>
      <c r="C4958" s="181" t="s">
        <v>11916</v>
      </c>
      <c r="D4958" s="182">
        <v>25.57</v>
      </c>
    </row>
    <row r="4959" spans="1:4">
      <c r="A4959" s="184" t="s">
        <v>22503</v>
      </c>
      <c r="B4959" s="180" t="s">
        <v>22504</v>
      </c>
      <c r="C4959" s="181" t="s">
        <v>11916</v>
      </c>
      <c r="D4959" s="182">
        <v>40.549999999999997</v>
      </c>
    </row>
    <row r="4960" spans="1:4">
      <c r="A4960" s="184" t="s">
        <v>22505</v>
      </c>
      <c r="B4960" s="180" t="s">
        <v>22506</v>
      </c>
      <c r="C4960" s="181" t="s">
        <v>11916</v>
      </c>
      <c r="D4960" s="182">
        <v>15.02</v>
      </c>
    </row>
    <row r="4961" spans="1:4">
      <c r="A4961" s="184" t="s">
        <v>22507</v>
      </c>
      <c r="B4961" s="180" t="s">
        <v>22508</v>
      </c>
      <c r="C4961" s="181" t="s">
        <v>11916</v>
      </c>
      <c r="D4961" s="182">
        <v>15.02</v>
      </c>
    </row>
    <row r="4962" spans="1:4">
      <c r="A4962" s="179" t="s">
        <v>22509</v>
      </c>
      <c r="B4962" s="180"/>
      <c r="C4962" s="181"/>
      <c r="D4962" s="182"/>
    </row>
    <row r="4963" spans="1:4">
      <c r="A4963" s="179" t="s">
        <v>22510</v>
      </c>
      <c r="B4963" s="180"/>
      <c r="C4963" s="181"/>
      <c r="D4963" s="182"/>
    </row>
    <row r="4964" spans="1:4">
      <c r="A4964" s="184" t="s">
        <v>22511</v>
      </c>
      <c r="B4964" s="180" t="s">
        <v>22512</v>
      </c>
      <c r="C4964" s="181" t="s">
        <v>41</v>
      </c>
      <c r="D4964" s="182">
        <v>12.64</v>
      </c>
    </row>
    <row r="4965" spans="1:4">
      <c r="A4965" s="184" t="s">
        <v>22513</v>
      </c>
      <c r="B4965" s="180" t="s">
        <v>22514</v>
      </c>
      <c r="C4965" s="181" t="s">
        <v>11912</v>
      </c>
      <c r="D4965" s="182">
        <v>9948.6299999999992</v>
      </c>
    </row>
    <row r="4966" spans="1:4">
      <c r="A4966" s="184" t="s">
        <v>22515</v>
      </c>
      <c r="B4966" s="180" t="s">
        <v>22516</v>
      </c>
      <c r="C4966" s="181" t="s">
        <v>41</v>
      </c>
      <c r="D4966" s="182">
        <v>69.2</v>
      </c>
    </row>
    <row r="4967" spans="1:4">
      <c r="A4967" s="184" t="s">
        <v>22517</v>
      </c>
      <c r="B4967" s="180" t="s">
        <v>22518</v>
      </c>
      <c r="C4967" s="181" t="s">
        <v>11912</v>
      </c>
      <c r="D4967" s="182">
        <v>8432.6200000000008</v>
      </c>
    </row>
    <row r="4968" spans="1:4">
      <c r="A4968" s="184" t="s">
        <v>22519</v>
      </c>
      <c r="B4968" s="180" t="s">
        <v>22520</v>
      </c>
      <c r="C4968" s="181" t="s">
        <v>11945</v>
      </c>
      <c r="D4968" s="182">
        <v>4.8099999999999996</v>
      </c>
    </row>
    <row r="4969" spans="1:4">
      <c r="A4969" s="184" t="s">
        <v>22521</v>
      </c>
      <c r="B4969" s="180" t="s">
        <v>22522</v>
      </c>
      <c r="C4969" s="181" t="s">
        <v>11945</v>
      </c>
      <c r="D4969" s="182">
        <v>0.33</v>
      </c>
    </row>
    <row r="4970" spans="1:4">
      <c r="A4970" s="184" t="s">
        <v>22523</v>
      </c>
      <c r="B4970" s="180" t="s">
        <v>22524</v>
      </c>
      <c r="C4970" s="181" t="s">
        <v>11912</v>
      </c>
      <c r="D4970" s="182">
        <v>3090</v>
      </c>
    </row>
    <row r="4971" spans="1:4">
      <c r="A4971" s="184" t="s">
        <v>22525</v>
      </c>
      <c r="B4971" s="180" t="s">
        <v>22526</v>
      </c>
      <c r="C4971" s="181" t="s">
        <v>11945</v>
      </c>
      <c r="D4971" s="182">
        <v>21.26</v>
      </c>
    </row>
    <row r="4972" spans="1:4">
      <c r="A4972" s="184" t="s">
        <v>22527</v>
      </c>
      <c r="B4972" s="180" t="s">
        <v>22528</v>
      </c>
      <c r="C4972" s="181" t="s">
        <v>11945</v>
      </c>
      <c r="D4972" s="182">
        <v>4.1500000000000004</v>
      </c>
    </row>
    <row r="4973" spans="1:4">
      <c r="A4973" s="184" t="s">
        <v>22529</v>
      </c>
      <c r="B4973" s="180" t="s">
        <v>22530</v>
      </c>
      <c r="C4973" s="181" t="s">
        <v>41</v>
      </c>
      <c r="D4973" s="182">
        <v>49.55</v>
      </c>
    </row>
    <row r="4974" spans="1:4">
      <c r="A4974" s="184" t="s">
        <v>22531</v>
      </c>
      <c r="B4974" s="180" t="s">
        <v>22532</v>
      </c>
      <c r="C4974" s="181" t="s">
        <v>41</v>
      </c>
      <c r="D4974" s="182">
        <v>94.41</v>
      </c>
    </row>
    <row r="4975" spans="1:4">
      <c r="A4975" s="184" t="s">
        <v>22533</v>
      </c>
      <c r="B4975" s="180" t="s">
        <v>22534</v>
      </c>
      <c r="C4975" s="181" t="s">
        <v>41</v>
      </c>
      <c r="D4975" s="182">
        <v>88.84</v>
      </c>
    </row>
    <row r="4976" spans="1:4">
      <c r="A4976" s="184" t="s">
        <v>22535</v>
      </c>
      <c r="B4976" s="180" t="s">
        <v>22536</v>
      </c>
      <c r="C4976" s="181" t="s">
        <v>41</v>
      </c>
      <c r="D4976" s="182">
        <v>88.61</v>
      </c>
    </row>
    <row r="4977" spans="1:4">
      <c r="A4977" s="184" t="s">
        <v>22537</v>
      </c>
      <c r="B4977" s="180" t="s">
        <v>22538</v>
      </c>
      <c r="C4977" s="181" t="s">
        <v>11945</v>
      </c>
      <c r="D4977" s="182">
        <v>5.72</v>
      </c>
    </row>
    <row r="4978" spans="1:4">
      <c r="A4978" s="184" t="s">
        <v>22539</v>
      </c>
      <c r="B4978" s="180" t="s">
        <v>22540</v>
      </c>
      <c r="C4978" s="181" t="s">
        <v>41</v>
      </c>
      <c r="D4978" s="182">
        <v>55.43</v>
      </c>
    </row>
    <row r="4979" spans="1:4">
      <c r="A4979" s="179" t="s">
        <v>22541</v>
      </c>
      <c r="B4979" s="180"/>
      <c r="C4979" s="181"/>
      <c r="D4979" s="182"/>
    </row>
    <row r="4980" spans="1:4">
      <c r="A4980" s="184" t="s">
        <v>22542</v>
      </c>
      <c r="B4980" s="180" t="s">
        <v>22543</v>
      </c>
      <c r="C4980" s="181" t="s">
        <v>32</v>
      </c>
      <c r="D4980" s="182">
        <v>983.81</v>
      </c>
    </row>
    <row r="4981" spans="1:4">
      <c r="A4981" s="179" t="s">
        <v>22544</v>
      </c>
      <c r="B4981" s="180"/>
      <c r="C4981" s="181"/>
      <c r="D4981" s="182"/>
    </row>
    <row r="4982" spans="1:4">
      <c r="A4982" s="184" t="s">
        <v>22545</v>
      </c>
      <c r="B4982" s="180" t="s">
        <v>22546</v>
      </c>
      <c r="C4982" s="181" t="s">
        <v>11945</v>
      </c>
      <c r="D4982" s="182">
        <v>28.72</v>
      </c>
    </row>
    <row r="4983" spans="1:4">
      <c r="A4983" s="179" t="s">
        <v>22547</v>
      </c>
      <c r="B4983" s="180"/>
      <c r="C4983" s="181"/>
      <c r="D4983" s="182"/>
    </row>
    <row r="4984" spans="1:4">
      <c r="A4984" s="179" t="s">
        <v>22548</v>
      </c>
      <c r="B4984" s="180"/>
      <c r="C4984" s="181"/>
      <c r="D4984" s="182"/>
    </row>
    <row r="4985" spans="1:4">
      <c r="A4985" s="184" t="s">
        <v>22549</v>
      </c>
      <c r="B4985" s="180" t="s">
        <v>22550</v>
      </c>
      <c r="C4985" s="181" t="s">
        <v>48</v>
      </c>
      <c r="D4985" s="182">
        <v>91.02</v>
      </c>
    </row>
    <row r="4986" spans="1:4">
      <c r="A4986" s="184" t="s">
        <v>22551</v>
      </c>
      <c r="B4986" s="180" t="s">
        <v>22552</v>
      </c>
      <c r="C4986" s="181" t="s">
        <v>48</v>
      </c>
      <c r="D4986" s="182">
        <v>123.2</v>
      </c>
    </row>
    <row r="4987" spans="1:4">
      <c r="A4987" s="184" t="s">
        <v>22553</v>
      </c>
      <c r="B4987" s="180" t="s">
        <v>22554</v>
      </c>
      <c r="C4987" s="181" t="s">
        <v>48</v>
      </c>
      <c r="D4987" s="182">
        <v>182.39</v>
      </c>
    </row>
    <row r="4988" spans="1:4">
      <c r="A4988" s="184" t="s">
        <v>22555</v>
      </c>
      <c r="B4988" s="180" t="s">
        <v>22556</v>
      </c>
      <c r="C4988" s="181" t="s">
        <v>48</v>
      </c>
      <c r="D4988" s="182">
        <v>42.07</v>
      </c>
    </row>
    <row r="4989" spans="1:4">
      <c r="A4989" s="184" t="s">
        <v>22557</v>
      </c>
      <c r="B4989" s="180" t="s">
        <v>22558</v>
      </c>
      <c r="C4989" s="181" t="s">
        <v>48</v>
      </c>
      <c r="D4989" s="182">
        <v>87.14</v>
      </c>
    </row>
    <row r="4990" spans="1:4">
      <c r="A4990" s="184" t="s">
        <v>22559</v>
      </c>
      <c r="B4990" s="180" t="s">
        <v>22560</v>
      </c>
      <c r="C4990" s="181" t="s">
        <v>48</v>
      </c>
      <c r="D4990" s="182">
        <v>157.51</v>
      </c>
    </row>
    <row r="4991" spans="1:4">
      <c r="A4991" s="184" t="s">
        <v>22561</v>
      </c>
      <c r="B4991" s="180" t="s">
        <v>22562</v>
      </c>
      <c r="C4991" s="181" t="s">
        <v>11911</v>
      </c>
      <c r="D4991" s="182">
        <v>6.16</v>
      </c>
    </row>
    <row r="4992" spans="1:4">
      <c r="A4992" s="184" t="s">
        <v>22563</v>
      </c>
      <c r="B4992" s="180" t="s">
        <v>22564</v>
      </c>
      <c r="C4992" s="181" t="s">
        <v>11911</v>
      </c>
      <c r="D4992" s="182">
        <v>7.83</v>
      </c>
    </row>
    <row r="4993" spans="1:4">
      <c r="A4993" s="184" t="s">
        <v>22565</v>
      </c>
      <c r="B4993" s="180" t="s">
        <v>22566</v>
      </c>
      <c r="C4993" s="181" t="s">
        <v>11911</v>
      </c>
      <c r="D4993" s="182">
        <v>12.11</v>
      </c>
    </row>
    <row r="4994" spans="1:4">
      <c r="A4994" s="184" t="s">
        <v>22567</v>
      </c>
      <c r="B4994" s="180" t="s">
        <v>22568</v>
      </c>
      <c r="C4994" s="181" t="s">
        <v>11911</v>
      </c>
      <c r="D4994" s="182">
        <v>16.649999999999999</v>
      </c>
    </row>
    <row r="4995" spans="1:4">
      <c r="A4995" s="184" t="s">
        <v>22569</v>
      </c>
      <c r="B4995" s="180" t="s">
        <v>22570</v>
      </c>
      <c r="C4995" s="181" t="s">
        <v>11911</v>
      </c>
      <c r="D4995" s="182">
        <v>19.5</v>
      </c>
    </row>
    <row r="4996" spans="1:4">
      <c r="A4996" s="184" t="s">
        <v>22571</v>
      </c>
      <c r="B4996" s="180" t="s">
        <v>22572</v>
      </c>
      <c r="C4996" s="181" t="s">
        <v>11911</v>
      </c>
      <c r="D4996" s="182">
        <v>25.5</v>
      </c>
    </row>
    <row r="4997" spans="1:4">
      <c r="A4997" s="179" t="s">
        <v>22573</v>
      </c>
      <c r="B4997" s="180"/>
      <c r="C4997" s="181"/>
      <c r="D4997" s="182"/>
    </row>
    <row r="4998" spans="1:4">
      <c r="A4998" s="184" t="s">
        <v>22574</v>
      </c>
      <c r="B4998" s="180" t="s">
        <v>22575</v>
      </c>
      <c r="C4998" s="181" t="s">
        <v>11911</v>
      </c>
      <c r="D4998" s="182">
        <v>4.99</v>
      </c>
    </row>
    <row r="4999" spans="1:4">
      <c r="A4999" s="179" t="s">
        <v>22576</v>
      </c>
      <c r="B4999" s="180"/>
      <c r="C4999" s="181"/>
      <c r="D4999" s="182"/>
    </row>
    <row r="5000" spans="1:4">
      <c r="A5000" s="184" t="s">
        <v>22577</v>
      </c>
      <c r="B5000" s="180" t="s">
        <v>22578</v>
      </c>
      <c r="C5000" s="181" t="s">
        <v>48</v>
      </c>
      <c r="D5000" s="182">
        <v>3.13</v>
      </c>
    </row>
    <row r="5001" spans="1:4">
      <c r="A5001" s="184" t="s">
        <v>22579</v>
      </c>
      <c r="B5001" s="180" t="s">
        <v>22580</v>
      </c>
      <c r="C5001" s="181" t="s">
        <v>48</v>
      </c>
      <c r="D5001" s="182">
        <v>3.8</v>
      </c>
    </row>
    <row r="5002" spans="1:4">
      <c r="A5002" s="184" t="s">
        <v>22581</v>
      </c>
      <c r="B5002" s="180" t="s">
        <v>22582</v>
      </c>
      <c r="C5002" s="181" t="s">
        <v>48</v>
      </c>
      <c r="D5002" s="182">
        <v>4.67</v>
      </c>
    </row>
    <row r="5003" spans="1:4">
      <c r="A5003" s="184" t="s">
        <v>22583</v>
      </c>
      <c r="B5003" s="180" t="s">
        <v>22584</v>
      </c>
      <c r="C5003" s="181" t="s">
        <v>48</v>
      </c>
      <c r="D5003" s="182">
        <v>6.08</v>
      </c>
    </row>
    <row r="5004" spans="1:4">
      <c r="A5004" s="184" t="s">
        <v>22585</v>
      </c>
      <c r="B5004" s="180" t="s">
        <v>22586</v>
      </c>
      <c r="C5004" s="181" t="s">
        <v>48</v>
      </c>
      <c r="D5004" s="182">
        <v>7.66</v>
      </c>
    </row>
    <row r="5005" spans="1:4">
      <c r="A5005" s="179" t="s">
        <v>22587</v>
      </c>
      <c r="B5005" s="180"/>
      <c r="C5005" s="181"/>
      <c r="D5005" s="182"/>
    </row>
    <row r="5006" spans="1:4">
      <c r="A5006" s="179" t="s">
        <v>22588</v>
      </c>
      <c r="B5006" s="180"/>
      <c r="C5006" s="181"/>
      <c r="D5006" s="182"/>
    </row>
    <row r="5007" spans="1:4">
      <c r="A5007" s="184" t="s">
        <v>22589</v>
      </c>
      <c r="B5007" s="180" t="s">
        <v>22590</v>
      </c>
      <c r="C5007" s="181" t="s">
        <v>32</v>
      </c>
      <c r="D5007" s="182">
        <v>6.52</v>
      </c>
    </row>
    <row r="5008" spans="1:4">
      <c r="A5008" s="184" t="s">
        <v>22591</v>
      </c>
      <c r="B5008" s="180" t="s">
        <v>22592</v>
      </c>
      <c r="C5008" s="181" t="s">
        <v>32</v>
      </c>
      <c r="D5008" s="182">
        <v>30</v>
      </c>
    </row>
    <row r="5009" spans="1:4">
      <c r="A5009" s="179" t="s">
        <v>22593</v>
      </c>
      <c r="B5009" s="180"/>
      <c r="C5009" s="181"/>
      <c r="D5009" s="182"/>
    </row>
    <row r="5010" spans="1:4">
      <c r="A5010" s="184" t="s">
        <v>22594</v>
      </c>
      <c r="B5010" s="180" t="s">
        <v>22595</v>
      </c>
      <c r="C5010" s="181" t="s">
        <v>32</v>
      </c>
      <c r="D5010" s="182">
        <v>7.37</v>
      </c>
    </row>
    <row r="5011" spans="1:4">
      <c r="A5011" s="184" t="s">
        <v>22596</v>
      </c>
      <c r="B5011" s="180" t="s">
        <v>22597</v>
      </c>
      <c r="C5011" s="181" t="s">
        <v>32</v>
      </c>
      <c r="D5011" s="182">
        <v>32.5</v>
      </c>
    </row>
    <row r="5012" spans="1:4">
      <c r="A5012" s="184" t="s">
        <v>22598</v>
      </c>
      <c r="B5012" s="180" t="s">
        <v>22599</v>
      </c>
      <c r="C5012" s="181" t="s">
        <v>32</v>
      </c>
      <c r="D5012" s="182">
        <v>30.5</v>
      </c>
    </row>
    <row r="5013" spans="1:4">
      <c r="A5013" s="184" t="s">
        <v>22600</v>
      </c>
      <c r="B5013" s="180" t="s">
        <v>22601</v>
      </c>
      <c r="C5013" s="181" t="s">
        <v>48</v>
      </c>
      <c r="D5013" s="182">
        <v>49.49</v>
      </c>
    </row>
    <row r="5014" spans="1:4">
      <c r="A5014" s="184" t="s">
        <v>22602</v>
      </c>
      <c r="B5014" s="180" t="s">
        <v>22603</v>
      </c>
      <c r="C5014" s="181" t="s">
        <v>48</v>
      </c>
      <c r="D5014" s="182">
        <v>65.88</v>
      </c>
    </row>
    <row r="5015" spans="1:4">
      <c r="A5015" s="179" t="s">
        <v>22604</v>
      </c>
      <c r="B5015" s="180"/>
      <c r="C5015" s="181"/>
      <c r="D5015" s="182"/>
    </row>
    <row r="5016" spans="1:4">
      <c r="A5016" s="184" t="s">
        <v>22605</v>
      </c>
      <c r="B5016" s="180" t="s">
        <v>22606</v>
      </c>
      <c r="C5016" s="181" t="s">
        <v>11911</v>
      </c>
      <c r="D5016" s="182">
        <v>8.33</v>
      </c>
    </row>
    <row r="5017" spans="1:4">
      <c r="A5017" s="184" t="s">
        <v>22607</v>
      </c>
      <c r="B5017" s="180" t="s">
        <v>22608</v>
      </c>
      <c r="C5017" s="181" t="s">
        <v>32</v>
      </c>
      <c r="D5017" s="182">
        <v>4.4800000000000004</v>
      </c>
    </row>
    <row r="5018" spans="1:4">
      <c r="A5018" s="184" t="s">
        <v>22609</v>
      </c>
      <c r="B5018" s="180" t="s">
        <v>22610</v>
      </c>
      <c r="C5018" s="181" t="s">
        <v>32</v>
      </c>
      <c r="D5018" s="182">
        <v>5.23</v>
      </c>
    </row>
    <row r="5019" spans="1:4">
      <c r="A5019" s="184" t="s">
        <v>22611</v>
      </c>
      <c r="B5019" s="180" t="s">
        <v>22612</v>
      </c>
      <c r="C5019" s="181" t="s">
        <v>32</v>
      </c>
      <c r="D5019" s="182">
        <v>4.95</v>
      </c>
    </row>
    <row r="5020" spans="1:4">
      <c r="A5020" s="184" t="s">
        <v>22613</v>
      </c>
      <c r="B5020" s="180" t="s">
        <v>22614</v>
      </c>
      <c r="C5020" s="181" t="s">
        <v>48</v>
      </c>
      <c r="D5020" s="182">
        <v>3.94</v>
      </c>
    </row>
    <row r="5021" spans="1:4">
      <c r="A5021" s="184" t="s">
        <v>22615</v>
      </c>
      <c r="B5021" s="180" t="s">
        <v>22616</v>
      </c>
      <c r="C5021" s="181" t="s">
        <v>32</v>
      </c>
      <c r="D5021" s="182">
        <v>4.95</v>
      </c>
    </row>
    <row r="5022" spans="1:4">
      <c r="A5022" s="184" t="s">
        <v>22617</v>
      </c>
      <c r="B5022" s="180" t="s">
        <v>22618</v>
      </c>
      <c r="C5022" s="181" t="s">
        <v>32</v>
      </c>
      <c r="D5022" s="182">
        <v>4.95</v>
      </c>
    </row>
    <row r="5023" spans="1:4">
      <c r="A5023" s="184" t="s">
        <v>22619</v>
      </c>
      <c r="B5023" s="180" t="s">
        <v>22620</v>
      </c>
      <c r="C5023" s="181" t="s">
        <v>32</v>
      </c>
      <c r="D5023" s="182">
        <v>4.4800000000000004</v>
      </c>
    </row>
    <row r="5024" spans="1:4">
      <c r="A5024" s="184" t="s">
        <v>22621</v>
      </c>
      <c r="B5024" s="180" t="s">
        <v>22622</v>
      </c>
      <c r="C5024" s="181" t="s">
        <v>32</v>
      </c>
      <c r="D5024" s="182">
        <v>7.06</v>
      </c>
    </row>
    <row r="5025" spans="1:4">
      <c r="A5025" s="184" t="s">
        <v>22623</v>
      </c>
      <c r="B5025" s="180" t="s">
        <v>22624</v>
      </c>
      <c r="C5025" s="181" t="s">
        <v>32</v>
      </c>
      <c r="D5025" s="182">
        <v>4.17</v>
      </c>
    </row>
    <row r="5026" spans="1:4">
      <c r="A5026" s="179" t="s">
        <v>22625</v>
      </c>
      <c r="B5026" s="180"/>
      <c r="C5026" s="181"/>
      <c r="D5026" s="182"/>
    </row>
    <row r="5027" spans="1:4">
      <c r="A5027" s="179" t="s">
        <v>22626</v>
      </c>
      <c r="B5027" s="180"/>
      <c r="C5027" s="181"/>
      <c r="D5027" s="182"/>
    </row>
    <row r="5028" spans="1:4">
      <c r="A5028" s="184" t="s">
        <v>22627</v>
      </c>
      <c r="B5028" s="180" t="s">
        <v>22628</v>
      </c>
      <c r="C5028" s="181" t="s">
        <v>11911</v>
      </c>
      <c r="D5028" s="182">
        <v>168.63</v>
      </c>
    </row>
    <row r="5029" spans="1:4">
      <c r="A5029" s="184" t="s">
        <v>22629</v>
      </c>
      <c r="B5029" s="180" t="s">
        <v>22630</v>
      </c>
      <c r="C5029" s="181" t="s">
        <v>11911</v>
      </c>
      <c r="D5029" s="182">
        <v>230.92</v>
      </c>
    </row>
    <row r="5030" spans="1:4">
      <c r="A5030" s="184" t="s">
        <v>22631</v>
      </c>
      <c r="B5030" s="180" t="s">
        <v>22632</v>
      </c>
      <c r="C5030" s="181" t="s">
        <v>11911</v>
      </c>
      <c r="D5030" s="182">
        <v>242.91</v>
      </c>
    </row>
    <row r="5031" spans="1:4">
      <c r="A5031" s="184" t="s">
        <v>22633</v>
      </c>
      <c r="B5031" s="180" t="s">
        <v>22634</v>
      </c>
      <c r="C5031" s="181" t="s">
        <v>11911</v>
      </c>
      <c r="D5031" s="182">
        <v>210.69</v>
      </c>
    </row>
    <row r="5032" spans="1:4">
      <c r="A5032" s="179" t="s">
        <v>22635</v>
      </c>
      <c r="B5032" s="180"/>
      <c r="C5032" s="181"/>
      <c r="D5032" s="182"/>
    </row>
    <row r="5033" spans="1:4">
      <c r="A5033" s="184" t="s">
        <v>22636</v>
      </c>
      <c r="B5033" s="180" t="s">
        <v>22637</v>
      </c>
      <c r="C5033" s="181" t="s">
        <v>41</v>
      </c>
      <c r="D5033" s="182">
        <v>62.05</v>
      </c>
    </row>
    <row r="5034" spans="1:4">
      <c r="A5034" s="184" t="s">
        <v>22638</v>
      </c>
      <c r="B5034" s="180" t="s">
        <v>22639</v>
      </c>
      <c r="C5034" s="181" t="s">
        <v>41</v>
      </c>
      <c r="D5034" s="182">
        <v>1.55</v>
      </c>
    </row>
    <row r="5035" spans="1:4">
      <c r="A5035" s="184" t="s">
        <v>22640</v>
      </c>
      <c r="B5035" s="180" t="s">
        <v>22641</v>
      </c>
      <c r="C5035" s="181" t="s">
        <v>11911</v>
      </c>
      <c r="D5035" s="182">
        <v>10.86</v>
      </c>
    </row>
    <row r="5036" spans="1:4">
      <c r="A5036" s="184" t="s">
        <v>22642</v>
      </c>
      <c r="B5036" s="180" t="s">
        <v>22643</v>
      </c>
      <c r="C5036" s="181" t="s">
        <v>41</v>
      </c>
      <c r="D5036" s="182">
        <v>118.98</v>
      </c>
    </row>
    <row r="5037" spans="1:4">
      <c r="A5037" s="184" t="s">
        <v>22644</v>
      </c>
      <c r="B5037" s="180" t="s">
        <v>22645</v>
      </c>
      <c r="C5037" s="181" t="s">
        <v>41</v>
      </c>
      <c r="D5037" s="182">
        <v>23.27</v>
      </c>
    </row>
    <row r="5038" spans="1:4">
      <c r="A5038" s="184" t="s">
        <v>22646</v>
      </c>
      <c r="B5038" s="180" t="s">
        <v>22647</v>
      </c>
      <c r="C5038" s="181" t="s">
        <v>48</v>
      </c>
      <c r="D5038" s="182">
        <v>4.66</v>
      </c>
    </row>
    <row r="5039" spans="1:4">
      <c r="A5039" s="184" t="s">
        <v>22648</v>
      </c>
      <c r="B5039" s="180" t="s">
        <v>22649</v>
      </c>
      <c r="C5039" s="181" t="s">
        <v>32</v>
      </c>
      <c r="D5039" s="182">
        <v>9.4</v>
      </c>
    </row>
    <row r="5040" spans="1:4">
      <c r="A5040" s="184" t="s">
        <v>22650</v>
      </c>
      <c r="B5040" s="180" t="s">
        <v>22651</v>
      </c>
      <c r="C5040" s="181" t="s">
        <v>41</v>
      </c>
      <c r="D5040" s="182">
        <v>357.04</v>
      </c>
    </row>
    <row r="5041" spans="1:4">
      <c r="A5041" s="184" t="s">
        <v>22652</v>
      </c>
      <c r="B5041" s="180" t="s">
        <v>22653</v>
      </c>
      <c r="C5041" s="181" t="s">
        <v>41</v>
      </c>
      <c r="D5041" s="182">
        <v>214.36</v>
      </c>
    </row>
    <row r="5042" spans="1:4">
      <c r="A5042" s="184" t="s">
        <v>22654</v>
      </c>
      <c r="B5042" s="180" t="s">
        <v>22655</v>
      </c>
      <c r="C5042" s="181" t="s">
        <v>41</v>
      </c>
      <c r="D5042" s="182">
        <v>178.85</v>
      </c>
    </row>
    <row r="5043" spans="1:4">
      <c r="A5043" s="179" t="s">
        <v>22656</v>
      </c>
      <c r="B5043" s="180"/>
      <c r="C5043" s="181"/>
      <c r="D5043" s="182"/>
    </row>
    <row r="5044" spans="1:4">
      <c r="A5044" s="184" t="s">
        <v>22657</v>
      </c>
      <c r="B5044" s="180" t="s">
        <v>22658</v>
      </c>
      <c r="C5044" s="181" t="s">
        <v>32</v>
      </c>
      <c r="D5044" s="182">
        <v>1543.91</v>
      </c>
    </row>
    <row r="5045" spans="1:4">
      <c r="A5045" s="184" t="s">
        <v>22659</v>
      </c>
      <c r="B5045" s="180" t="s">
        <v>22660</v>
      </c>
      <c r="C5045" s="181" t="s">
        <v>32</v>
      </c>
      <c r="D5045" s="182">
        <v>11.92</v>
      </c>
    </row>
    <row r="5046" spans="1:4">
      <c r="A5046" s="184" t="s">
        <v>22661</v>
      </c>
      <c r="B5046" s="180" t="s">
        <v>22662</v>
      </c>
      <c r="C5046" s="181" t="s">
        <v>32</v>
      </c>
      <c r="D5046" s="182">
        <v>25.91</v>
      </c>
    </row>
    <row r="5047" spans="1:4">
      <c r="A5047" s="184" t="s">
        <v>22663</v>
      </c>
      <c r="B5047" s="180" t="s">
        <v>22664</v>
      </c>
      <c r="C5047" s="181" t="s">
        <v>32</v>
      </c>
      <c r="D5047" s="182">
        <v>8.31</v>
      </c>
    </row>
    <row r="5048" spans="1:4">
      <c r="A5048" s="184" t="s">
        <v>22665</v>
      </c>
      <c r="B5048" s="180" t="s">
        <v>22666</v>
      </c>
      <c r="C5048" s="181" t="s">
        <v>32</v>
      </c>
      <c r="D5048" s="182">
        <v>347</v>
      </c>
    </row>
    <row r="5049" spans="1:4">
      <c r="A5049" s="184" t="s">
        <v>22667</v>
      </c>
      <c r="B5049" s="180" t="s">
        <v>22668</v>
      </c>
      <c r="C5049" s="181" t="s">
        <v>32</v>
      </c>
      <c r="D5049" s="182">
        <v>18.12</v>
      </c>
    </row>
    <row r="5050" spans="1:4">
      <c r="A5050" s="184" t="s">
        <v>22669</v>
      </c>
      <c r="B5050" s="180" t="s">
        <v>22670</v>
      </c>
      <c r="C5050" s="181" t="s">
        <v>32</v>
      </c>
      <c r="D5050" s="182">
        <v>11.65</v>
      </c>
    </row>
    <row r="5051" spans="1:4">
      <c r="A5051" s="184" t="s">
        <v>22671</v>
      </c>
      <c r="B5051" s="180" t="s">
        <v>22672</v>
      </c>
      <c r="C5051" s="181" t="s">
        <v>32</v>
      </c>
      <c r="D5051" s="182">
        <v>4.3099999999999996</v>
      </c>
    </row>
    <row r="5052" spans="1:4">
      <c r="A5052" s="184" t="s">
        <v>22673</v>
      </c>
      <c r="B5052" s="180" t="s">
        <v>22674</v>
      </c>
      <c r="C5052" s="181" t="s">
        <v>32</v>
      </c>
      <c r="D5052" s="182">
        <v>3.14</v>
      </c>
    </row>
    <row r="5053" spans="1:4">
      <c r="A5053" s="184" t="s">
        <v>22675</v>
      </c>
      <c r="B5053" s="180" t="s">
        <v>22676</v>
      </c>
      <c r="C5053" s="181" t="s">
        <v>11911</v>
      </c>
      <c r="D5053" s="182">
        <v>5683.38</v>
      </c>
    </row>
    <row r="5054" spans="1:4">
      <c r="A5054" s="184" t="s">
        <v>22677</v>
      </c>
      <c r="B5054" s="180" t="s">
        <v>22678</v>
      </c>
      <c r="C5054" s="181" t="s">
        <v>32</v>
      </c>
      <c r="D5054" s="182">
        <v>362.08</v>
      </c>
    </row>
    <row r="5055" spans="1:4">
      <c r="A5055" s="179" t="s">
        <v>22679</v>
      </c>
      <c r="B5055" s="180"/>
      <c r="C5055" s="181"/>
      <c r="D5055" s="182"/>
    </row>
    <row r="5056" spans="1:4">
      <c r="A5056" s="184" t="s">
        <v>22680</v>
      </c>
      <c r="B5056" s="180" t="s">
        <v>22681</v>
      </c>
      <c r="C5056" s="181" t="s">
        <v>11957</v>
      </c>
      <c r="D5056" s="182">
        <v>69797.460000000006</v>
      </c>
    </row>
    <row r="5057" spans="1:4">
      <c r="A5057" s="179" t="s">
        <v>22682</v>
      </c>
      <c r="B5057" s="180"/>
      <c r="C5057" s="181"/>
      <c r="D5057" s="182"/>
    </row>
    <row r="5058" spans="1:4">
      <c r="A5058" s="179" t="s">
        <v>22683</v>
      </c>
      <c r="B5058" s="180"/>
      <c r="C5058" s="181"/>
      <c r="D5058" s="182"/>
    </row>
    <row r="5059" spans="1:4">
      <c r="A5059" s="184" t="s">
        <v>22684</v>
      </c>
      <c r="B5059" s="180" t="s">
        <v>22685</v>
      </c>
      <c r="C5059" s="181" t="s">
        <v>48</v>
      </c>
      <c r="D5059" s="182">
        <v>1.91</v>
      </c>
    </row>
    <row r="5060" spans="1:4">
      <c r="A5060" s="184" t="s">
        <v>22686</v>
      </c>
      <c r="B5060" s="180" t="s">
        <v>22687</v>
      </c>
      <c r="C5060" s="181" t="s">
        <v>48</v>
      </c>
      <c r="D5060" s="182">
        <v>3.42</v>
      </c>
    </row>
    <row r="5061" spans="1:4">
      <c r="A5061" s="184" t="s">
        <v>22688</v>
      </c>
      <c r="B5061" s="180" t="s">
        <v>22689</v>
      </c>
      <c r="C5061" s="181" t="s">
        <v>48</v>
      </c>
      <c r="D5061" s="182">
        <v>32.200000000000003</v>
      </c>
    </row>
    <row r="5062" spans="1:4">
      <c r="A5062" s="184" t="s">
        <v>22690</v>
      </c>
      <c r="B5062" s="180" t="s">
        <v>22691</v>
      </c>
      <c r="C5062" s="181" t="s">
        <v>11911</v>
      </c>
      <c r="D5062" s="182">
        <v>98.59</v>
      </c>
    </row>
    <row r="5063" spans="1:4">
      <c r="A5063" s="184" t="s">
        <v>22692</v>
      </c>
      <c r="B5063" s="180" t="s">
        <v>22693</v>
      </c>
      <c r="C5063" s="181" t="s">
        <v>11911</v>
      </c>
      <c r="D5063" s="182">
        <v>103.51</v>
      </c>
    </row>
    <row r="5064" spans="1:4">
      <c r="A5064" s="179" t="s">
        <v>22694</v>
      </c>
      <c r="B5064" s="180"/>
      <c r="C5064" s="181"/>
      <c r="D5064" s="182"/>
    </row>
    <row r="5065" spans="1:4">
      <c r="A5065" s="179" t="s">
        <v>22695</v>
      </c>
      <c r="B5065" s="180"/>
      <c r="C5065" s="181"/>
      <c r="D5065" s="182"/>
    </row>
    <row r="5066" spans="1:4">
      <c r="A5066" s="184" t="s">
        <v>22696</v>
      </c>
      <c r="B5066" s="180" t="s">
        <v>22697</v>
      </c>
      <c r="C5066" s="181" t="s">
        <v>11911</v>
      </c>
      <c r="D5066" s="182">
        <v>30.35</v>
      </c>
    </row>
    <row r="5067" spans="1:4">
      <c r="A5067" s="184" t="s">
        <v>22698</v>
      </c>
      <c r="B5067" s="180" t="s">
        <v>22699</v>
      </c>
      <c r="C5067" s="181" t="s">
        <v>11911</v>
      </c>
      <c r="D5067" s="182">
        <v>234.79</v>
      </c>
    </row>
    <row r="5068" spans="1:4">
      <c r="A5068" s="184" t="s">
        <v>22700</v>
      </c>
      <c r="B5068" s="180" t="s">
        <v>22701</v>
      </c>
      <c r="C5068" s="181" t="s">
        <v>11911</v>
      </c>
      <c r="D5068" s="182">
        <v>434.79</v>
      </c>
    </row>
    <row r="5069" spans="1:4">
      <c r="A5069" s="184" t="s">
        <v>22702</v>
      </c>
      <c r="B5069" s="180" t="s">
        <v>22703</v>
      </c>
      <c r="C5069" s="181" t="s">
        <v>11911</v>
      </c>
      <c r="D5069" s="182">
        <v>34.36</v>
      </c>
    </row>
    <row r="5070" spans="1:4">
      <c r="A5070" s="184" t="s">
        <v>22704</v>
      </c>
      <c r="B5070" s="180" t="s">
        <v>22705</v>
      </c>
      <c r="C5070" s="181" t="s">
        <v>11911</v>
      </c>
      <c r="D5070" s="182">
        <v>62.73</v>
      </c>
    </row>
    <row r="5071" spans="1:4">
      <c r="A5071" s="184" t="s">
        <v>22706</v>
      </c>
      <c r="B5071" s="180" t="s">
        <v>22707</v>
      </c>
      <c r="C5071" s="181" t="s">
        <v>11911</v>
      </c>
      <c r="D5071" s="182">
        <v>1837.5</v>
      </c>
    </row>
    <row r="5072" spans="1:4">
      <c r="A5072" s="184" t="s">
        <v>22708</v>
      </c>
      <c r="B5072" s="180" t="s">
        <v>22709</v>
      </c>
      <c r="C5072" s="181" t="s">
        <v>11911</v>
      </c>
      <c r="D5072" s="182">
        <v>22144.17</v>
      </c>
    </row>
    <row r="5073" spans="1:4">
      <c r="A5073" s="179" t="s">
        <v>22710</v>
      </c>
      <c r="B5073" s="180"/>
      <c r="C5073" s="181"/>
      <c r="D5073" s="182"/>
    </row>
    <row r="5074" spans="1:4">
      <c r="A5074" s="184" t="s">
        <v>22711</v>
      </c>
      <c r="B5074" s="180" t="s">
        <v>22712</v>
      </c>
      <c r="C5074" s="181" t="s">
        <v>11911</v>
      </c>
      <c r="D5074" s="182">
        <v>40.97</v>
      </c>
    </row>
    <row r="5075" spans="1:4">
      <c r="A5075" s="184" t="s">
        <v>22713</v>
      </c>
      <c r="B5075" s="180" t="s">
        <v>22714</v>
      </c>
      <c r="C5075" s="181" t="s">
        <v>11911</v>
      </c>
      <c r="D5075" s="182">
        <v>54.94</v>
      </c>
    </row>
    <row r="5076" spans="1:4">
      <c r="A5076" s="184" t="s">
        <v>22715</v>
      </c>
      <c r="B5076" s="180" t="s">
        <v>22716</v>
      </c>
      <c r="C5076" s="181" t="s">
        <v>11911</v>
      </c>
      <c r="D5076" s="182">
        <v>75.23</v>
      </c>
    </row>
    <row r="5077" spans="1:4">
      <c r="A5077" s="184" t="s">
        <v>22717</v>
      </c>
      <c r="B5077" s="180" t="s">
        <v>22718</v>
      </c>
      <c r="C5077" s="181" t="s">
        <v>11911</v>
      </c>
      <c r="D5077" s="182">
        <v>3865.23</v>
      </c>
    </row>
    <row r="5078" spans="1:4">
      <c r="A5078" s="184" t="s">
        <v>22719</v>
      </c>
      <c r="B5078" s="180" t="s">
        <v>22720</v>
      </c>
      <c r="C5078" s="181" t="s">
        <v>11911</v>
      </c>
      <c r="D5078" s="182">
        <v>1374.41</v>
      </c>
    </row>
    <row r="5079" spans="1:4">
      <c r="A5079" s="179" t="s">
        <v>22721</v>
      </c>
      <c r="B5079" s="180"/>
      <c r="C5079" s="181"/>
      <c r="D5079" s="182"/>
    </row>
    <row r="5080" spans="1:4">
      <c r="A5080" s="184" t="s">
        <v>22722</v>
      </c>
      <c r="B5080" s="180" t="s">
        <v>22723</v>
      </c>
      <c r="C5080" s="181" t="s">
        <v>11911</v>
      </c>
      <c r="D5080" s="182">
        <v>3865.23</v>
      </c>
    </row>
    <row r="5081" spans="1:4">
      <c r="A5081" s="184" t="s">
        <v>22724</v>
      </c>
      <c r="B5081" s="180" t="s">
        <v>22725</v>
      </c>
      <c r="C5081" s="181" t="s">
        <v>11911</v>
      </c>
      <c r="D5081" s="182">
        <v>4143.45</v>
      </c>
    </row>
    <row r="5082" spans="1:4">
      <c r="A5082" s="184" t="s">
        <v>22726</v>
      </c>
      <c r="B5082" s="180" t="s">
        <v>22727</v>
      </c>
      <c r="C5082" s="181" t="s">
        <v>11911</v>
      </c>
      <c r="D5082" s="182">
        <v>583.29999999999995</v>
      </c>
    </row>
    <row r="5083" spans="1:4">
      <c r="A5083" s="179" t="s">
        <v>22728</v>
      </c>
      <c r="B5083" s="180"/>
      <c r="C5083" s="181"/>
      <c r="D5083" s="182"/>
    </row>
    <row r="5084" spans="1:4">
      <c r="A5084" s="184" t="s">
        <v>22729</v>
      </c>
      <c r="B5084" s="180" t="s">
        <v>22730</v>
      </c>
      <c r="C5084" s="181" t="s">
        <v>11911</v>
      </c>
      <c r="D5084" s="182">
        <v>99.3</v>
      </c>
    </row>
    <row r="5085" spans="1:4">
      <c r="A5085" s="184" t="s">
        <v>22731</v>
      </c>
      <c r="B5085" s="180" t="s">
        <v>22732</v>
      </c>
      <c r="C5085" s="181" t="s">
        <v>11911</v>
      </c>
      <c r="D5085" s="182">
        <v>103.5</v>
      </c>
    </row>
    <row r="5086" spans="1:4">
      <c r="A5086" s="184" t="s">
        <v>22733</v>
      </c>
      <c r="B5086" s="180" t="s">
        <v>22734</v>
      </c>
      <c r="C5086" s="181" t="s">
        <v>11911</v>
      </c>
      <c r="D5086" s="182">
        <v>103.5</v>
      </c>
    </row>
    <row r="5087" spans="1:4">
      <c r="A5087" s="179" t="s">
        <v>22735</v>
      </c>
      <c r="B5087" s="180"/>
      <c r="C5087" s="181"/>
      <c r="D5087" s="182"/>
    </row>
    <row r="5088" spans="1:4">
      <c r="A5088" s="184" t="s">
        <v>22736</v>
      </c>
      <c r="B5088" s="180" t="s">
        <v>22737</v>
      </c>
      <c r="C5088" s="181" t="s">
        <v>11911</v>
      </c>
      <c r="D5088" s="182">
        <v>600</v>
      </c>
    </row>
    <row r="5089" spans="1:4">
      <c r="A5089" s="179" t="s">
        <v>22738</v>
      </c>
      <c r="B5089" s="180"/>
      <c r="C5089" s="181"/>
      <c r="D5089" s="182"/>
    </row>
    <row r="5090" spans="1:4">
      <c r="A5090" s="179" t="s">
        <v>22739</v>
      </c>
      <c r="B5090" s="180"/>
      <c r="C5090" s="181"/>
      <c r="D5090" s="182"/>
    </row>
    <row r="5091" spans="1:4">
      <c r="A5091" s="184" t="s">
        <v>22740</v>
      </c>
      <c r="B5091" s="180" t="s">
        <v>22741</v>
      </c>
      <c r="C5091" s="181" t="s">
        <v>48</v>
      </c>
      <c r="D5091" s="182">
        <v>209.84</v>
      </c>
    </row>
    <row r="5092" spans="1:4">
      <c r="A5092" s="184" t="s">
        <v>22742</v>
      </c>
      <c r="B5092" s="180" t="s">
        <v>22743</v>
      </c>
      <c r="C5092" s="181" t="s">
        <v>48</v>
      </c>
      <c r="D5092" s="182">
        <v>321.13</v>
      </c>
    </row>
    <row r="5093" spans="1:4">
      <c r="A5093" s="179" t="s">
        <v>22744</v>
      </c>
      <c r="B5093" s="180"/>
      <c r="C5093" s="181"/>
      <c r="D5093" s="182"/>
    </row>
    <row r="5094" spans="1:4">
      <c r="A5094" s="179" t="s">
        <v>22745</v>
      </c>
      <c r="B5094" s="180"/>
      <c r="C5094" s="181"/>
      <c r="D5094" s="182"/>
    </row>
    <row r="5095" spans="1:4">
      <c r="A5095" s="184" t="s">
        <v>22746</v>
      </c>
      <c r="B5095" s="180" t="s">
        <v>22747</v>
      </c>
      <c r="C5095" s="181" t="s">
        <v>11911</v>
      </c>
      <c r="D5095" s="182">
        <v>2342.5</v>
      </c>
    </row>
    <row r="5096" spans="1:4">
      <c r="A5096" s="184" t="s">
        <v>22748</v>
      </c>
      <c r="B5096" s="180" t="s">
        <v>22749</v>
      </c>
      <c r="C5096" s="181" t="s">
        <v>11911</v>
      </c>
      <c r="D5096" s="182">
        <v>2845</v>
      </c>
    </row>
    <row r="5097" spans="1:4">
      <c r="A5097" s="184" t="s">
        <v>22750</v>
      </c>
      <c r="B5097" s="180" t="s">
        <v>22751</v>
      </c>
      <c r="C5097" s="181" t="s">
        <v>11911</v>
      </c>
      <c r="D5097" s="182">
        <v>16464.650000000001</v>
      </c>
    </row>
    <row r="5098" spans="1:4">
      <c r="A5098" s="179" t="s">
        <v>11975</v>
      </c>
      <c r="B5098" s="180"/>
      <c r="C5098" s="181"/>
      <c r="D5098" s="182"/>
    </row>
    <row r="5099" spans="1:4">
      <c r="A5099" s="179" t="s">
        <v>11921</v>
      </c>
      <c r="B5099" s="180"/>
      <c r="C5099" s="181"/>
      <c r="D5099" s="182"/>
    </row>
    <row r="5100" spans="1:4">
      <c r="A5100" s="179" t="s">
        <v>22752</v>
      </c>
      <c r="B5100" s="180"/>
      <c r="C5100" s="181"/>
      <c r="D5100" s="182"/>
    </row>
    <row r="5101" spans="1:4">
      <c r="A5101" s="179" t="s">
        <v>22753</v>
      </c>
      <c r="B5101" s="180"/>
      <c r="C5101" s="181"/>
      <c r="D5101" s="182"/>
    </row>
    <row r="5102" spans="1:4">
      <c r="A5102" s="184" t="s">
        <v>22754</v>
      </c>
      <c r="B5102" s="180" t="s">
        <v>22755</v>
      </c>
      <c r="C5102" s="181" t="s">
        <v>48</v>
      </c>
      <c r="D5102" s="182">
        <v>11.64</v>
      </c>
    </row>
    <row r="5103" spans="1:4">
      <c r="A5103" s="184" t="s">
        <v>22756</v>
      </c>
      <c r="B5103" s="180" t="s">
        <v>22757</v>
      </c>
      <c r="C5103" s="181" t="s">
        <v>48</v>
      </c>
      <c r="D5103" s="182">
        <v>29.09</v>
      </c>
    </row>
    <row r="5104" spans="1:4">
      <c r="A5104" s="179" t="s">
        <v>22758</v>
      </c>
      <c r="B5104" s="180"/>
      <c r="C5104" s="181"/>
      <c r="D5104" s="182"/>
    </row>
    <row r="5105" spans="1:4">
      <c r="A5105" s="179" t="s">
        <v>22759</v>
      </c>
      <c r="B5105" s="180"/>
      <c r="C5105" s="181"/>
      <c r="D5105" s="182"/>
    </row>
    <row r="5106" spans="1:4">
      <c r="A5106" s="184" t="s">
        <v>22760</v>
      </c>
      <c r="B5106" s="180" t="s">
        <v>22761</v>
      </c>
      <c r="C5106" s="181" t="s">
        <v>48</v>
      </c>
      <c r="D5106" s="182">
        <v>97.68</v>
      </c>
    </row>
    <row r="5107" spans="1:4">
      <c r="A5107" s="184" t="s">
        <v>22762</v>
      </c>
      <c r="B5107" s="180" t="s">
        <v>22763</v>
      </c>
      <c r="C5107" s="181" t="s">
        <v>48</v>
      </c>
      <c r="D5107" s="182">
        <v>134.08000000000001</v>
      </c>
    </row>
    <row r="5108" spans="1:4">
      <c r="A5108" s="184" t="s">
        <v>22764</v>
      </c>
      <c r="B5108" s="180" t="s">
        <v>22765</v>
      </c>
      <c r="C5108" s="181" t="s">
        <v>48</v>
      </c>
      <c r="D5108" s="182">
        <v>101.34</v>
      </c>
    </row>
    <row r="5109" spans="1:4">
      <c r="A5109" s="179" t="s">
        <v>22766</v>
      </c>
      <c r="B5109" s="180"/>
      <c r="C5109" s="181"/>
      <c r="D5109" s="182"/>
    </row>
    <row r="5110" spans="1:4">
      <c r="A5110" s="184" t="s">
        <v>22767</v>
      </c>
      <c r="B5110" s="180" t="s">
        <v>22768</v>
      </c>
      <c r="C5110" s="181" t="s">
        <v>48</v>
      </c>
      <c r="D5110" s="182">
        <v>69.040000000000006</v>
      </c>
    </row>
    <row r="5111" spans="1:4">
      <c r="A5111" s="184" t="s">
        <v>22769</v>
      </c>
      <c r="B5111" s="180" t="s">
        <v>22770</v>
      </c>
      <c r="C5111" s="181" t="s">
        <v>48</v>
      </c>
      <c r="D5111" s="182">
        <v>34.51</v>
      </c>
    </row>
    <row r="5112" spans="1:4">
      <c r="A5112" s="184" t="s">
        <v>22771</v>
      </c>
      <c r="B5112" s="180" t="s">
        <v>22772</v>
      </c>
      <c r="C5112" s="181" t="s">
        <v>48</v>
      </c>
      <c r="D5112" s="182">
        <v>103.68</v>
      </c>
    </row>
    <row r="5113" spans="1:4">
      <c r="A5113" s="179" t="s">
        <v>22773</v>
      </c>
      <c r="B5113" s="180"/>
      <c r="C5113" s="181"/>
      <c r="D5113" s="182"/>
    </row>
    <row r="5114" spans="1:4">
      <c r="A5114" s="184" t="s">
        <v>22774</v>
      </c>
      <c r="B5114" s="180" t="s">
        <v>22775</v>
      </c>
      <c r="C5114" s="181" t="s">
        <v>48</v>
      </c>
      <c r="D5114" s="182">
        <v>294.66000000000003</v>
      </c>
    </row>
    <row r="5115" spans="1:4">
      <c r="A5115" s="184" t="s">
        <v>22776</v>
      </c>
      <c r="B5115" s="180" t="s">
        <v>22777</v>
      </c>
      <c r="C5115" s="181" t="s">
        <v>48</v>
      </c>
      <c r="D5115" s="182">
        <v>739.19</v>
      </c>
    </row>
    <row r="5116" spans="1:4">
      <c r="A5116" s="184" t="s">
        <v>22778</v>
      </c>
      <c r="B5116" s="180" t="s">
        <v>22779</v>
      </c>
      <c r="C5116" s="181" t="s">
        <v>48</v>
      </c>
      <c r="D5116" s="182">
        <v>530.52</v>
      </c>
    </row>
    <row r="5117" spans="1:4">
      <c r="A5117" s="184" t="s">
        <v>22780</v>
      </c>
      <c r="B5117" s="180" t="s">
        <v>22781</v>
      </c>
      <c r="C5117" s="181" t="s">
        <v>48</v>
      </c>
      <c r="D5117" s="182">
        <v>636.27</v>
      </c>
    </row>
    <row r="5118" spans="1:4">
      <c r="A5118" s="184" t="s">
        <v>22782</v>
      </c>
      <c r="B5118" s="180" t="s">
        <v>22783</v>
      </c>
      <c r="C5118" s="181" t="s">
        <v>48</v>
      </c>
      <c r="D5118" s="182">
        <v>709.18</v>
      </c>
    </row>
    <row r="5119" spans="1:4">
      <c r="A5119" s="184" t="s">
        <v>22784</v>
      </c>
      <c r="B5119" s="180" t="s">
        <v>22785</v>
      </c>
      <c r="C5119" s="181" t="s">
        <v>48</v>
      </c>
      <c r="D5119" s="182">
        <v>533.85</v>
      </c>
    </row>
    <row r="5120" spans="1:4">
      <c r="A5120" s="184" t="s">
        <v>22786</v>
      </c>
      <c r="B5120" s="180" t="s">
        <v>22787</v>
      </c>
      <c r="C5120" s="181" t="s">
        <v>48</v>
      </c>
      <c r="D5120" s="182">
        <v>632.25</v>
      </c>
    </row>
    <row r="5121" spans="1:4">
      <c r="A5121" s="184" t="s">
        <v>22788</v>
      </c>
      <c r="B5121" s="180" t="s">
        <v>22789</v>
      </c>
      <c r="C5121" s="181" t="s">
        <v>48</v>
      </c>
      <c r="D5121" s="182">
        <v>729.69</v>
      </c>
    </row>
    <row r="5122" spans="1:4">
      <c r="A5122" s="179" t="s">
        <v>22790</v>
      </c>
      <c r="B5122" s="180"/>
      <c r="C5122" s="181"/>
      <c r="D5122" s="182"/>
    </row>
    <row r="5123" spans="1:4">
      <c r="A5123" s="179" t="s">
        <v>22791</v>
      </c>
      <c r="B5123" s="180"/>
      <c r="C5123" s="181"/>
      <c r="D5123" s="182"/>
    </row>
    <row r="5124" spans="1:4">
      <c r="A5124" s="184" t="s">
        <v>22792</v>
      </c>
      <c r="B5124" s="180" t="s">
        <v>22793</v>
      </c>
      <c r="C5124" s="181" t="s">
        <v>11911</v>
      </c>
      <c r="D5124" s="182">
        <v>1422.56</v>
      </c>
    </row>
    <row r="5125" spans="1:4">
      <c r="A5125" s="184" t="s">
        <v>22794</v>
      </c>
      <c r="B5125" s="180" t="s">
        <v>22795</v>
      </c>
      <c r="C5125" s="181" t="s">
        <v>48</v>
      </c>
      <c r="D5125" s="182">
        <v>9.35</v>
      </c>
    </row>
    <row r="5126" spans="1:4">
      <c r="A5126" s="179" t="s">
        <v>22796</v>
      </c>
      <c r="B5126" s="180"/>
      <c r="C5126" s="181"/>
      <c r="D5126" s="182"/>
    </row>
    <row r="5127" spans="1:4">
      <c r="A5127" s="184" t="s">
        <v>22797</v>
      </c>
      <c r="B5127" s="180" t="s">
        <v>22798</v>
      </c>
      <c r="C5127" s="181" t="s">
        <v>48</v>
      </c>
      <c r="D5127" s="182">
        <v>6.35</v>
      </c>
    </row>
    <row r="5128" spans="1:4">
      <c r="A5128" s="184" t="s">
        <v>22799</v>
      </c>
      <c r="B5128" s="180" t="s">
        <v>22800</v>
      </c>
      <c r="C5128" s="181" t="s">
        <v>48</v>
      </c>
      <c r="D5128" s="182">
        <v>5.58</v>
      </c>
    </row>
    <row r="5129" spans="1:4">
      <c r="A5129" s="184" t="s">
        <v>22801</v>
      </c>
      <c r="B5129" s="180" t="s">
        <v>22802</v>
      </c>
      <c r="C5129" s="181" t="s">
        <v>48</v>
      </c>
      <c r="D5129" s="182">
        <v>1.95</v>
      </c>
    </row>
    <row r="5130" spans="1:4">
      <c r="A5130" s="184" t="s">
        <v>22803</v>
      </c>
      <c r="B5130" s="180" t="s">
        <v>22804</v>
      </c>
      <c r="C5130" s="181" t="s">
        <v>48</v>
      </c>
      <c r="D5130" s="182">
        <v>10.19</v>
      </c>
    </row>
    <row r="5131" spans="1:4">
      <c r="A5131" s="184" t="s">
        <v>22805</v>
      </c>
      <c r="B5131" s="180" t="s">
        <v>22806</v>
      </c>
      <c r="C5131" s="181" t="s">
        <v>48</v>
      </c>
      <c r="D5131" s="182">
        <v>7.52</v>
      </c>
    </row>
    <row r="5132" spans="1:4">
      <c r="A5132" s="179" t="s">
        <v>22807</v>
      </c>
      <c r="B5132" s="180"/>
      <c r="C5132" s="181"/>
      <c r="D5132" s="182"/>
    </row>
    <row r="5133" spans="1:4">
      <c r="A5133" s="184" t="s">
        <v>22808</v>
      </c>
      <c r="B5133" s="180" t="s">
        <v>22809</v>
      </c>
      <c r="C5133" s="181" t="s">
        <v>48</v>
      </c>
      <c r="D5133" s="182">
        <v>9.19</v>
      </c>
    </row>
    <row r="5134" spans="1:4">
      <c r="A5134" s="184" t="s">
        <v>22810</v>
      </c>
      <c r="B5134" s="180" t="s">
        <v>22811</v>
      </c>
      <c r="C5134" s="181" t="s">
        <v>48</v>
      </c>
      <c r="D5134" s="182">
        <v>7.35</v>
      </c>
    </row>
    <row r="5135" spans="1:4">
      <c r="A5135" s="184" t="s">
        <v>22812</v>
      </c>
      <c r="B5135" s="180" t="s">
        <v>22813</v>
      </c>
      <c r="C5135" s="181" t="s">
        <v>48</v>
      </c>
      <c r="D5135" s="182">
        <v>10.86</v>
      </c>
    </row>
    <row r="5136" spans="1:4">
      <c r="A5136" s="179" t="s">
        <v>22814</v>
      </c>
      <c r="B5136" s="180"/>
      <c r="C5136" s="181"/>
      <c r="D5136" s="182"/>
    </row>
    <row r="5137" spans="1:4">
      <c r="A5137" s="179" t="s">
        <v>22815</v>
      </c>
      <c r="B5137" s="180"/>
      <c r="C5137" s="181"/>
      <c r="D5137" s="182"/>
    </row>
    <row r="5138" spans="1:4">
      <c r="A5138" s="184" t="s">
        <v>22816</v>
      </c>
      <c r="B5138" s="180" t="s">
        <v>22817</v>
      </c>
      <c r="C5138" s="181" t="s">
        <v>48</v>
      </c>
      <c r="D5138" s="182">
        <v>2.33</v>
      </c>
    </row>
    <row r="5139" spans="1:4">
      <c r="A5139" s="184" t="s">
        <v>22818</v>
      </c>
      <c r="B5139" s="180" t="s">
        <v>22819</v>
      </c>
      <c r="C5139" s="181" t="s">
        <v>11911</v>
      </c>
      <c r="D5139" s="182">
        <v>192.34</v>
      </c>
    </row>
    <row r="5140" spans="1:4">
      <c r="A5140" s="184" t="s">
        <v>22820</v>
      </c>
      <c r="B5140" s="180" t="s">
        <v>22821</v>
      </c>
      <c r="C5140" s="181" t="s">
        <v>11911</v>
      </c>
      <c r="D5140" s="182">
        <v>193.34</v>
      </c>
    </row>
    <row r="5141" spans="1:4">
      <c r="A5141" s="184" t="s">
        <v>22822</v>
      </c>
      <c r="B5141" s="180" t="s">
        <v>22823</v>
      </c>
      <c r="C5141" s="181" t="s">
        <v>32</v>
      </c>
      <c r="D5141" s="182">
        <v>9.31</v>
      </c>
    </row>
    <row r="5142" spans="1:4">
      <c r="A5142" s="184" t="s">
        <v>22824</v>
      </c>
      <c r="B5142" s="180" t="s">
        <v>22825</v>
      </c>
      <c r="C5142" s="181" t="s">
        <v>32</v>
      </c>
      <c r="D5142" s="182">
        <v>0.27</v>
      </c>
    </row>
    <row r="5143" spans="1:4">
      <c r="A5143" s="184" t="s">
        <v>22826</v>
      </c>
      <c r="B5143" s="180" t="s">
        <v>22827</v>
      </c>
      <c r="C5143" s="181" t="s">
        <v>32</v>
      </c>
      <c r="D5143" s="182">
        <v>0.93</v>
      </c>
    </row>
    <row r="5144" spans="1:4">
      <c r="A5144" s="184" t="s">
        <v>22828</v>
      </c>
      <c r="B5144" s="180" t="s">
        <v>22829</v>
      </c>
      <c r="C5144" s="181" t="s">
        <v>32</v>
      </c>
      <c r="D5144" s="182">
        <v>1.86</v>
      </c>
    </row>
    <row r="5145" spans="1:4">
      <c r="A5145" s="184" t="s">
        <v>22830</v>
      </c>
      <c r="B5145" s="180" t="s">
        <v>22831</v>
      </c>
      <c r="C5145" s="181" t="s">
        <v>32</v>
      </c>
      <c r="D5145" s="182">
        <v>0.31</v>
      </c>
    </row>
    <row r="5146" spans="1:4">
      <c r="A5146" s="184" t="s">
        <v>22832</v>
      </c>
      <c r="B5146" s="180" t="s">
        <v>22833</v>
      </c>
      <c r="C5146" s="181" t="s">
        <v>32</v>
      </c>
      <c r="D5146" s="182">
        <v>0.26</v>
      </c>
    </row>
    <row r="5147" spans="1:4">
      <c r="A5147" s="184" t="s">
        <v>22834</v>
      </c>
      <c r="B5147" s="180" t="s">
        <v>22835</v>
      </c>
      <c r="C5147" s="181" t="s">
        <v>11963</v>
      </c>
      <c r="D5147" s="182">
        <v>3225.09</v>
      </c>
    </row>
    <row r="5148" spans="1:4">
      <c r="A5148" s="184" t="s">
        <v>22836</v>
      </c>
      <c r="B5148" s="180" t="s">
        <v>22837</v>
      </c>
      <c r="C5148" s="181" t="s">
        <v>11963</v>
      </c>
      <c r="D5148" s="182">
        <v>4598.2</v>
      </c>
    </row>
    <row r="5149" spans="1:4">
      <c r="A5149" s="184" t="s">
        <v>22838</v>
      </c>
      <c r="B5149" s="180" t="s">
        <v>22839</v>
      </c>
      <c r="C5149" s="181" t="s">
        <v>41</v>
      </c>
      <c r="D5149" s="182">
        <v>39.549999999999997</v>
      </c>
    </row>
    <row r="5150" spans="1:4">
      <c r="A5150" s="184" t="s">
        <v>22840</v>
      </c>
      <c r="B5150" s="180" t="s">
        <v>22841</v>
      </c>
      <c r="C5150" s="181" t="s">
        <v>41</v>
      </c>
      <c r="D5150" s="182">
        <v>57.39</v>
      </c>
    </row>
    <row r="5151" spans="1:4">
      <c r="A5151" s="184" t="s">
        <v>22842</v>
      </c>
      <c r="B5151" s="180" t="s">
        <v>22843</v>
      </c>
      <c r="C5151" s="181" t="s">
        <v>41</v>
      </c>
      <c r="D5151" s="182">
        <v>77.56</v>
      </c>
    </row>
    <row r="5152" spans="1:4">
      <c r="A5152" s="179" t="s">
        <v>22844</v>
      </c>
      <c r="B5152" s="180"/>
      <c r="C5152" s="181"/>
      <c r="D5152" s="182"/>
    </row>
    <row r="5153" spans="1:4">
      <c r="A5153" s="184" t="s">
        <v>22845</v>
      </c>
      <c r="B5153" s="180" t="s">
        <v>22846</v>
      </c>
      <c r="C5153" s="181" t="s">
        <v>11918</v>
      </c>
      <c r="D5153" s="182">
        <v>531.14</v>
      </c>
    </row>
    <row r="5154" spans="1:4">
      <c r="A5154" s="184" t="s">
        <v>22847</v>
      </c>
      <c r="B5154" s="180" t="s">
        <v>22848</v>
      </c>
      <c r="C5154" s="181" t="s">
        <v>11918</v>
      </c>
      <c r="D5154" s="182">
        <v>425.5</v>
      </c>
    </row>
    <row r="5155" spans="1:4">
      <c r="A5155" s="184" t="s">
        <v>22849</v>
      </c>
      <c r="B5155" s="180" t="s">
        <v>22850</v>
      </c>
      <c r="C5155" s="181" t="s">
        <v>11963</v>
      </c>
      <c r="D5155" s="182">
        <v>5515.27</v>
      </c>
    </row>
    <row r="5156" spans="1:4">
      <c r="A5156" s="184" t="s">
        <v>22851</v>
      </c>
      <c r="B5156" s="180" t="s">
        <v>22852</v>
      </c>
      <c r="C5156" s="181" t="s">
        <v>11963</v>
      </c>
      <c r="D5156" s="182">
        <v>5169.1400000000003</v>
      </c>
    </row>
    <row r="5157" spans="1:4">
      <c r="A5157" s="184" t="s">
        <v>22853</v>
      </c>
      <c r="B5157" s="180" t="s">
        <v>22854</v>
      </c>
      <c r="C5157" s="181" t="s">
        <v>11963</v>
      </c>
      <c r="D5157" s="182">
        <v>8134.34</v>
      </c>
    </row>
    <row r="5158" spans="1:4">
      <c r="A5158" s="184" t="s">
        <v>22855</v>
      </c>
      <c r="B5158" s="180" t="s">
        <v>22856</v>
      </c>
      <c r="C5158" s="181" t="s">
        <v>11963</v>
      </c>
      <c r="D5158" s="182">
        <v>6479.47</v>
      </c>
    </row>
    <row r="5159" spans="1:4">
      <c r="A5159" s="184" t="s">
        <v>22857</v>
      </c>
      <c r="B5159" s="180" t="s">
        <v>22858</v>
      </c>
      <c r="C5159" s="181" t="s">
        <v>11963</v>
      </c>
      <c r="D5159" s="182">
        <v>8485.0300000000007</v>
      </c>
    </row>
    <row r="5160" spans="1:4">
      <c r="A5160" s="184" t="s">
        <v>22859</v>
      </c>
      <c r="B5160" s="180" t="s">
        <v>22860</v>
      </c>
      <c r="C5160" s="181" t="s">
        <v>11963</v>
      </c>
      <c r="D5160" s="182">
        <v>7952.52</v>
      </c>
    </row>
    <row r="5161" spans="1:4">
      <c r="A5161" s="184" t="s">
        <v>22861</v>
      </c>
      <c r="B5161" s="180" t="s">
        <v>22862</v>
      </c>
      <c r="C5161" s="181" t="s">
        <v>11963</v>
      </c>
      <c r="D5161" s="182">
        <v>11589.79</v>
      </c>
    </row>
    <row r="5162" spans="1:4">
      <c r="A5162" s="184" t="s">
        <v>22863</v>
      </c>
      <c r="B5162" s="180" t="s">
        <v>22864</v>
      </c>
      <c r="C5162" s="181" t="s">
        <v>11963</v>
      </c>
      <c r="D5162" s="182">
        <v>9179.26</v>
      </c>
    </row>
    <row r="5163" spans="1:4">
      <c r="A5163" s="184" t="s">
        <v>22865</v>
      </c>
      <c r="B5163" s="180" t="s">
        <v>22866</v>
      </c>
      <c r="C5163" s="181" t="s">
        <v>11963</v>
      </c>
      <c r="D5163" s="182">
        <v>8603.18</v>
      </c>
    </row>
    <row r="5164" spans="1:4">
      <c r="A5164" s="184" t="s">
        <v>22867</v>
      </c>
      <c r="B5164" s="180" t="s">
        <v>22868</v>
      </c>
      <c r="C5164" s="181" t="s">
        <v>11963</v>
      </c>
      <c r="D5164" s="182">
        <v>11208.43</v>
      </c>
    </row>
    <row r="5165" spans="1:4">
      <c r="A5165" s="184" t="s">
        <v>22869</v>
      </c>
      <c r="B5165" s="180" t="s">
        <v>22870</v>
      </c>
      <c r="C5165" s="181" t="s">
        <v>11963</v>
      </c>
      <c r="D5165" s="182">
        <v>10799.12</v>
      </c>
    </row>
    <row r="5166" spans="1:4">
      <c r="A5166" s="184" t="s">
        <v>22871</v>
      </c>
      <c r="B5166" s="180" t="s">
        <v>22872</v>
      </c>
      <c r="C5166" s="181" t="s">
        <v>11963</v>
      </c>
      <c r="D5166" s="182">
        <v>5663.25</v>
      </c>
    </row>
    <row r="5167" spans="1:4">
      <c r="A5167" s="184" t="s">
        <v>22873</v>
      </c>
      <c r="B5167" s="180" t="s">
        <v>22874</v>
      </c>
      <c r="C5167" s="181" t="s">
        <v>11963</v>
      </c>
      <c r="D5167" s="182">
        <v>4551.0600000000004</v>
      </c>
    </row>
    <row r="5168" spans="1:4">
      <c r="A5168" s="184" t="s">
        <v>22875</v>
      </c>
      <c r="B5168" s="180" t="s">
        <v>22876</v>
      </c>
      <c r="C5168" s="181" t="s">
        <v>11963</v>
      </c>
      <c r="D5168" s="182">
        <v>4265.4399999999996</v>
      </c>
    </row>
    <row r="5169" spans="1:4">
      <c r="A5169" s="184" t="s">
        <v>22877</v>
      </c>
      <c r="B5169" s="180" t="s">
        <v>22878</v>
      </c>
      <c r="C5169" s="181" t="s">
        <v>11963</v>
      </c>
      <c r="D5169" s="182">
        <v>7016.28</v>
      </c>
    </row>
    <row r="5170" spans="1:4">
      <c r="A5170" s="184" t="s">
        <v>22879</v>
      </c>
      <c r="B5170" s="180" t="s">
        <v>22880</v>
      </c>
      <c r="C5170" s="181" t="s">
        <v>11963</v>
      </c>
      <c r="D5170" s="182">
        <v>5939.52</v>
      </c>
    </row>
    <row r="5171" spans="1:4">
      <c r="A5171" s="184" t="s">
        <v>22881</v>
      </c>
      <c r="B5171" s="180" t="s">
        <v>22882</v>
      </c>
      <c r="C5171" s="181" t="s">
        <v>11963</v>
      </c>
      <c r="D5171" s="182">
        <v>5566.76</v>
      </c>
    </row>
    <row r="5172" spans="1:4">
      <c r="A5172" s="184" t="s">
        <v>22883</v>
      </c>
      <c r="B5172" s="180" t="s">
        <v>22884</v>
      </c>
      <c r="C5172" s="181" t="s">
        <v>11963</v>
      </c>
      <c r="D5172" s="182">
        <v>8134.34</v>
      </c>
    </row>
    <row r="5173" spans="1:4">
      <c r="A5173" s="184" t="s">
        <v>22885</v>
      </c>
      <c r="B5173" s="180" t="s">
        <v>22886</v>
      </c>
      <c r="C5173" s="181" t="s">
        <v>11963</v>
      </c>
      <c r="D5173" s="182">
        <v>6440.91</v>
      </c>
    </row>
    <row r="5174" spans="1:4">
      <c r="A5174" s="184" t="s">
        <v>22887</v>
      </c>
      <c r="B5174" s="180" t="s">
        <v>22888</v>
      </c>
      <c r="C5174" s="181" t="s">
        <v>11963</v>
      </c>
      <c r="D5174" s="182">
        <v>6036.68</v>
      </c>
    </row>
    <row r="5175" spans="1:4">
      <c r="A5175" s="184" t="s">
        <v>22889</v>
      </c>
      <c r="B5175" s="180" t="s">
        <v>22890</v>
      </c>
      <c r="C5175" s="181" t="s">
        <v>11963</v>
      </c>
      <c r="D5175" s="182">
        <v>9298.93</v>
      </c>
    </row>
    <row r="5176" spans="1:4">
      <c r="A5176" s="184" t="s">
        <v>22891</v>
      </c>
      <c r="B5176" s="180" t="s">
        <v>22892</v>
      </c>
      <c r="C5176" s="181" t="s">
        <v>11963</v>
      </c>
      <c r="D5176" s="182">
        <v>7559.39</v>
      </c>
    </row>
    <row r="5177" spans="1:4">
      <c r="A5177" s="184" t="s">
        <v>22893</v>
      </c>
      <c r="B5177" s="180" t="s">
        <v>22894</v>
      </c>
      <c r="C5177" s="181" t="s">
        <v>11963</v>
      </c>
      <c r="D5177" s="182">
        <v>7084.97</v>
      </c>
    </row>
    <row r="5178" spans="1:4">
      <c r="A5178" s="184" t="s">
        <v>22895</v>
      </c>
      <c r="B5178" s="180" t="s">
        <v>22896</v>
      </c>
      <c r="C5178" s="181" t="s">
        <v>11963</v>
      </c>
      <c r="D5178" s="182">
        <v>10055.030000000001</v>
      </c>
    </row>
    <row r="5179" spans="1:4">
      <c r="A5179" s="184" t="s">
        <v>22897</v>
      </c>
      <c r="B5179" s="180" t="s">
        <v>22898</v>
      </c>
      <c r="C5179" s="181" t="s">
        <v>11963</v>
      </c>
      <c r="D5179" s="182">
        <v>14265.1</v>
      </c>
    </row>
    <row r="5180" spans="1:4">
      <c r="A5180" s="184" t="s">
        <v>22899</v>
      </c>
      <c r="B5180" s="180" t="s">
        <v>22900</v>
      </c>
      <c r="C5180" s="181" t="s">
        <v>11963</v>
      </c>
      <c r="D5180" s="182">
        <v>3614.78</v>
      </c>
    </row>
    <row r="5181" spans="1:4">
      <c r="A5181" s="184" t="s">
        <v>22901</v>
      </c>
      <c r="B5181" s="180" t="s">
        <v>22902</v>
      </c>
      <c r="C5181" s="181" t="s">
        <v>11963</v>
      </c>
      <c r="D5181" s="182">
        <v>3856.83</v>
      </c>
    </row>
    <row r="5182" spans="1:4">
      <c r="A5182" s="184" t="s">
        <v>22903</v>
      </c>
      <c r="B5182" s="180" t="s">
        <v>22904</v>
      </c>
      <c r="C5182" s="181" t="s">
        <v>11963</v>
      </c>
      <c r="D5182" s="182">
        <v>6072.83</v>
      </c>
    </row>
    <row r="5183" spans="1:4">
      <c r="A5183" s="184" t="s">
        <v>22905</v>
      </c>
      <c r="B5183" s="180" t="s">
        <v>22906</v>
      </c>
      <c r="C5183" s="181" t="s">
        <v>11963</v>
      </c>
      <c r="D5183" s="182">
        <v>10121.379999999999</v>
      </c>
    </row>
    <row r="5184" spans="1:4">
      <c r="A5184" s="184" t="s">
        <v>22907</v>
      </c>
      <c r="B5184" s="180" t="s">
        <v>22908</v>
      </c>
      <c r="C5184" s="181" t="s">
        <v>48</v>
      </c>
      <c r="D5184" s="182">
        <v>1.6</v>
      </c>
    </row>
    <row r="5185" spans="1:4">
      <c r="A5185" s="184" t="s">
        <v>22909</v>
      </c>
      <c r="B5185" s="180" t="s">
        <v>22910</v>
      </c>
      <c r="C5185" s="181" t="s">
        <v>11911</v>
      </c>
      <c r="D5185" s="182">
        <v>5546.1</v>
      </c>
    </row>
    <row r="5186" spans="1:4">
      <c r="A5186" s="184" t="s">
        <v>22911</v>
      </c>
      <c r="B5186" s="180" t="s">
        <v>22912</v>
      </c>
      <c r="C5186" s="181" t="s">
        <v>11963</v>
      </c>
      <c r="D5186" s="182">
        <v>7809.94</v>
      </c>
    </row>
    <row r="5187" spans="1:4">
      <c r="A5187" s="184" t="s">
        <v>22913</v>
      </c>
      <c r="B5187" s="180" t="s">
        <v>22914</v>
      </c>
      <c r="C5187" s="181" t="s">
        <v>11963</v>
      </c>
      <c r="D5187" s="182">
        <v>6550.88</v>
      </c>
    </row>
    <row r="5188" spans="1:4">
      <c r="A5188" s="184" t="s">
        <v>22915</v>
      </c>
      <c r="B5188" s="180" t="s">
        <v>22916</v>
      </c>
      <c r="C5188" s="181" t="s">
        <v>11963</v>
      </c>
      <c r="D5188" s="182">
        <v>5652.5</v>
      </c>
    </row>
    <row r="5189" spans="1:4">
      <c r="A5189" s="184" t="s">
        <v>22917</v>
      </c>
      <c r="B5189" s="180" t="s">
        <v>22918</v>
      </c>
      <c r="C5189" s="181" t="s">
        <v>11963</v>
      </c>
      <c r="D5189" s="182">
        <v>8807.9699999999993</v>
      </c>
    </row>
    <row r="5190" spans="1:4">
      <c r="A5190" s="184" t="s">
        <v>22919</v>
      </c>
      <c r="B5190" s="180" t="s">
        <v>22920</v>
      </c>
      <c r="C5190" s="181" t="s">
        <v>11963</v>
      </c>
      <c r="D5190" s="182">
        <v>6175.69</v>
      </c>
    </row>
    <row r="5191" spans="1:4">
      <c r="A5191" s="184" t="s">
        <v>22921</v>
      </c>
      <c r="B5191" s="180" t="s">
        <v>22922</v>
      </c>
      <c r="C5191" s="181" t="s">
        <v>11963</v>
      </c>
      <c r="D5191" s="182">
        <v>6073.07</v>
      </c>
    </row>
    <row r="5192" spans="1:4">
      <c r="A5192" s="184" t="s">
        <v>22923</v>
      </c>
      <c r="B5192" s="180" t="s">
        <v>22924</v>
      </c>
      <c r="C5192" s="181" t="s">
        <v>11911</v>
      </c>
      <c r="D5192" s="182">
        <v>6.78</v>
      </c>
    </row>
    <row r="5193" spans="1:4">
      <c r="A5193" s="184" t="s">
        <v>22925</v>
      </c>
      <c r="B5193" s="180" t="s">
        <v>22926</v>
      </c>
      <c r="C5193" s="181" t="s">
        <v>11911</v>
      </c>
      <c r="D5193" s="182">
        <v>63.13</v>
      </c>
    </row>
    <row r="5194" spans="1:4">
      <c r="A5194" s="184" t="s">
        <v>22927</v>
      </c>
      <c r="B5194" s="180" t="s">
        <v>22928</v>
      </c>
      <c r="C5194" s="181" t="s">
        <v>11911</v>
      </c>
      <c r="D5194" s="182">
        <v>50.98</v>
      </c>
    </row>
    <row r="5195" spans="1:4">
      <c r="A5195" s="184" t="s">
        <v>22929</v>
      </c>
      <c r="B5195" s="180" t="s">
        <v>22930</v>
      </c>
      <c r="C5195" s="181" t="s">
        <v>11911</v>
      </c>
      <c r="D5195" s="182">
        <v>102.17</v>
      </c>
    </row>
    <row r="5196" spans="1:4">
      <c r="A5196" s="184" t="s">
        <v>22931</v>
      </c>
      <c r="B5196" s="180" t="s">
        <v>22932</v>
      </c>
      <c r="C5196" s="181" t="s">
        <v>11911</v>
      </c>
      <c r="D5196" s="182">
        <v>158.52000000000001</v>
      </c>
    </row>
    <row r="5197" spans="1:4">
      <c r="A5197" s="184" t="s">
        <v>22933</v>
      </c>
      <c r="B5197" s="180" t="s">
        <v>22934</v>
      </c>
      <c r="C5197" s="181" t="s">
        <v>11911</v>
      </c>
      <c r="D5197" s="182">
        <v>158.52000000000001</v>
      </c>
    </row>
    <row r="5198" spans="1:4">
      <c r="A5198" s="184" t="s">
        <v>22935</v>
      </c>
      <c r="B5198" s="180" t="s">
        <v>22936</v>
      </c>
      <c r="C5198" s="181" t="s">
        <v>11911</v>
      </c>
      <c r="D5198" s="182">
        <v>114.37</v>
      </c>
    </row>
    <row r="5199" spans="1:4">
      <c r="A5199" s="184" t="s">
        <v>22937</v>
      </c>
      <c r="B5199" s="180" t="s">
        <v>22938</v>
      </c>
      <c r="C5199" s="181" t="s">
        <v>11911</v>
      </c>
      <c r="D5199" s="182">
        <v>170.72</v>
      </c>
    </row>
    <row r="5200" spans="1:4">
      <c r="A5200" s="184" t="s">
        <v>22939</v>
      </c>
      <c r="B5200" s="180" t="s">
        <v>22940</v>
      </c>
      <c r="C5200" s="181" t="s">
        <v>11911</v>
      </c>
      <c r="D5200" s="182">
        <v>170.72</v>
      </c>
    </row>
    <row r="5201" spans="1:4">
      <c r="A5201" s="184" t="s">
        <v>22941</v>
      </c>
      <c r="B5201" s="180" t="s">
        <v>22942</v>
      </c>
      <c r="C5201" s="181" t="s">
        <v>11963</v>
      </c>
      <c r="D5201" s="182">
        <v>4561.95</v>
      </c>
    </row>
    <row r="5202" spans="1:4">
      <c r="A5202" s="184" t="s">
        <v>22943</v>
      </c>
      <c r="B5202" s="180" t="s">
        <v>22944</v>
      </c>
      <c r="C5202" s="181" t="s">
        <v>32</v>
      </c>
      <c r="D5202" s="182">
        <v>2.27</v>
      </c>
    </row>
    <row r="5203" spans="1:4">
      <c r="A5203" s="184" t="s">
        <v>22945</v>
      </c>
      <c r="B5203" s="180" t="s">
        <v>22946</v>
      </c>
      <c r="C5203" s="181" t="s">
        <v>11963</v>
      </c>
      <c r="D5203" s="182">
        <v>150.72999999999999</v>
      </c>
    </row>
    <row r="5204" spans="1:4">
      <c r="A5204" s="184" t="s">
        <v>22947</v>
      </c>
      <c r="B5204" s="180" t="s">
        <v>22948</v>
      </c>
      <c r="C5204" s="181" t="s">
        <v>48</v>
      </c>
      <c r="D5204" s="182">
        <v>3.18</v>
      </c>
    </row>
    <row r="5205" spans="1:4">
      <c r="A5205" s="184" t="s">
        <v>22949</v>
      </c>
      <c r="B5205" s="180" t="s">
        <v>22950</v>
      </c>
      <c r="C5205" s="181" t="s">
        <v>48</v>
      </c>
      <c r="D5205" s="182">
        <v>2.0499999999999998</v>
      </c>
    </row>
    <row r="5206" spans="1:4">
      <c r="A5206" s="184" t="s">
        <v>22951</v>
      </c>
      <c r="B5206" s="180" t="s">
        <v>22952</v>
      </c>
      <c r="C5206" s="181" t="s">
        <v>48</v>
      </c>
      <c r="D5206" s="182">
        <v>2.84</v>
      </c>
    </row>
    <row r="5207" spans="1:4">
      <c r="A5207" s="184" t="s">
        <v>22953</v>
      </c>
      <c r="B5207" s="180" t="s">
        <v>22954</v>
      </c>
      <c r="C5207" s="181" t="s">
        <v>48</v>
      </c>
      <c r="D5207" s="182">
        <v>2.76</v>
      </c>
    </row>
    <row r="5208" spans="1:4">
      <c r="A5208" s="184" t="s">
        <v>22955</v>
      </c>
      <c r="B5208" s="180" t="s">
        <v>22956</v>
      </c>
      <c r="C5208" s="181" t="s">
        <v>11963</v>
      </c>
      <c r="D5208" s="182">
        <v>1703.14</v>
      </c>
    </row>
    <row r="5209" spans="1:4">
      <c r="A5209" s="184" t="s">
        <v>22957</v>
      </c>
      <c r="B5209" s="180" t="s">
        <v>22958</v>
      </c>
      <c r="C5209" s="181" t="s">
        <v>48</v>
      </c>
      <c r="D5209" s="182">
        <v>230.56</v>
      </c>
    </row>
    <row r="5210" spans="1:4">
      <c r="A5210" s="184" t="s">
        <v>22959</v>
      </c>
      <c r="B5210" s="180" t="s">
        <v>22960</v>
      </c>
      <c r="C5210" s="181" t="s">
        <v>11918</v>
      </c>
      <c r="D5210" s="182">
        <v>574.79999999999995</v>
      </c>
    </row>
    <row r="5211" spans="1:4">
      <c r="A5211" s="184" t="s">
        <v>22961</v>
      </c>
      <c r="B5211" s="180" t="s">
        <v>22962</v>
      </c>
      <c r="C5211" s="181" t="s">
        <v>11918</v>
      </c>
      <c r="D5211" s="182">
        <v>247.43</v>
      </c>
    </row>
    <row r="5212" spans="1:4">
      <c r="A5212" s="179" t="s">
        <v>22963</v>
      </c>
      <c r="B5212" s="180"/>
      <c r="C5212" s="181"/>
      <c r="D5212" s="182"/>
    </row>
    <row r="5213" spans="1:4">
      <c r="A5213" s="184" t="s">
        <v>22964</v>
      </c>
      <c r="B5213" s="180" t="s">
        <v>22965</v>
      </c>
      <c r="C5213" s="181" t="s">
        <v>11963</v>
      </c>
      <c r="D5213" s="182">
        <v>6408.36</v>
      </c>
    </row>
    <row r="5214" spans="1:4">
      <c r="A5214" s="184" t="s">
        <v>22966</v>
      </c>
      <c r="B5214" s="180" t="s">
        <v>22967</v>
      </c>
      <c r="C5214" s="181" t="s">
        <v>11911</v>
      </c>
      <c r="D5214" s="182">
        <v>185.98</v>
      </c>
    </row>
    <row r="5215" spans="1:4">
      <c r="A5215" s="179" t="s">
        <v>22968</v>
      </c>
      <c r="B5215" s="180"/>
      <c r="C5215" s="181"/>
      <c r="D5215" s="182"/>
    </row>
    <row r="5216" spans="1:4">
      <c r="A5216" s="184" t="s">
        <v>22969</v>
      </c>
      <c r="B5216" s="180" t="s">
        <v>22970</v>
      </c>
      <c r="C5216" s="181" t="s">
        <v>11911</v>
      </c>
      <c r="D5216" s="182">
        <v>3.54</v>
      </c>
    </row>
    <row r="5217" spans="1:4">
      <c r="A5217" s="184" t="s">
        <v>22971</v>
      </c>
      <c r="B5217" s="180" t="s">
        <v>22972</v>
      </c>
      <c r="C5217" s="181" t="s">
        <v>11911</v>
      </c>
      <c r="D5217" s="182">
        <v>4.49</v>
      </c>
    </row>
    <row r="5218" spans="1:4">
      <c r="A5218" s="184" t="s">
        <v>22973</v>
      </c>
      <c r="B5218" s="180" t="s">
        <v>22974</v>
      </c>
      <c r="C5218" s="181" t="s">
        <v>11911</v>
      </c>
      <c r="D5218" s="182">
        <v>186.55</v>
      </c>
    </row>
    <row r="5219" spans="1:4">
      <c r="A5219" s="184" t="s">
        <v>22975</v>
      </c>
      <c r="B5219" s="180" t="s">
        <v>22976</v>
      </c>
      <c r="C5219" s="181" t="s">
        <v>11911</v>
      </c>
      <c r="D5219" s="182">
        <v>6.37</v>
      </c>
    </row>
    <row r="5220" spans="1:4">
      <c r="A5220" s="184" t="s">
        <v>22977</v>
      </c>
      <c r="B5220" s="180" t="s">
        <v>22978</v>
      </c>
      <c r="C5220" s="181" t="s">
        <v>11911</v>
      </c>
      <c r="D5220" s="182">
        <v>26.38</v>
      </c>
    </row>
    <row r="5221" spans="1:4">
      <c r="A5221" s="184" t="s">
        <v>22979</v>
      </c>
      <c r="B5221" s="180" t="s">
        <v>22980</v>
      </c>
      <c r="C5221" s="181" t="s">
        <v>11911</v>
      </c>
      <c r="D5221" s="182">
        <v>48.87</v>
      </c>
    </row>
    <row r="5222" spans="1:4">
      <c r="A5222" s="184" t="s">
        <v>22981</v>
      </c>
      <c r="B5222" s="180" t="s">
        <v>22982</v>
      </c>
      <c r="C5222" s="181" t="s">
        <v>11963</v>
      </c>
      <c r="D5222" s="182">
        <v>9612</v>
      </c>
    </row>
    <row r="5223" spans="1:4">
      <c r="A5223" s="184" t="s">
        <v>22983</v>
      </c>
      <c r="B5223" s="180" t="s">
        <v>22984</v>
      </c>
      <c r="C5223" s="181" t="s">
        <v>11963</v>
      </c>
      <c r="D5223" s="182">
        <v>9869.9599999999991</v>
      </c>
    </row>
    <row r="5224" spans="1:4">
      <c r="A5224" s="184" t="s">
        <v>22985</v>
      </c>
      <c r="B5224" s="180" t="s">
        <v>22986</v>
      </c>
      <c r="C5224" s="181" t="s">
        <v>11963</v>
      </c>
      <c r="D5224" s="182">
        <v>4051.63</v>
      </c>
    </row>
    <row r="5225" spans="1:4">
      <c r="A5225" s="184" t="s">
        <v>22987</v>
      </c>
      <c r="B5225" s="180" t="s">
        <v>22988</v>
      </c>
      <c r="C5225" s="181" t="s">
        <v>11963</v>
      </c>
      <c r="D5225" s="182">
        <v>9200.41</v>
      </c>
    </row>
    <row r="5226" spans="1:4">
      <c r="A5226" s="184" t="s">
        <v>22989</v>
      </c>
      <c r="B5226" s="180" t="s">
        <v>22990</v>
      </c>
      <c r="C5226" s="181" t="s">
        <v>11963</v>
      </c>
      <c r="D5226" s="182">
        <v>6249.21</v>
      </c>
    </row>
    <row r="5227" spans="1:4">
      <c r="A5227" s="184" t="s">
        <v>22991</v>
      </c>
      <c r="B5227" s="180" t="s">
        <v>22992</v>
      </c>
      <c r="C5227" s="181" t="s">
        <v>11963</v>
      </c>
      <c r="D5227" s="182">
        <v>3114.34</v>
      </c>
    </row>
    <row r="5228" spans="1:4">
      <c r="A5228" s="179" t="s">
        <v>22993</v>
      </c>
      <c r="B5228" s="180"/>
      <c r="C5228" s="181"/>
      <c r="D5228" s="182"/>
    </row>
    <row r="5229" spans="1:4">
      <c r="A5229" s="184" t="s">
        <v>22994</v>
      </c>
      <c r="B5229" s="180" t="s">
        <v>22995</v>
      </c>
      <c r="C5229" s="181" t="s">
        <v>11911</v>
      </c>
      <c r="D5229" s="182">
        <v>109.81</v>
      </c>
    </row>
    <row r="5230" spans="1:4">
      <c r="A5230" s="184" t="s">
        <v>22996</v>
      </c>
      <c r="B5230" s="180" t="s">
        <v>22997</v>
      </c>
      <c r="C5230" s="181" t="s">
        <v>11916</v>
      </c>
      <c r="D5230" s="182">
        <v>416.19</v>
      </c>
    </row>
    <row r="5231" spans="1:4">
      <c r="A5231" s="184" t="s">
        <v>22998</v>
      </c>
      <c r="B5231" s="180" t="s">
        <v>22999</v>
      </c>
      <c r="C5231" s="181" t="s">
        <v>11916</v>
      </c>
      <c r="D5231" s="182">
        <v>144.22</v>
      </c>
    </row>
    <row r="5232" spans="1:4">
      <c r="A5232" s="184" t="s">
        <v>23000</v>
      </c>
      <c r="B5232" s="180" t="s">
        <v>23001</v>
      </c>
      <c r="C5232" s="181" t="s">
        <v>11916</v>
      </c>
      <c r="D5232" s="182">
        <v>181.9</v>
      </c>
    </row>
    <row r="5233" spans="1:4">
      <c r="A5233" s="184" t="s">
        <v>23002</v>
      </c>
      <c r="B5233" s="180" t="s">
        <v>23003</v>
      </c>
      <c r="C5233" s="181" t="s">
        <v>11916</v>
      </c>
      <c r="D5233" s="182">
        <v>122.79</v>
      </c>
    </row>
    <row r="5234" spans="1:4">
      <c r="A5234" s="184" t="s">
        <v>23004</v>
      </c>
      <c r="B5234" s="180" t="s">
        <v>23005</v>
      </c>
      <c r="C5234" s="181" t="s">
        <v>11916</v>
      </c>
      <c r="D5234" s="182">
        <v>181.9</v>
      </c>
    </row>
    <row r="5235" spans="1:4">
      <c r="A5235" s="184" t="s">
        <v>23006</v>
      </c>
      <c r="B5235" s="180" t="s">
        <v>23007</v>
      </c>
      <c r="C5235" s="181" t="s">
        <v>11916</v>
      </c>
      <c r="D5235" s="182">
        <v>338.29</v>
      </c>
    </row>
    <row r="5236" spans="1:4">
      <c r="A5236" s="184" t="s">
        <v>23008</v>
      </c>
      <c r="B5236" s="180" t="s">
        <v>23009</v>
      </c>
      <c r="C5236" s="181" t="s">
        <v>11916</v>
      </c>
      <c r="D5236" s="182">
        <v>120.17</v>
      </c>
    </row>
    <row r="5237" spans="1:4">
      <c r="A5237" s="184" t="s">
        <v>23010</v>
      </c>
      <c r="B5237" s="180" t="s">
        <v>23011</v>
      </c>
      <c r="C5237" s="181" t="s">
        <v>11916</v>
      </c>
      <c r="D5237" s="182">
        <v>0.99</v>
      </c>
    </row>
    <row r="5238" spans="1:4">
      <c r="A5238" s="179" t="s">
        <v>23012</v>
      </c>
      <c r="B5238" s="180"/>
      <c r="C5238" s="181"/>
      <c r="D5238" s="182"/>
    </row>
    <row r="5239" spans="1:4">
      <c r="A5239" s="179" t="s">
        <v>23013</v>
      </c>
      <c r="B5239" s="180"/>
      <c r="C5239" s="181"/>
      <c r="D5239" s="182"/>
    </row>
    <row r="5240" spans="1:4">
      <c r="A5240" s="184" t="s">
        <v>23014</v>
      </c>
      <c r="B5240" s="180" t="s">
        <v>23015</v>
      </c>
      <c r="C5240" s="181" t="s">
        <v>11918</v>
      </c>
      <c r="D5240" s="182">
        <v>19942.14</v>
      </c>
    </row>
    <row r="5241" spans="1:4">
      <c r="A5241" s="184" t="s">
        <v>23016</v>
      </c>
      <c r="B5241" s="180" t="s">
        <v>23017</v>
      </c>
      <c r="C5241" s="181" t="s">
        <v>11918</v>
      </c>
      <c r="D5241" s="182">
        <v>26879.16</v>
      </c>
    </row>
    <row r="5242" spans="1:4">
      <c r="A5242" s="184" t="s">
        <v>23018</v>
      </c>
      <c r="B5242" s="180" t="s">
        <v>23019</v>
      </c>
      <c r="C5242" s="181" t="s">
        <v>32</v>
      </c>
      <c r="D5242" s="182">
        <v>0.93</v>
      </c>
    </row>
    <row r="5243" spans="1:4">
      <c r="A5243" s="184" t="s">
        <v>23020</v>
      </c>
      <c r="B5243" s="180" t="s">
        <v>23021</v>
      </c>
      <c r="C5243" s="181" t="s">
        <v>32</v>
      </c>
      <c r="D5243" s="182">
        <v>0.64</v>
      </c>
    </row>
    <row r="5244" spans="1:4">
      <c r="A5244" s="179" t="s">
        <v>23022</v>
      </c>
      <c r="B5244" s="180"/>
      <c r="C5244" s="181"/>
      <c r="D5244" s="182"/>
    </row>
    <row r="5245" spans="1:4">
      <c r="A5245" s="184" t="s">
        <v>23023</v>
      </c>
      <c r="B5245" s="180" t="s">
        <v>23024</v>
      </c>
      <c r="C5245" s="181" t="s">
        <v>11963</v>
      </c>
      <c r="D5245" s="182">
        <v>76309.41</v>
      </c>
    </row>
    <row r="5246" spans="1:4">
      <c r="A5246" s="184" t="s">
        <v>23025</v>
      </c>
      <c r="B5246" s="180" t="s">
        <v>23026</v>
      </c>
      <c r="C5246" s="181" t="s">
        <v>11963</v>
      </c>
      <c r="D5246" s="182">
        <v>119004.15</v>
      </c>
    </row>
    <row r="5247" spans="1:4">
      <c r="A5247" s="184" t="s">
        <v>23027</v>
      </c>
      <c r="B5247" s="180" t="s">
        <v>23028</v>
      </c>
      <c r="C5247" s="181" t="s">
        <v>11963</v>
      </c>
      <c r="D5247" s="182">
        <v>58261.02</v>
      </c>
    </row>
    <row r="5248" spans="1:4">
      <c r="A5248" s="184" t="s">
        <v>23029</v>
      </c>
      <c r="B5248" s="180" t="s">
        <v>23030</v>
      </c>
      <c r="C5248" s="181" t="s">
        <v>11918</v>
      </c>
      <c r="D5248" s="182">
        <v>10749.79</v>
      </c>
    </row>
    <row r="5249" spans="1:4">
      <c r="A5249" s="184" t="s">
        <v>23031</v>
      </c>
      <c r="B5249" s="180" t="s">
        <v>23032</v>
      </c>
      <c r="C5249" s="181" t="s">
        <v>32</v>
      </c>
      <c r="D5249" s="182">
        <v>156.22999999999999</v>
      </c>
    </row>
    <row r="5250" spans="1:4">
      <c r="A5250" s="184" t="s">
        <v>23033</v>
      </c>
      <c r="B5250" s="180" t="s">
        <v>23034</v>
      </c>
      <c r="C5250" s="181" t="s">
        <v>11963</v>
      </c>
      <c r="D5250" s="182">
        <v>26149.94</v>
      </c>
    </row>
    <row r="5251" spans="1:4">
      <c r="A5251" s="184" t="s">
        <v>23035</v>
      </c>
      <c r="B5251" s="180" t="s">
        <v>23036</v>
      </c>
      <c r="C5251" s="181" t="s">
        <v>11963</v>
      </c>
      <c r="D5251" s="182">
        <v>6441.67</v>
      </c>
    </row>
    <row r="5252" spans="1:4">
      <c r="A5252" s="184" t="s">
        <v>23037</v>
      </c>
      <c r="B5252" s="180" t="s">
        <v>23038</v>
      </c>
      <c r="C5252" s="181" t="s">
        <v>11963</v>
      </c>
      <c r="D5252" s="182">
        <v>11514.3</v>
      </c>
    </row>
    <row r="5253" spans="1:4">
      <c r="A5253" s="184" t="s">
        <v>23039</v>
      </c>
      <c r="B5253" s="180" t="s">
        <v>23040</v>
      </c>
      <c r="C5253" s="181" t="s">
        <v>11963</v>
      </c>
      <c r="D5253" s="182">
        <v>10749.79</v>
      </c>
    </row>
    <row r="5254" spans="1:4">
      <c r="A5254" s="184" t="s">
        <v>23041</v>
      </c>
      <c r="B5254" s="180" t="s">
        <v>23042</v>
      </c>
      <c r="C5254" s="181" t="s">
        <v>11963</v>
      </c>
      <c r="D5254" s="182">
        <v>9961.5</v>
      </c>
    </row>
    <row r="5255" spans="1:4">
      <c r="A5255" s="184" t="s">
        <v>23043</v>
      </c>
      <c r="B5255" s="180" t="s">
        <v>23044</v>
      </c>
      <c r="C5255" s="181" t="s">
        <v>11963</v>
      </c>
      <c r="D5255" s="182">
        <v>11034.45</v>
      </c>
    </row>
    <row r="5256" spans="1:4">
      <c r="A5256" s="184" t="s">
        <v>23045</v>
      </c>
      <c r="B5256" s="180" t="s">
        <v>23046</v>
      </c>
      <c r="C5256" s="181" t="s">
        <v>11963</v>
      </c>
      <c r="D5256" s="182">
        <v>7454.13</v>
      </c>
    </row>
    <row r="5257" spans="1:4">
      <c r="A5257" s="184" t="s">
        <v>23047</v>
      </c>
      <c r="B5257" s="180" t="s">
        <v>23048</v>
      </c>
      <c r="C5257" s="181" t="s">
        <v>11963</v>
      </c>
      <c r="D5257" s="182">
        <v>11232.09</v>
      </c>
    </row>
    <row r="5258" spans="1:4">
      <c r="A5258" s="184" t="s">
        <v>23049</v>
      </c>
      <c r="B5258" s="180" t="s">
        <v>23050</v>
      </c>
      <c r="C5258" s="181" t="s">
        <v>11963</v>
      </c>
      <c r="D5258" s="182">
        <v>9598.24</v>
      </c>
    </row>
    <row r="5259" spans="1:4">
      <c r="A5259" s="184" t="s">
        <v>23051</v>
      </c>
      <c r="B5259" s="180" t="s">
        <v>23052</v>
      </c>
      <c r="C5259" s="181" t="s">
        <v>11963</v>
      </c>
      <c r="D5259" s="182">
        <v>13779.28</v>
      </c>
    </row>
    <row r="5260" spans="1:4">
      <c r="A5260" s="179" t="s">
        <v>23053</v>
      </c>
      <c r="B5260" s="180"/>
      <c r="C5260" s="181"/>
      <c r="D5260" s="182"/>
    </row>
    <row r="5261" spans="1:4">
      <c r="A5261" s="184" t="s">
        <v>23054</v>
      </c>
      <c r="B5261" s="180" t="s">
        <v>23055</v>
      </c>
      <c r="C5261" s="181" t="s">
        <v>32</v>
      </c>
      <c r="D5261" s="182">
        <v>145.44</v>
      </c>
    </row>
    <row r="5262" spans="1:4">
      <c r="A5262" s="184" t="s">
        <v>23056</v>
      </c>
      <c r="B5262" s="180" t="s">
        <v>23057</v>
      </c>
      <c r="C5262" s="181" t="s">
        <v>32</v>
      </c>
      <c r="D5262" s="182">
        <v>133.65</v>
      </c>
    </row>
    <row r="5263" spans="1:4">
      <c r="A5263" s="184" t="s">
        <v>23058</v>
      </c>
      <c r="B5263" s="180" t="s">
        <v>23059</v>
      </c>
      <c r="C5263" s="181" t="s">
        <v>32</v>
      </c>
      <c r="D5263" s="182">
        <v>125.87</v>
      </c>
    </row>
    <row r="5264" spans="1:4">
      <c r="A5264" s="184" t="s">
        <v>23060</v>
      </c>
      <c r="B5264" s="180" t="s">
        <v>23061</v>
      </c>
      <c r="C5264" s="181" t="s">
        <v>32</v>
      </c>
      <c r="D5264" s="182">
        <v>96.39</v>
      </c>
    </row>
    <row r="5265" spans="1:4">
      <c r="A5265" s="184" t="s">
        <v>23062</v>
      </c>
      <c r="B5265" s="180" t="s">
        <v>23063</v>
      </c>
      <c r="C5265" s="181" t="s">
        <v>32</v>
      </c>
      <c r="D5265" s="182">
        <v>85.05</v>
      </c>
    </row>
    <row r="5266" spans="1:4">
      <c r="A5266" s="184" t="s">
        <v>23064</v>
      </c>
      <c r="B5266" s="180" t="s">
        <v>23065</v>
      </c>
      <c r="C5266" s="181" t="s">
        <v>32</v>
      </c>
      <c r="D5266" s="182">
        <v>73.239999999999995</v>
      </c>
    </row>
    <row r="5267" spans="1:4">
      <c r="A5267" s="184" t="s">
        <v>23066</v>
      </c>
      <c r="B5267" s="180" t="s">
        <v>23067</v>
      </c>
      <c r="C5267" s="181" t="s">
        <v>32</v>
      </c>
      <c r="D5267" s="182">
        <v>220.15</v>
      </c>
    </row>
    <row r="5268" spans="1:4">
      <c r="A5268" s="184" t="s">
        <v>23068</v>
      </c>
      <c r="B5268" s="180" t="s">
        <v>23069</v>
      </c>
      <c r="C5268" s="181" t="s">
        <v>32</v>
      </c>
      <c r="D5268" s="182">
        <v>203.95</v>
      </c>
    </row>
    <row r="5269" spans="1:4">
      <c r="A5269" s="184" t="s">
        <v>23070</v>
      </c>
      <c r="B5269" s="180" t="s">
        <v>23071</v>
      </c>
      <c r="C5269" s="181" t="s">
        <v>32</v>
      </c>
      <c r="D5269" s="182">
        <v>188.36</v>
      </c>
    </row>
    <row r="5270" spans="1:4">
      <c r="A5270" s="179" t="s">
        <v>23072</v>
      </c>
      <c r="B5270" s="180"/>
      <c r="C5270" s="181"/>
      <c r="D5270" s="182"/>
    </row>
    <row r="5271" spans="1:4">
      <c r="A5271" s="184" t="s">
        <v>23073</v>
      </c>
      <c r="B5271" s="180" t="s">
        <v>23074</v>
      </c>
      <c r="C5271" s="181" t="s">
        <v>32</v>
      </c>
      <c r="D5271" s="182">
        <v>115.75</v>
      </c>
    </row>
    <row r="5272" spans="1:4">
      <c r="A5272" s="184" t="s">
        <v>23075</v>
      </c>
      <c r="B5272" s="180" t="s">
        <v>23076</v>
      </c>
      <c r="C5272" s="181" t="s">
        <v>32</v>
      </c>
      <c r="D5272" s="182">
        <v>96.69</v>
      </c>
    </row>
    <row r="5273" spans="1:4">
      <c r="A5273" s="184" t="s">
        <v>23077</v>
      </c>
      <c r="B5273" s="180" t="s">
        <v>23078</v>
      </c>
      <c r="C5273" s="181" t="s">
        <v>32</v>
      </c>
      <c r="D5273" s="182">
        <v>82.82</v>
      </c>
    </row>
    <row r="5274" spans="1:4">
      <c r="A5274" s="184" t="s">
        <v>23079</v>
      </c>
      <c r="B5274" s="180" t="s">
        <v>23080</v>
      </c>
      <c r="C5274" s="181" t="s">
        <v>32</v>
      </c>
      <c r="D5274" s="182">
        <v>173.82</v>
      </c>
    </row>
    <row r="5275" spans="1:4">
      <c r="A5275" s="184" t="s">
        <v>23081</v>
      </c>
      <c r="B5275" s="180" t="s">
        <v>23082</v>
      </c>
      <c r="C5275" s="181" t="s">
        <v>32</v>
      </c>
      <c r="D5275" s="182">
        <v>163.41999999999999</v>
      </c>
    </row>
    <row r="5276" spans="1:4">
      <c r="A5276" s="184" t="s">
        <v>23083</v>
      </c>
      <c r="B5276" s="180" t="s">
        <v>23084</v>
      </c>
      <c r="C5276" s="181" t="s">
        <v>32</v>
      </c>
      <c r="D5276" s="182">
        <v>124.12</v>
      </c>
    </row>
    <row r="5277" spans="1:4">
      <c r="A5277" s="184" t="s">
        <v>23085</v>
      </c>
      <c r="B5277" s="180" t="s">
        <v>23086</v>
      </c>
      <c r="C5277" s="181" t="s">
        <v>32</v>
      </c>
      <c r="D5277" s="182">
        <v>96.38</v>
      </c>
    </row>
    <row r="5278" spans="1:4">
      <c r="A5278" s="184" t="s">
        <v>23087</v>
      </c>
      <c r="B5278" s="180" t="s">
        <v>23088</v>
      </c>
      <c r="C5278" s="181" t="s">
        <v>32</v>
      </c>
      <c r="D5278" s="182">
        <v>84.6</v>
      </c>
    </row>
    <row r="5279" spans="1:4">
      <c r="A5279" s="184" t="s">
        <v>23089</v>
      </c>
      <c r="B5279" s="180" t="s">
        <v>23090</v>
      </c>
      <c r="C5279" s="181" t="s">
        <v>32</v>
      </c>
      <c r="D5279" s="182">
        <v>72.84</v>
      </c>
    </row>
    <row r="5280" spans="1:4">
      <c r="A5280" s="179" t="s">
        <v>23091</v>
      </c>
      <c r="B5280" s="180"/>
      <c r="C5280" s="181"/>
      <c r="D5280" s="182"/>
    </row>
    <row r="5281" spans="1:4">
      <c r="A5281" s="184" t="s">
        <v>23092</v>
      </c>
      <c r="B5281" s="180" t="s">
        <v>23093</v>
      </c>
      <c r="C5281" s="181" t="s">
        <v>32</v>
      </c>
      <c r="D5281" s="182">
        <v>77.099999999999994</v>
      </c>
    </row>
    <row r="5282" spans="1:4">
      <c r="A5282" s="184" t="s">
        <v>23094</v>
      </c>
      <c r="B5282" s="180" t="s">
        <v>23095</v>
      </c>
      <c r="C5282" s="181" t="s">
        <v>32</v>
      </c>
      <c r="D5282" s="182">
        <v>60.63</v>
      </c>
    </row>
    <row r="5283" spans="1:4">
      <c r="A5283" s="184" t="s">
        <v>23096</v>
      </c>
      <c r="B5283" s="180" t="s">
        <v>23097</v>
      </c>
      <c r="C5283" s="181" t="s">
        <v>32</v>
      </c>
      <c r="D5283" s="182">
        <v>48.55</v>
      </c>
    </row>
    <row r="5284" spans="1:4">
      <c r="A5284" s="184" t="s">
        <v>23098</v>
      </c>
      <c r="B5284" s="180" t="s">
        <v>23099</v>
      </c>
      <c r="C5284" s="181" t="s">
        <v>32</v>
      </c>
      <c r="D5284" s="182">
        <v>127.2</v>
      </c>
    </row>
    <row r="5285" spans="1:4">
      <c r="A5285" s="184" t="s">
        <v>23100</v>
      </c>
      <c r="B5285" s="180" t="s">
        <v>23101</v>
      </c>
      <c r="C5285" s="181" t="s">
        <v>32</v>
      </c>
      <c r="D5285" s="182">
        <v>90.83</v>
      </c>
    </row>
    <row r="5286" spans="1:4">
      <c r="A5286" s="184" t="s">
        <v>23102</v>
      </c>
      <c r="B5286" s="180" t="s">
        <v>23103</v>
      </c>
      <c r="C5286" s="181" t="s">
        <v>32</v>
      </c>
      <c r="D5286" s="182">
        <v>72.650000000000006</v>
      </c>
    </row>
    <row r="5287" spans="1:4">
      <c r="A5287" s="184" t="s">
        <v>23104</v>
      </c>
      <c r="B5287" s="180" t="s">
        <v>23105</v>
      </c>
      <c r="C5287" s="181" t="s">
        <v>32</v>
      </c>
      <c r="D5287" s="182">
        <v>81.44</v>
      </c>
    </row>
    <row r="5288" spans="1:4">
      <c r="A5288" s="184" t="s">
        <v>23106</v>
      </c>
      <c r="B5288" s="180" t="s">
        <v>23107</v>
      </c>
      <c r="C5288" s="181" t="s">
        <v>32</v>
      </c>
      <c r="D5288" s="182">
        <v>74.08</v>
      </c>
    </row>
    <row r="5289" spans="1:4">
      <c r="A5289" s="184" t="s">
        <v>23108</v>
      </c>
      <c r="B5289" s="180" t="s">
        <v>23109</v>
      </c>
      <c r="C5289" s="181" t="s">
        <v>32</v>
      </c>
      <c r="D5289" s="182">
        <v>62.75</v>
      </c>
    </row>
    <row r="5290" spans="1:4">
      <c r="A5290" s="179" t="s">
        <v>23110</v>
      </c>
      <c r="B5290" s="180"/>
      <c r="C5290" s="181"/>
      <c r="D5290" s="182"/>
    </row>
    <row r="5291" spans="1:4">
      <c r="A5291" s="184" t="s">
        <v>23111</v>
      </c>
      <c r="B5291" s="180" t="s">
        <v>23112</v>
      </c>
      <c r="C5291" s="181" t="s">
        <v>32</v>
      </c>
      <c r="D5291" s="182">
        <v>22.67</v>
      </c>
    </row>
    <row r="5292" spans="1:4">
      <c r="A5292" s="184" t="s">
        <v>23113</v>
      </c>
      <c r="B5292" s="180" t="s">
        <v>23114</v>
      </c>
      <c r="C5292" s="181" t="s">
        <v>32</v>
      </c>
      <c r="D5292" s="182">
        <v>16.39</v>
      </c>
    </row>
    <row r="5293" spans="1:4">
      <c r="A5293" s="184" t="s">
        <v>23115</v>
      </c>
      <c r="B5293" s="180" t="s">
        <v>23116</v>
      </c>
      <c r="C5293" s="181" t="s">
        <v>32</v>
      </c>
      <c r="D5293" s="182">
        <v>16.32</v>
      </c>
    </row>
    <row r="5294" spans="1:4">
      <c r="A5294" s="184" t="s">
        <v>23117</v>
      </c>
      <c r="B5294" s="180" t="s">
        <v>23118</v>
      </c>
      <c r="C5294" s="181" t="s">
        <v>32</v>
      </c>
      <c r="D5294" s="182">
        <v>33.72</v>
      </c>
    </row>
    <row r="5295" spans="1:4">
      <c r="A5295" s="184" t="s">
        <v>23119</v>
      </c>
      <c r="B5295" s="180" t="s">
        <v>23120</v>
      </c>
      <c r="C5295" s="181" t="s">
        <v>32</v>
      </c>
      <c r="D5295" s="182">
        <v>24.18</v>
      </c>
    </row>
    <row r="5296" spans="1:4">
      <c r="A5296" s="184" t="s">
        <v>23121</v>
      </c>
      <c r="B5296" s="180" t="s">
        <v>23122</v>
      </c>
      <c r="C5296" s="181" t="s">
        <v>32</v>
      </c>
      <c r="D5296" s="182">
        <v>24.18</v>
      </c>
    </row>
    <row r="5297" spans="1:4">
      <c r="A5297" s="179" t="s">
        <v>23123</v>
      </c>
      <c r="B5297" s="180"/>
      <c r="C5297" s="181"/>
      <c r="D5297" s="182"/>
    </row>
    <row r="5298" spans="1:4">
      <c r="A5298" s="184" t="s">
        <v>23124</v>
      </c>
      <c r="B5298" s="180" t="s">
        <v>23125</v>
      </c>
      <c r="C5298" s="181" t="s">
        <v>32</v>
      </c>
      <c r="D5298" s="182">
        <v>75.59</v>
      </c>
    </row>
    <row r="5299" spans="1:4">
      <c r="A5299" s="184" t="s">
        <v>23126</v>
      </c>
      <c r="B5299" s="180" t="s">
        <v>23127</v>
      </c>
      <c r="C5299" s="181" t="s">
        <v>32</v>
      </c>
      <c r="D5299" s="182">
        <v>55.1</v>
      </c>
    </row>
    <row r="5300" spans="1:4">
      <c r="A5300" s="184" t="s">
        <v>23128</v>
      </c>
      <c r="B5300" s="180" t="s">
        <v>23129</v>
      </c>
      <c r="C5300" s="181" t="s">
        <v>32</v>
      </c>
      <c r="D5300" s="182">
        <v>44.11</v>
      </c>
    </row>
    <row r="5301" spans="1:4">
      <c r="A5301" s="184" t="s">
        <v>23130</v>
      </c>
      <c r="B5301" s="180" t="s">
        <v>23131</v>
      </c>
      <c r="C5301" s="181" t="s">
        <v>32</v>
      </c>
      <c r="D5301" s="182">
        <v>123.23</v>
      </c>
    </row>
    <row r="5302" spans="1:4">
      <c r="A5302" s="184" t="s">
        <v>23132</v>
      </c>
      <c r="B5302" s="180" t="s">
        <v>23133</v>
      </c>
      <c r="C5302" s="181" t="s">
        <v>32</v>
      </c>
      <c r="D5302" s="182">
        <v>82.72</v>
      </c>
    </row>
    <row r="5303" spans="1:4">
      <c r="A5303" s="184" t="s">
        <v>23134</v>
      </c>
      <c r="B5303" s="180" t="s">
        <v>23135</v>
      </c>
      <c r="C5303" s="181" t="s">
        <v>32</v>
      </c>
      <c r="D5303" s="182">
        <v>66.36</v>
      </c>
    </row>
    <row r="5304" spans="1:4">
      <c r="A5304" s="179" t="s">
        <v>23136</v>
      </c>
      <c r="B5304" s="180"/>
      <c r="C5304" s="181"/>
      <c r="D5304" s="182"/>
    </row>
    <row r="5305" spans="1:4">
      <c r="A5305" s="184" t="s">
        <v>23137</v>
      </c>
      <c r="B5305" s="180" t="s">
        <v>23138</v>
      </c>
      <c r="C5305" s="181" t="s">
        <v>32</v>
      </c>
      <c r="D5305" s="182">
        <v>9.1999999999999993</v>
      </c>
    </row>
    <row r="5306" spans="1:4">
      <c r="A5306" s="184" t="s">
        <v>23139</v>
      </c>
      <c r="B5306" s="180" t="s">
        <v>23140</v>
      </c>
      <c r="C5306" s="181" t="s">
        <v>32</v>
      </c>
      <c r="D5306" s="182">
        <v>5.04</v>
      </c>
    </row>
    <row r="5307" spans="1:4">
      <c r="A5307" s="184" t="s">
        <v>23141</v>
      </c>
      <c r="B5307" s="180" t="s">
        <v>23142</v>
      </c>
      <c r="C5307" s="181" t="s">
        <v>32</v>
      </c>
      <c r="D5307" s="182">
        <v>2.5499999999999998</v>
      </c>
    </row>
    <row r="5308" spans="1:4">
      <c r="A5308" s="184" t="s">
        <v>23143</v>
      </c>
      <c r="B5308" s="180" t="s">
        <v>23144</v>
      </c>
      <c r="C5308" s="181" t="s">
        <v>32</v>
      </c>
      <c r="D5308" s="182">
        <v>23.04</v>
      </c>
    </row>
    <row r="5309" spans="1:4">
      <c r="A5309" s="184" t="s">
        <v>23145</v>
      </c>
      <c r="B5309" s="180" t="s">
        <v>23146</v>
      </c>
      <c r="C5309" s="181" t="s">
        <v>32</v>
      </c>
      <c r="D5309" s="182">
        <v>15.45</v>
      </c>
    </row>
    <row r="5310" spans="1:4">
      <c r="A5310" s="184" t="s">
        <v>23147</v>
      </c>
      <c r="B5310" s="180" t="s">
        <v>23148</v>
      </c>
      <c r="C5310" s="181" t="s">
        <v>32</v>
      </c>
      <c r="D5310" s="182">
        <v>18.440000000000001</v>
      </c>
    </row>
    <row r="5311" spans="1:4">
      <c r="A5311" s="184" t="s">
        <v>23149</v>
      </c>
      <c r="B5311" s="180" t="s">
        <v>23150</v>
      </c>
      <c r="C5311" s="181" t="s">
        <v>32</v>
      </c>
      <c r="D5311" s="182">
        <v>11.32</v>
      </c>
    </row>
    <row r="5312" spans="1:4">
      <c r="A5312" s="184" t="s">
        <v>23151</v>
      </c>
      <c r="B5312" s="180" t="s">
        <v>23152</v>
      </c>
      <c r="C5312" s="181" t="s">
        <v>32</v>
      </c>
      <c r="D5312" s="182">
        <v>5.28</v>
      </c>
    </row>
    <row r="5313" spans="1:4">
      <c r="A5313" s="184" t="s">
        <v>23153</v>
      </c>
      <c r="B5313" s="180" t="s">
        <v>23154</v>
      </c>
      <c r="C5313" s="181" t="s">
        <v>32</v>
      </c>
      <c r="D5313" s="182">
        <v>2.92</v>
      </c>
    </row>
    <row r="5314" spans="1:4">
      <c r="A5314" s="184" t="s">
        <v>23155</v>
      </c>
      <c r="B5314" s="180" t="s">
        <v>23156</v>
      </c>
      <c r="C5314" s="181" t="s">
        <v>32</v>
      </c>
      <c r="D5314" s="182">
        <v>3.02</v>
      </c>
    </row>
    <row r="5315" spans="1:4">
      <c r="A5315" s="184" t="s">
        <v>23157</v>
      </c>
      <c r="B5315" s="180" t="s">
        <v>23158</v>
      </c>
      <c r="C5315" s="181" t="s">
        <v>32</v>
      </c>
      <c r="D5315" s="182">
        <v>1.44</v>
      </c>
    </row>
    <row r="5316" spans="1:4">
      <c r="A5316" s="179" t="s">
        <v>23159</v>
      </c>
      <c r="B5316" s="180"/>
      <c r="C5316" s="181"/>
      <c r="D5316" s="182"/>
    </row>
    <row r="5317" spans="1:4">
      <c r="A5317" s="184" t="s">
        <v>23160</v>
      </c>
      <c r="B5317" s="180" t="s">
        <v>23161</v>
      </c>
      <c r="C5317" s="181" t="s">
        <v>32</v>
      </c>
      <c r="D5317" s="182">
        <v>5.04</v>
      </c>
    </row>
    <row r="5318" spans="1:4">
      <c r="A5318" s="184" t="s">
        <v>23162</v>
      </c>
      <c r="B5318" s="180" t="s">
        <v>23163</v>
      </c>
      <c r="C5318" s="181" t="s">
        <v>32</v>
      </c>
      <c r="D5318" s="182">
        <v>2.5499999999999998</v>
      </c>
    </row>
    <row r="5319" spans="1:4">
      <c r="A5319" s="184" t="s">
        <v>23164</v>
      </c>
      <c r="B5319" s="180" t="s">
        <v>23165</v>
      </c>
      <c r="C5319" s="181" t="s">
        <v>32</v>
      </c>
      <c r="D5319" s="182">
        <v>7.98</v>
      </c>
    </row>
    <row r="5320" spans="1:4">
      <c r="A5320" s="184" t="s">
        <v>23166</v>
      </c>
      <c r="B5320" s="180" t="s">
        <v>23167</v>
      </c>
      <c r="C5320" s="181" t="s">
        <v>32</v>
      </c>
      <c r="D5320" s="182">
        <v>18.440000000000001</v>
      </c>
    </row>
    <row r="5321" spans="1:4">
      <c r="A5321" s="184" t="s">
        <v>23168</v>
      </c>
      <c r="B5321" s="180" t="s">
        <v>23169</v>
      </c>
      <c r="C5321" s="181" t="s">
        <v>32</v>
      </c>
      <c r="D5321" s="182">
        <v>9.1999999999999993</v>
      </c>
    </row>
    <row r="5322" spans="1:4">
      <c r="A5322" s="184" t="s">
        <v>23170</v>
      </c>
      <c r="B5322" s="180" t="s">
        <v>23171</v>
      </c>
      <c r="C5322" s="181" t="s">
        <v>32</v>
      </c>
      <c r="D5322" s="182">
        <v>5.28</v>
      </c>
    </row>
    <row r="5323" spans="1:4">
      <c r="A5323" s="184" t="s">
        <v>23172</v>
      </c>
      <c r="B5323" s="180" t="s">
        <v>23173</v>
      </c>
      <c r="C5323" s="181" t="s">
        <v>32</v>
      </c>
      <c r="D5323" s="182">
        <v>2.92</v>
      </c>
    </row>
    <row r="5324" spans="1:4">
      <c r="A5324" s="184" t="s">
        <v>23174</v>
      </c>
      <c r="B5324" s="180" t="s">
        <v>23175</v>
      </c>
      <c r="C5324" s="181" t="s">
        <v>32</v>
      </c>
      <c r="D5324" s="182">
        <v>3.02</v>
      </c>
    </row>
    <row r="5325" spans="1:4">
      <c r="A5325" s="184" t="s">
        <v>23176</v>
      </c>
      <c r="B5325" s="180" t="s">
        <v>23177</v>
      </c>
      <c r="C5325" s="181" t="s">
        <v>32</v>
      </c>
      <c r="D5325" s="182">
        <v>1.44</v>
      </c>
    </row>
    <row r="5326" spans="1:4">
      <c r="A5326" s="179" t="s">
        <v>23178</v>
      </c>
      <c r="B5326" s="180"/>
      <c r="C5326" s="181"/>
      <c r="D5326" s="182"/>
    </row>
    <row r="5327" spans="1:4">
      <c r="A5327" s="184" t="s">
        <v>23179</v>
      </c>
      <c r="B5327" s="180" t="s">
        <v>23180</v>
      </c>
      <c r="C5327" s="181" t="s">
        <v>32</v>
      </c>
      <c r="D5327" s="182">
        <v>9.1999999999999993</v>
      </c>
    </row>
    <row r="5328" spans="1:4">
      <c r="A5328" s="184" t="s">
        <v>23181</v>
      </c>
      <c r="B5328" s="180" t="s">
        <v>23182</v>
      </c>
      <c r="C5328" s="181" t="s">
        <v>32</v>
      </c>
      <c r="D5328" s="182">
        <v>7.98</v>
      </c>
    </row>
    <row r="5329" spans="1:4">
      <c r="A5329" s="184" t="s">
        <v>23183</v>
      </c>
      <c r="B5329" s="180" t="s">
        <v>23184</v>
      </c>
      <c r="C5329" s="181" t="s">
        <v>32</v>
      </c>
      <c r="D5329" s="182">
        <v>5.04</v>
      </c>
    </row>
    <row r="5330" spans="1:4">
      <c r="A5330" s="184" t="s">
        <v>23185</v>
      </c>
      <c r="B5330" s="180" t="s">
        <v>23186</v>
      </c>
      <c r="C5330" s="181" t="s">
        <v>32</v>
      </c>
      <c r="D5330" s="182">
        <v>15.45</v>
      </c>
    </row>
    <row r="5331" spans="1:4">
      <c r="A5331" s="184" t="s">
        <v>23187</v>
      </c>
      <c r="B5331" s="180" t="s">
        <v>23188</v>
      </c>
      <c r="C5331" s="181" t="s">
        <v>32</v>
      </c>
      <c r="D5331" s="182">
        <v>7.98</v>
      </c>
    </row>
    <row r="5332" spans="1:4">
      <c r="A5332" s="184" t="s">
        <v>23189</v>
      </c>
      <c r="B5332" s="180" t="s">
        <v>23190</v>
      </c>
      <c r="C5332" s="181" t="s">
        <v>32</v>
      </c>
      <c r="D5332" s="182">
        <v>36.83</v>
      </c>
    </row>
    <row r="5333" spans="1:4">
      <c r="A5333" s="184" t="s">
        <v>23191</v>
      </c>
      <c r="B5333" s="180" t="s">
        <v>23192</v>
      </c>
      <c r="C5333" s="181" t="s">
        <v>32</v>
      </c>
      <c r="D5333" s="182">
        <v>11.32</v>
      </c>
    </row>
    <row r="5334" spans="1:4">
      <c r="A5334" s="184" t="s">
        <v>23193</v>
      </c>
      <c r="B5334" s="180" t="s">
        <v>23194</v>
      </c>
      <c r="C5334" s="181" t="s">
        <v>32</v>
      </c>
      <c r="D5334" s="182">
        <v>8.49</v>
      </c>
    </row>
    <row r="5335" spans="1:4">
      <c r="A5335" s="184" t="s">
        <v>23195</v>
      </c>
      <c r="B5335" s="180" t="s">
        <v>23196</v>
      </c>
      <c r="C5335" s="181" t="s">
        <v>32</v>
      </c>
      <c r="D5335" s="182">
        <v>5.28</v>
      </c>
    </row>
    <row r="5336" spans="1:4">
      <c r="A5336" s="179" t="s">
        <v>23197</v>
      </c>
      <c r="B5336" s="180"/>
      <c r="C5336" s="181"/>
      <c r="D5336" s="182"/>
    </row>
    <row r="5337" spans="1:4">
      <c r="A5337" s="184" t="s">
        <v>23198</v>
      </c>
      <c r="B5337" s="180" t="s">
        <v>23199</v>
      </c>
      <c r="C5337" s="181" t="s">
        <v>32</v>
      </c>
      <c r="D5337" s="182">
        <v>5.04</v>
      </c>
    </row>
    <row r="5338" spans="1:4">
      <c r="A5338" s="184" t="s">
        <v>23200</v>
      </c>
      <c r="B5338" s="180" t="s">
        <v>23201</v>
      </c>
      <c r="C5338" s="181" t="s">
        <v>32</v>
      </c>
      <c r="D5338" s="182">
        <v>2.5499999999999998</v>
      </c>
    </row>
    <row r="5339" spans="1:4">
      <c r="A5339" s="184" t="s">
        <v>23202</v>
      </c>
      <c r="B5339" s="180" t="s">
        <v>23203</v>
      </c>
      <c r="C5339" s="181" t="s">
        <v>32</v>
      </c>
      <c r="D5339" s="182">
        <v>15.45</v>
      </c>
    </row>
    <row r="5340" spans="1:4">
      <c r="A5340" s="184" t="s">
        <v>23204</v>
      </c>
      <c r="B5340" s="180" t="s">
        <v>23205</v>
      </c>
      <c r="C5340" s="181" t="s">
        <v>32</v>
      </c>
      <c r="D5340" s="182">
        <v>7.98</v>
      </c>
    </row>
    <row r="5341" spans="1:4">
      <c r="A5341" s="184" t="s">
        <v>23206</v>
      </c>
      <c r="B5341" s="180" t="s">
        <v>23207</v>
      </c>
      <c r="C5341" s="181" t="s">
        <v>32</v>
      </c>
      <c r="D5341" s="182">
        <v>18.440000000000001</v>
      </c>
    </row>
    <row r="5342" spans="1:4">
      <c r="A5342" s="184" t="s">
        <v>23208</v>
      </c>
      <c r="B5342" s="180" t="s">
        <v>23209</v>
      </c>
      <c r="C5342" s="181" t="s">
        <v>32</v>
      </c>
      <c r="D5342" s="182">
        <v>5.28</v>
      </c>
    </row>
    <row r="5343" spans="1:4">
      <c r="A5343" s="184" t="s">
        <v>23210</v>
      </c>
      <c r="B5343" s="180" t="s">
        <v>23211</v>
      </c>
      <c r="C5343" s="181" t="s">
        <v>32</v>
      </c>
      <c r="D5343" s="182">
        <v>2.92</v>
      </c>
    </row>
    <row r="5344" spans="1:4">
      <c r="A5344" s="184" t="s">
        <v>23212</v>
      </c>
      <c r="B5344" s="180" t="s">
        <v>23213</v>
      </c>
      <c r="C5344" s="181" t="s">
        <v>32</v>
      </c>
      <c r="D5344" s="182">
        <v>3.02</v>
      </c>
    </row>
    <row r="5345" spans="1:4">
      <c r="A5345" s="184" t="s">
        <v>23214</v>
      </c>
      <c r="B5345" s="180" t="s">
        <v>23215</v>
      </c>
      <c r="C5345" s="181" t="s">
        <v>32</v>
      </c>
      <c r="D5345" s="182">
        <v>1.44</v>
      </c>
    </row>
    <row r="5346" spans="1:4">
      <c r="A5346" s="179" t="s">
        <v>23216</v>
      </c>
      <c r="B5346" s="180"/>
      <c r="C5346" s="181"/>
      <c r="D5346" s="182"/>
    </row>
    <row r="5347" spans="1:4">
      <c r="A5347" s="184" t="s">
        <v>23217</v>
      </c>
      <c r="B5347" s="180" t="s">
        <v>23218</v>
      </c>
      <c r="C5347" s="181" t="s">
        <v>32</v>
      </c>
      <c r="D5347" s="182">
        <v>9.1999999999999993</v>
      </c>
    </row>
    <row r="5348" spans="1:4">
      <c r="A5348" s="184" t="s">
        <v>23219</v>
      </c>
      <c r="B5348" s="180" t="s">
        <v>23220</v>
      </c>
      <c r="C5348" s="181" t="s">
        <v>32</v>
      </c>
      <c r="D5348" s="182">
        <v>7.98</v>
      </c>
    </row>
    <row r="5349" spans="1:4">
      <c r="A5349" s="184" t="s">
        <v>23221</v>
      </c>
      <c r="B5349" s="180" t="s">
        <v>23222</v>
      </c>
      <c r="C5349" s="181" t="s">
        <v>32</v>
      </c>
      <c r="D5349" s="182">
        <v>5.04</v>
      </c>
    </row>
    <row r="5350" spans="1:4">
      <c r="A5350" s="184" t="s">
        <v>23223</v>
      </c>
      <c r="B5350" s="180" t="s">
        <v>23224</v>
      </c>
      <c r="C5350" s="181" t="s">
        <v>32</v>
      </c>
      <c r="D5350" s="182">
        <v>7.98</v>
      </c>
    </row>
    <row r="5351" spans="1:4">
      <c r="A5351" s="184" t="s">
        <v>23225</v>
      </c>
      <c r="B5351" s="180" t="s">
        <v>23226</v>
      </c>
      <c r="C5351" s="181" t="s">
        <v>32</v>
      </c>
      <c r="D5351" s="182">
        <v>27.48</v>
      </c>
    </row>
    <row r="5352" spans="1:4">
      <c r="A5352" s="184" t="s">
        <v>23227</v>
      </c>
      <c r="B5352" s="180" t="s">
        <v>23228</v>
      </c>
      <c r="C5352" s="181" t="s">
        <v>32</v>
      </c>
      <c r="D5352" s="182">
        <v>23.04</v>
      </c>
    </row>
    <row r="5353" spans="1:4">
      <c r="A5353" s="184" t="s">
        <v>23229</v>
      </c>
      <c r="B5353" s="180" t="s">
        <v>23230</v>
      </c>
      <c r="C5353" s="181" t="s">
        <v>32</v>
      </c>
      <c r="D5353" s="182">
        <v>1.55</v>
      </c>
    </row>
    <row r="5354" spans="1:4">
      <c r="A5354" s="184" t="s">
        <v>23231</v>
      </c>
      <c r="B5354" s="180" t="s">
        <v>23232</v>
      </c>
      <c r="C5354" s="181" t="s">
        <v>32</v>
      </c>
      <c r="D5354" s="182">
        <v>0.95</v>
      </c>
    </row>
    <row r="5355" spans="1:4">
      <c r="A5355" s="184" t="s">
        <v>23233</v>
      </c>
      <c r="B5355" s="180" t="s">
        <v>23234</v>
      </c>
      <c r="C5355" s="181" t="s">
        <v>32</v>
      </c>
      <c r="D5355" s="182">
        <v>8.44</v>
      </c>
    </row>
    <row r="5356" spans="1:4">
      <c r="A5356" s="184" t="s">
        <v>23235</v>
      </c>
      <c r="B5356" s="180" t="s">
        <v>23236</v>
      </c>
      <c r="C5356" s="181" t="s">
        <v>32</v>
      </c>
      <c r="D5356" s="182">
        <v>6.05</v>
      </c>
    </row>
    <row r="5357" spans="1:4">
      <c r="A5357" s="184" t="s">
        <v>23237</v>
      </c>
      <c r="B5357" s="180" t="s">
        <v>23238</v>
      </c>
      <c r="C5357" s="181" t="s">
        <v>32</v>
      </c>
      <c r="D5357" s="182">
        <v>3.02</v>
      </c>
    </row>
    <row r="5358" spans="1:4">
      <c r="A5358" s="179" t="s">
        <v>23239</v>
      </c>
      <c r="B5358" s="180"/>
      <c r="C5358" s="181"/>
      <c r="D5358" s="182"/>
    </row>
    <row r="5359" spans="1:4">
      <c r="A5359" s="184" t="s">
        <v>23240</v>
      </c>
      <c r="B5359" s="180" t="s">
        <v>23241</v>
      </c>
      <c r="C5359" s="181" t="s">
        <v>32</v>
      </c>
      <c r="D5359" s="182">
        <v>15.45</v>
      </c>
    </row>
    <row r="5360" spans="1:4">
      <c r="A5360" s="184" t="s">
        <v>23242</v>
      </c>
      <c r="B5360" s="180" t="s">
        <v>23243</v>
      </c>
      <c r="C5360" s="181" t="s">
        <v>32</v>
      </c>
      <c r="D5360" s="182">
        <v>9.1999999999999993</v>
      </c>
    </row>
    <row r="5361" spans="1:4">
      <c r="A5361" s="184" t="s">
        <v>23244</v>
      </c>
      <c r="B5361" s="180" t="s">
        <v>23245</v>
      </c>
      <c r="C5361" s="181" t="s">
        <v>32</v>
      </c>
      <c r="D5361" s="182">
        <v>7.98</v>
      </c>
    </row>
    <row r="5362" spans="1:4">
      <c r="A5362" s="184" t="s">
        <v>23246</v>
      </c>
      <c r="B5362" s="180" t="s">
        <v>23247</v>
      </c>
      <c r="C5362" s="181" t="s">
        <v>32</v>
      </c>
      <c r="D5362" s="182">
        <v>15.45</v>
      </c>
    </row>
    <row r="5363" spans="1:4">
      <c r="A5363" s="184" t="s">
        <v>23248</v>
      </c>
      <c r="B5363" s="180" t="s">
        <v>23249</v>
      </c>
      <c r="C5363" s="181" t="s">
        <v>32</v>
      </c>
      <c r="D5363" s="182">
        <v>27.48</v>
      </c>
    </row>
    <row r="5364" spans="1:4">
      <c r="A5364" s="184" t="s">
        <v>23250</v>
      </c>
      <c r="B5364" s="180" t="s">
        <v>23251</v>
      </c>
      <c r="C5364" s="181" t="s">
        <v>32</v>
      </c>
      <c r="D5364" s="182">
        <v>23.04</v>
      </c>
    </row>
    <row r="5365" spans="1:4">
      <c r="A5365" s="184" t="s">
        <v>23252</v>
      </c>
      <c r="B5365" s="180" t="s">
        <v>23253</v>
      </c>
      <c r="C5365" s="181" t="s">
        <v>32</v>
      </c>
      <c r="D5365" s="182">
        <v>16.739999999999998</v>
      </c>
    </row>
    <row r="5366" spans="1:4">
      <c r="A5366" s="184" t="s">
        <v>23254</v>
      </c>
      <c r="B5366" s="180" t="s">
        <v>23255</v>
      </c>
      <c r="C5366" s="181" t="s">
        <v>32</v>
      </c>
      <c r="D5366" s="182">
        <v>11.32</v>
      </c>
    </row>
    <row r="5367" spans="1:4">
      <c r="A5367" s="184" t="s">
        <v>23256</v>
      </c>
      <c r="B5367" s="180" t="s">
        <v>23257</v>
      </c>
      <c r="C5367" s="181" t="s">
        <v>32</v>
      </c>
      <c r="D5367" s="182">
        <v>8.49</v>
      </c>
    </row>
    <row r="5368" spans="1:4">
      <c r="A5368" s="184" t="s">
        <v>23258</v>
      </c>
      <c r="B5368" s="180" t="s">
        <v>23259</v>
      </c>
      <c r="C5368" s="181" t="s">
        <v>32</v>
      </c>
      <c r="D5368" s="182">
        <v>1.45</v>
      </c>
    </row>
    <row r="5369" spans="1:4">
      <c r="A5369" s="184" t="s">
        <v>23260</v>
      </c>
      <c r="B5369" s="180" t="s">
        <v>23261</v>
      </c>
      <c r="C5369" s="181" t="s">
        <v>32</v>
      </c>
      <c r="D5369" s="182">
        <v>0.97</v>
      </c>
    </row>
    <row r="5370" spans="1:4">
      <c r="A5370" s="184" t="s">
        <v>23262</v>
      </c>
      <c r="B5370" s="180" t="s">
        <v>23263</v>
      </c>
      <c r="C5370" s="181" t="s">
        <v>32</v>
      </c>
      <c r="D5370" s="182">
        <v>9.1999999999999993</v>
      </c>
    </row>
    <row r="5371" spans="1:4">
      <c r="A5371" s="184" t="s">
        <v>23264</v>
      </c>
      <c r="B5371" s="180" t="s">
        <v>23265</v>
      </c>
      <c r="C5371" s="181" t="s">
        <v>32</v>
      </c>
      <c r="D5371" s="182">
        <v>6.05</v>
      </c>
    </row>
    <row r="5372" spans="1:4">
      <c r="A5372" s="184" t="s">
        <v>23266</v>
      </c>
      <c r="B5372" s="180" t="s">
        <v>23267</v>
      </c>
      <c r="C5372" s="181" t="s">
        <v>32</v>
      </c>
      <c r="D5372" s="182">
        <v>4.6100000000000003</v>
      </c>
    </row>
    <row r="5373" spans="1:4">
      <c r="A5373" s="184" t="s">
        <v>23268</v>
      </c>
      <c r="B5373" s="180" t="s">
        <v>23269</v>
      </c>
      <c r="C5373" s="181" t="s">
        <v>11949</v>
      </c>
      <c r="D5373" s="182">
        <v>1411.03</v>
      </c>
    </row>
    <row r="5374" spans="1:4">
      <c r="A5374" s="179" t="s">
        <v>23270</v>
      </c>
      <c r="B5374" s="180"/>
      <c r="C5374" s="181"/>
      <c r="D5374" s="182"/>
    </row>
    <row r="5375" spans="1:4">
      <c r="A5375" s="184" t="s">
        <v>23271</v>
      </c>
      <c r="B5375" s="180" t="s">
        <v>23272</v>
      </c>
      <c r="C5375" s="181" t="s">
        <v>32</v>
      </c>
      <c r="D5375" s="182">
        <v>18.440000000000001</v>
      </c>
    </row>
    <row r="5376" spans="1:4">
      <c r="A5376" s="184" t="s">
        <v>23273</v>
      </c>
      <c r="B5376" s="180" t="s">
        <v>23274</v>
      </c>
      <c r="C5376" s="181" t="s">
        <v>32</v>
      </c>
      <c r="D5376" s="182">
        <v>15.45</v>
      </c>
    </row>
    <row r="5377" spans="1:4">
      <c r="A5377" s="184" t="s">
        <v>23275</v>
      </c>
      <c r="B5377" s="180" t="s">
        <v>23276</v>
      </c>
      <c r="C5377" s="181" t="s">
        <v>32</v>
      </c>
      <c r="D5377" s="182">
        <v>9.1999999999999993</v>
      </c>
    </row>
    <row r="5378" spans="1:4">
      <c r="A5378" s="184" t="s">
        <v>23277</v>
      </c>
      <c r="B5378" s="180" t="s">
        <v>23278</v>
      </c>
      <c r="C5378" s="181" t="s">
        <v>32</v>
      </c>
      <c r="D5378" s="182">
        <v>30.99</v>
      </c>
    </row>
    <row r="5379" spans="1:4">
      <c r="A5379" s="184" t="s">
        <v>23279</v>
      </c>
      <c r="B5379" s="180" t="s">
        <v>23280</v>
      </c>
      <c r="C5379" s="181" t="s">
        <v>32</v>
      </c>
      <c r="D5379" s="182">
        <v>23.04</v>
      </c>
    </row>
    <row r="5380" spans="1:4">
      <c r="A5380" s="184" t="s">
        <v>23281</v>
      </c>
      <c r="B5380" s="180" t="s">
        <v>23282</v>
      </c>
      <c r="C5380" s="181" t="s">
        <v>32</v>
      </c>
      <c r="D5380" s="182">
        <v>36.83</v>
      </c>
    </row>
    <row r="5381" spans="1:4">
      <c r="A5381" s="184" t="s">
        <v>23283</v>
      </c>
      <c r="B5381" s="180" t="s">
        <v>23284</v>
      </c>
      <c r="C5381" s="181" t="s">
        <v>32</v>
      </c>
      <c r="D5381" s="182">
        <v>22.47</v>
      </c>
    </row>
    <row r="5382" spans="1:4">
      <c r="A5382" s="184" t="s">
        <v>23285</v>
      </c>
      <c r="B5382" s="180" t="s">
        <v>23286</v>
      </c>
      <c r="C5382" s="181" t="s">
        <v>32</v>
      </c>
      <c r="D5382" s="182">
        <v>16.739999999999998</v>
      </c>
    </row>
    <row r="5383" spans="1:4">
      <c r="A5383" s="184" t="s">
        <v>23287</v>
      </c>
      <c r="B5383" s="180" t="s">
        <v>23288</v>
      </c>
      <c r="C5383" s="181" t="s">
        <v>32</v>
      </c>
      <c r="D5383" s="182">
        <v>11.32</v>
      </c>
    </row>
    <row r="5384" spans="1:4">
      <c r="A5384" s="184" t="s">
        <v>23289</v>
      </c>
      <c r="B5384" s="180" t="s">
        <v>23290</v>
      </c>
      <c r="C5384" s="181" t="s">
        <v>32</v>
      </c>
      <c r="D5384" s="182">
        <v>2.14</v>
      </c>
    </row>
    <row r="5385" spans="1:4">
      <c r="A5385" s="184" t="s">
        <v>23291</v>
      </c>
      <c r="B5385" s="180" t="s">
        <v>23292</v>
      </c>
      <c r="C5385" s="181" t="s">
        <v>32</v>
      </c>
      <c r="D5385" s="182">
        <v>1.44</v>
      </c>
    </row>
    <row r="5386" spans="1:4">
      <c r="A5386" s="184" t="s">
        <v>23293</v>
      </c>
      <c r="B5386" s="180" t="s">
        <v>23294</v>
      </c>
      <c r="C5386" s="181" t="s">
        <v>32</v>
      </c>
      <c r="D5386" s="182">
        <v>9.1999999999999993</v>
      </c>
    </row>
    <row r="5387" spans="1:4">
      <c r="A5387" s="184" t="s">
        <v>23295</v>
      </c>
      <c r="B5387" s="180" t="s">
        <v>23296</v>
      </c>
      <c r="C5387" s="181" t="s">
        <v>32</v>
      </c>
      <c r="D5387" s="182">
        <v>6.05</v>
      </c>
    </row>
    <row r="5388" spans="1:4">
      <c r="A5388" s="184" t="s">
        <v>23297</v>
      </c>
      <c r="B5388" s="180" t="s">
        <v>23298</v>
      </c>
      <c r="C5388" s="181" t="s">
        <v>32</v>
      </c>
      <c r="D5388" s="182">
        <v>4.6100000000000003</v>
      </c>
    </row>
    <row r="5389" spans="1:4">
      <c r="A5389" s="184" t="s">
        <v>23299</v>
      </c>
      <c r="B5389" s="180" t="s">
        <v>23300</v>
      </c>
      <c r="C5389" s="181" t="s">
        <v>11949</v>
      </c>
      <c r="D5389" s="182">
        <v>1411.03</v>
      </c>
    </row>
    <row r="5390" spans="1:4">
      <c r="A5390" s="184" t="s">
        <v>23301</v>
      </c>
      <c r="B5390" s="180" t="s">
        <v>23302</v>
      </c>
      <c r="C5390" s="181" t="s">
        <v>32</v>
      </c>
      <c r="D5390" s="182">
        <v>11.8</v>
      </c>
    </row>
    <row r="5391" spans="1:4">
      <c r="A5391" s="184" t="s">
        <v>23303</v>
      </c>
      <c r="B5391" s="180" t="s">
        <v>23304</v>
      </c>
      <c r="C5391" s="181" t="s">
        <v>32</v>
      </c>
      <c r="D5391" s="182">
        <v>9.8000000000000007</v>
      </c>
    </row>
    <row r="5392" spans="1:4">
      <c r="A5392" s="184" t="s">
        <v>23305</v>
      </c>
      <c r="B5392" s="180" t="s">
        <v>23306</v>
      </c>
      <c r="C5392" s="181" t="s">
        <v>32</v>
      </c>
      <c r="D5392" s="182">
        <v>5.91</v>
      </c>
    </row>
    <row r="5393" spans="1:4">
      <c r="A5393" s="184" t="s">
        <v>23307</v>
      </c>
      <c r="B5393" s="180" t="s">
        <v>23308</v>
      </c>
      <c r="C5393" s="181" t="s">
        <v>32</v>
      </c>
      <c r="D5393" s="182">
        <v>11.8</v>
      </c>
    </row>
    <row r="5394" spans="1:4">
      <c r="A5394" s="184" t="s">
        <v>23309</v>
      </c>
      <c r="B5394" s="180" t="s">
        <v>23310</v>
      </c>
      <c r="C5394" s="181" t="s">
        <v>32</v>
      </c>
      <c r="D5394" s="182">
        <v>9.8000000000000007</v>
      </c>
    </row>
    <row r="5395" spans="1:4">
      <c r="A5395" s="184" t="s">
        <v>23311</v>
      </c>
      <c r="B5395" s="180" t="s">
        <v>23312</v>
      </c>
      <c r="C5395" s="181" t="s">
        <v>32</v>
      </c>
      <c r="D5395" s="182">
        <v>5.91</v>
      </c>
    </row>
    <row r="5396" spans="1:4">
      <c r="A5396" s="184" t="s">
        <v>23313</v>
      </c>
      <c r="B5396" s="180" t="s">
        <v>23314</v>
      </c>
      <c r="C5396" s="181" t="s">
        <v>11911</v>
      </c>
      <c r="D5396" s="182">
        <v>10221.459999999999</v>
      </c>
    </row>
    <row r="5397" spans="1:4">
      <c r="A5397" s="179" t="s">
        <v>23315</v>
      </c>
      <c r="B5397" s="180"/>
      <c r="C5397" s="181"/>
      <c r="D5397" s="182"/>
    </row>
    <row r="5398" spans="1:4">
      <c r="A5398" s="184" t="s">
        <v>23316</v>
      </c>
      <c r="B5398" s="180" t="s">
        <v>23317</v>
      </c>
      <c r="C5398" s="181" t="s">
        <v>32</v>
      </c>
      <c r="D5398" s="182">
        <v>15.45</v>
      </c>
    </row>
    <row r="5399" spans="1:4">
      <c r="A5399" s="179" t="s">
        <v>23318</v>
      </c>
      <c r="B5399" s="180"/>
      <c r="C5399" s="181"/>
      <c r="D5399" s="182"/>
    </row>
    <row r="5400" spans="1:4">
      <c r="A5400" s="184" t="s">
        <v>23319</v>
      </c>
      <c r="B5400" s="180" t="s">
        <v>23320</v>
      </c>
      <c r="C5400" s="181" t="s">
        <v>32</v>
      </c>
      <c r="D5400" s="182">
        <v>132.47</v>
      </c>
    </row>
    <row r="5401" spans="1:4">
      <c r="A5401" s="179" t="s">
        <v>23321</v>
      </c>
      <c r="B5401" s="180"/>
      <c r="C5401" s="181"/>
      <c r="D5401" s="182"/>
    </row>
    <row r="5402" spans="1:4">
      <c r="A5402" s="184" t="s">
        <v>23322</v>
      </c>
      <c r="B5402" s="180" t="s">
        <v>23323</v>
      </c>
      <c r="C5402" s="181" t="s">
        <v>32</v>
      </c>
      <c r="D5402" s="182">
        <v>47.07</v>
      </c>
    </row>
    <row r="5403" spans="1:4">
      <c r="A5403" s="184" t="s">
        <v>23324</v>
      </c>
      <c r="B5403" s="180" t="s">
        <v>23325</v>
      </c>
      <c r="C5403" s="181" t="s">
        <v>11911</v>
      </c>
      <c r="D5403" s="182">
        <v>10447</v>
      </c>
    </row>
    <row r="5404" spans="1:4">
      <c r="A5404" s="184" t="s">
        <v>23326</v>
      </c>
      <c r="B5404" s="180" t="s">
        <v>23327</v>
      </c>
      <c r="C5404" s="181" t="s">
        <v>11911</v>
      </c>
      <c r="D5404" s="182">
        <v>3130.82</v>
      </c>
    </row>
    <row r="5405" spans="1:4">
      <c r="A5405" s="184" t="s">
        <v>23328</v>
      </c>
      <c r="B5405" s="180" t="s">
        <v>23329</v>
      </c>
      <c r="C5405" s="181" t="s">
        <v>32</v>
      </c>
      <c r="D5405" s="182">
        <v>2.98</v>
      </c>
    </row>
    <row r="5406" spans="1:4">
      <c r="A5406" s="184" t="s">
        <v>23330</v>
      </c>
      <c r="B5406" s="180" t="s">
        <v>23331</v>
      </c>
      <c r="C5406" s="181" t="s">
        <v>11949</v>
      </c>
      <c r="D5406" s="182">
        <v>705.52</v>
      </c>
    </row>
    <row r="5407" spans="1:4">
      <c r="A5407" s="184" t="s">
        <v>23332</v>
      </c>
      <c r="B5407" s="180" t="s">
        <v>23333</v>
      </c>
      <c r="C5407" s="181" t="s">
        <v>11949</v>
      </c>
      <c r="D5407" s="182">
        <v>705.52</v>
      </c>
    </row>
    <row r="5408" spans="1:4">
      <c r="A5408" s="184" t="s">
        <v>23334</v>
      </c>
      <c r="B5408" s="180" t="s">
        <v>23335</v>
      </c>
      <c r="C5408" s="181" t="s">
        <v>32</v>
      </c>
      <c r="D5408" s="182">
        <v>1.74</v>
      </c>
    </row>
    <row r="5409" spans="1:4">
      <c r="A5409" s="179" t="s">
        <v>23336</v>
      </c>
      <c r="B5409" s="180"/>
      <c r="C5409" s="181"/>
      <c r="D5409" s="182"/>
    </row>
    <row r="5410" spans="1:4">
      <c r="A5410" s="184" t="s">
        <v>23337</v>
      </c>
      <c r="B5410" s="180" t="s">
        <v>23338</v>
      </c>
      <c r="C5410" s="181" t="s">
        <v>32</v>
      </c>
      <c r="D5410" s="182">
        <v>139.93</v>
      </c>
    </row>
    <row r="5411" spans="1:4">
      <c r="A5411" s="184" t="s">
        <v>23339</v>
      </c>
      <c r="B5411" s="180" t="s">
        <v>23340</v>
      </c>
      <c r="C5411" s="181" t="s">
        <v>32</v>
      </c>
      <c r="D5411" s="182">
        <v>128.4</v>
      </c>
    </row>
    <row r="5412" spans="1:4">
      <c r="A5412" s="184" t="s">
        <v>23341</v>
      </c>
      <c r="B5412" s="180" t="s">
        <v>23342</v>
      </c>
      <c r="C5412" s="181" t="s">
        <v>32</v>
      </c>
      <c r="D5412" s="182">
        <v>122.8</v>
      </c>
    </row>
    <row r="5413" spans="1:4">
      <c r="A5413" s="184" t="s">
        <v>23343</v>
      </c>
      <c r="B5413" s="180" t="s">
        <v>23344</v>
      </c>
      <c r="C5413" s="181" t="s">
        <v>32</v>
      </c>
      <c r="D5413" s="182">
        <v>114.04</v>
      </c>
    </row>
    <row r="5414" spans="1:4">
      <c r="A5414" s="179" t="s">
        <v>23345</v>
      </c>
      <c r="B5414" s="180"/>
      <c r="C5414" s="181"/>
      <c r="D5414" s="182"/>
    </row>
    <row r="5415" spans="1:4">
      <c r="A5415" s="184" t="s">
        <v>23346</v>
      </c>
      <c r="B5415" s="180" t="s">
        <v>23347</v>
      </c>
      <c r="C5415" s="181" t="s">
        <v>32</v>
      </c>
      <c r="D5415" s="182">
        <v>14.2</v>
      </c>
    </row>
    <row r="5416" spans="1:4">
      <c r="A5416" s="179" t="s">
        <v>23348</v>
      </c>
      <c r="B5416" s="180"/>
      <c r="C5416" s="181"/>
      <c r="D5416" s="182"/>
    </row>
    <row r="5417" spans="1:4">
      <c r="A5417" s="179" t="s">
        <v>23349</v>
      </c>
      <c r="B5417" s="180"/>
      <c r="C5417" s="181"/>
      <c r="D5417" s="182"/>
    </row>
    <row r="5418" spans="1:4">
      <c r="A5418" s="184" t="s">
        <v>23350</v>
      </c>
      <c r="B5418" s="180" t="s">
        <v>23351</v>
      </c>
      <c r="C5418" s="181" t="s">
        <v>11911</v>
      </c>
      <c r="D5418" s="182">
        <v>751.1</v>
      </c>
    </row>
    <row r="5419" spans="1:4">
      <c r="A5419" s="184" t="s">
        <v>23352</v>
      </c>
      <c r="B5419" s="180" t="s">
        <v>23353</v>
      </c>
      <c r="C5419" s="181" t="s">
        <v>11911</v>
      </c>
      <c r="D5419" s="182">
        <v>159.5</v>
      </c>
    </row>
    <row r="5420" spans="1:4">
      <c r="A5420" s="179" t="s">
        <v>23354</v>
      </c>
      <c r="B5420" s="180"/>
      <c r="C5420" s="181"/>
      <c r="D5420" s="182"/>
    </row>
    <row r="5421" spans="1:4">
      <c r="A5421" s="179" t="s">
        <v>23355</v>
      </c>
      <c r="B5421" s="180"/>
      <c r="C5421" s="181"/>
      <c r="D5421" s="182"/>
    </row>
    <row r="5422" spans="1:4">
      <c r="A5422" s="184" t="s">
        <v>23356</v>
      </c>
      <c r="B5422" s="180" t="s">
        <v>23357</v>
      </c>
      <c r="C5422" s="181" t="s">
        <v>11911</v>
      </c>
      <c r="D5422" s="182">
        <v>3.3</v>
      </c>
    </row>
    <row r="5423" spans="1:4">
      <c r="A5423" s="184" t="s">
        <v>23358</v>
      </c>
      <c r="B5423" s="180" t="s">
        <v>23359</v>
      </c>
      <c r="C5423" s="181" t="s">
        <v>32</v>
      </c>
      <c r="D5423" s="182">
        <v>16.61</v>
      </c>
    </row>
    <row r="5424" spans="1:4">
      <c r="A5424" s="184" t="s">
        <v>23360</v>
      </c>
      <c r="B5424" s="180" t="s">
        <v>23361</v>
      </c>
      <c r="C5424" s="181" t="s">
        <v>32</v>
      </c>
      <c r="D5424" s="182">
        <v>12.95</v>
      </c>
    </row>
    <row r="5425" spans="1:4">
      <c r="A5425" s="184" t="s">
        <v>23362</v>
      </c>
      <c r="B5425" s="180" t="s">
        <v>23363</v>
      </c>
      <c r="C5425" s="181" t="s">
        <v>32</v>
      </c>
      <c r="D5425" s="182">
        <v>11.43</v>
      </c>
    </row>
    <row r="5426" spans="1:4">
      <c r="A5426" s="184" t="s">
        <v>23364</v>
      </c>
      <c r="B5426" s="180" t="s">
        <v>23365</v>
      </c>
      <c r="C5426" s="181" t="s">
        <v>32</v>
      </c>
      <c r="D5426" s="182">
        <v>20.28</v>
      </c>
    </row>
    <row r="5427" spans="1:4">
      <c r="A5427" s="184" t="s">
        <v>23366</v>
      </c>
      <c r="B5427" s="180" t="s">
        <v>23367</v>
      </c>
      <c r="C5427" s="181" t="s">
        <v>32</v>
      </c>
      <c r="D5427" s="182">
        <v>8.02</v>
      </c>
    </row>
    <row r="5428" spans="1:4">
      <c r="A5428" s="184" t="s">
        <v>23368</v>
      </c>
      <c r="B5428" s="180" t="s">
        <v>23369</v>
      </c>
      <c r="C5428" s="181" t="s">
        <v>11916</v>
      </c>
      <c r="D5428" s="182">
        <v>126.51</v>
      </c>
    </row>
    <row r="5429" spans="1:4">
      <c r="A5429" s="179" t="s">
        <v>23370</v>
      </c>
      <c r="B5429" s="180"/>
      <c r="C5429" s="181"/>
      <c r="D5429" s="182"/>
    </row>
    <row r="5430" spans="1:4">
      <c r="A5430" s="179" t="s">
        <v>23371</v>
      </c>
      <c r="B5430" s="180"/>
      <c r="C5430" s="181"/>
      <c r="D5430" s="182"/>
    </row>
    <row r="5431" spans="1:4">
      <c r="A5431" s="184" t="s">
        <v>23372</v>
      </c>
      <c r="B5431" s="180" t="s">
        <v>23373</v>
      </c>
      <c r="C5431" s="181" t="s">
        <v>11911</v>
      </c>
      <c r="D5431" s="182">
        <v>237.1</v>
      </c>
    </row>
    <row r="5432" spans="1:4">
      <c r="A5432" s="184" t="s">
        <v>23374</v>
      </c>
      <c r="B5432" s="180" t="s">
        <v>23375</v>
      </c>
      <c r="C5432" s="181" t="s">
        <v>11911</v>
      </c>
      <c r="D5432" s="182">
        <v>25</v>
      </c>
    </row>
    <row r="5433" spans="1:4">
      <c r="A5433" s="184" t="s">
        <v>23376</v>
      </c>
      <c r="B5433" s="180" t="s">
        <v>23377</v>
      </c>
      <c r="C5433" s="181" t="s">
        <v>11911</v>
      </c>
      <c r="D5433" s="182">
        <v>25</v>
      </c>
    </row>
    <row r="5434" spans="1:4">
      <c r="A5434" s="179" t="s">
        <v>23378</v>
      </c>
      <c r="B5434" s="180"/>
      <c r="C5434" s="181"/>
      <c r="D5434" s="182"/>
    </row>
    <row r="5435" spans="1:4">
      <c r="A5435" s="179" t="s">
        <v>23379</v>
      </c>
      <c r="B5435" s="180"/>
      <c r="C5435" s="181"/>
      <c r="D5435" s="182"/>
    </row>
    <row r="5436" spans="1:4">
      <c r="A5436" s="184" t="s">
        <v>23380</v>
      </c>
      <c r="B5436" s="180" t="s">
        <v>23381</v>
      </c>
      <c r="C5436" s="181" t="s">
        <v>11911</v>
      </c>
      <c r="D5436" s="182">
        <v>3688.9</v>
      </c>
    </row>
    <row r="5437" spans="1:4">
      <c r="A5437" s="184" t="s">
        <v>23382</v>
      </c>
      <c r="B5437" s="180" t="s">
        <v>23383</v>
      </c>
      <c r="C5437" s="181" t="s">
        <v>11911</v>
      </c>
      <c r="D5437" s="182">
        <v>8644.39</v>
      </c>
    </row>
    <row r="5438" spans="1:4">
      <c r="A5438" s="179" t="s">
        <v>11976</v>
      </c>
      <c r="B5438" s="180"/>
      <c r="C5438" s="181"/>
      <c r="D5438" s="182"/>
    </row>
    <row r="5439" spans="1:4">
      <c r="A5439" s="179" t="s">
        <v>23384</v>
      </c>
      <c r="B5439" s="180"/>
      <c r="C5439" s="181"/>
      <c r="D5439" s="182"/>
    </row>
    <row r="5440" spans="1:4">
      <c r="A5440" s="179" t="s">
        <v>23385</v>
      </c>
      <c r="B5440" s="180"/>
      <c r="C5440" s="181"/>
      <c r="D5440" s="182"/>
    </row>
    <row r="5441" spans="1:4">
      <c r="A5441" s="184" t="s">
        <v>23386</v>
      </c>
      <c r="B5441" s="180" t="s">
        <v>23387</v>
      </c>
      <c r="C5441" s="181" t="s">
        <v>11911</v>
      </c>
      <c r="D5441" s="182">
        <v>2627.76</v>
      </c>
    </row>
    <row r="5442" spans="1:4">
      <c r="A5442" s="184" t="s">
        <v>23388</v>
      </c>
      <c r="B5442" s="180" t="s">
        <v>23389</v>
      </c>
      <c r="C5442" s="181" t="s">
        <v>11918</v>
      </c>
      <c r="D5442" s="182">
        <v>964.08</v>
      </c>
    </row>
    <row r="5443" spans="1:4">
      <c r="A5443" s="179" t="s">
        <v>23390</v>
      </c>
      <c r="B5443" s="180"/>
      <c r="C5443" s="181"/>
      <c r="D5443" s="182"/>
    </row>
    <row r="5444" spans="1:4">
      <c r="A5444" s="179" t="s">
        <v>23391</v>
      </c>
      <c r="B5444" s="180"/>
      <c r="C5444" s="181"/>
      <c r="D5444" s="182"/>
    </row>
    <row r="5445" spans="1:4">
      <c r="A5445" s="184" t="s">
        <v>23392</v>
      </c>
      <c r="B5445" s="180" t="s">
        <v>23393</v>
      </c>
      <c r="C5445" s="181" t="s">
        <v>11916</v>
      </c>
      <c r="D5445" s="182">
        <v>47.45</v>
      </c>
    </row>
    <row r="5446" spans="1:4">
      <c r="A5446" s="184" t="s">
        <v>23394</v>
      </c>
      <c r="B5446" s="180" t="s">
        <v>23395</v>
      </c>
      <c r="C5446" s="181" t="s">
        <v>11911</v>
      </c>
      <c r="D5446" s="182">
        <v>1113.54</v>
      </c>
    </row>
    <row r="5447" spans="1:4">
      <c r="A5447" s="184" t="s">
        <v>23396</v>
      </c>
      <c r="B5447" s="180" t="s">
        <v>23397</v>
      </c>
      <c r="C5447" s="181" t="s">
        <v>11911</v>
      </c>
      <c r="D5447" s="182">
        <v>3600</v>
      </c>
    </row>
    <row r="5448" spans="1:4">
      <c r="A5448" s="184" t="s">
        <v>23398</v>
      </c>
      <c r="B5448" s="180" t="s">
        <v>23399</v>
      </c>
      <c r="C5448" s="181" t="s">
        <v>11916</v>
      </c>
      <c r="D5448" s="182">
        <v>52.11</v>
      </c>
    </row>
    <row r="5449" spans="1:4">
      <c r="A5449" s="184" t="s">
        <v>23400</v>
      </c>
      <c r="B5449" s="180" t="s">
        <v>23401</v>
      </c>
      <c r="C5449" s="181" t="s">
        <v>11911</v>
      </c>
      <c r="D5449" s="182">
        <v>0.4</v>
      </c>
    </row>
    <row r="5450" spans="1:4">
      <c r="A5450" s="184" t="s">
        <v>23402</v>
      </c>
      <c r="B5450" s="180" t="s">
        <v>23403</v>
      </c>
      <c r="C5450" s="181" t="s">
        <v>11911</v>
      </c>
      <c r="D5450" s="182">
        <v>0.56999999999999995</v>
      </c>
    </row>
    <row r="5451" spans="1:4">
      <c r="A5451" s="179" t="s">
        <v>23404</v>
      </c>
      <c r="B5451" s="180"/>
      <c r="C5451" s="181"/>
      <c r="D5451" s="182"/>
    </row>
    <row r="5452" spans="1:4">
      <c r="A5452" s="179" t="s">
        <v>23405</v>
      </c>
      <c r="B5452" s="180"/>
      <c r="C5452" s="181"/>
      <c r="D5452" s="182"/>
    </row>
    <row r="5453" spans="1:4">
      <c r="A5453" s="184" t="s">
        <v>23406</v>
      </c>
      <c r="B5453" s="180" t="s">
        <v>23407</v>
      </c>
      <c r="C5453" s="181" t="s">
        <v>11911</v>
      </c>
      <c r="D5453" s="182">
        <v>1191.07</v>
      </c>
    </row>
    <row r="5454" spans="1:4">
      <c r="A5454" s="184" t="s">
        <v>23408</v>
      </c>
      <c r="B5454" s="180" t="s">
        <v>23409</v>
      </c>
      <c r="C5454" s="181" t="s">
        <v>11911</v>
      </c>
      <c r="D5454" s="182">
        <v>643.73</v>
      </c>
    </row>
    <row r="5455" spans="1:4">
      <c r="A5455" s="184" t="s">
        <v>23410</v>
      </c>
      <c r="B5455" s="180" t="s">
        <v>23411</v>
      </c>
      <c r="C5455" s="181" t="s">
        <v>11911</v>
      </c>
      <c r="D5455" s="182">
        <v>443.36</v>
      </c>
    </row>
    <row r="5456" spans="1:4">
      <c r="A5456" s="184" t="s">
        <v>23412</v>
      </c>
      <c r="B5456" s="180" t="s">
        <v>23413</v>
      </c>
      <c r="C5456" s="181" t="s">
        <v>11911</v>
      </c>
      <c r="D5456" s="182">
        <v>2300</v>
      </c>
    </row>
    <row r="5457" spans="1:4">
      <c r="A5457" s="184" t="s">
        <v>23414</v>
      </c>
      <c r="B5457" s="180" t="s">
        <v>23415</v>
      </c>
      <c r="C5457" s="181" t="s">
        <v>11911</v>
      </c>
      <c r="D5457" s="182">
        <v>1900</v>
      </c>
    </row>
    <row r="5458" spans="1:4">
      <c r="A5458" s="184" t="s">
        <v>23416</v>
      </c>
      <c r="B5458" s="180" t="s">
        <v>23417</v>
      </c>
      <c r="C5458" s="181" t="s">
        <v>11911</v>
      </c>
      <c r="D5458" s="182">
        <v>1228.99</v>
      </c>
    </row>
    <row r="5459" spans="1:4">
      <c r="A5459" s="179" t="s">
        <v>23418</v>
      </c>
      <c r="B5459" s="180"/>
      <c r="C5459" s="181"/>
      <c r="D5459" s="182"/>
    </row>
    <row r="5460" spans="1:4">
      <c r="A5460" s="184" t="s">
        <v>23419</v>
      </c>
      <c r="B5460" s="180" t="s">
        <v>23420</v>
      </c>
      <c r="C5460" s="181" t="s">
        <v>11911</v>
      </c>
      <c r="D5460" s="182">
        <v>116.2</v>
      </c>
    </row>
    <row r="5461" spans="1:4">
      <c r="A5461" s="184" t="s">
        <v>23421</v>
      </c>
      <c r="B5461" s="180" t="s">
        <v>23422</v>
      </c>
      <c r="C5461" s="181" t="s">
        <v>11911</v>
      </c>
      <c r="D5461" s="182">
        <v>25195.98</v>
      </c>
    </row>
    <row r="5462" spans="1:4">
      <c r="A5462" s="184" t="s">
        <v>23423</v>
      </c>
      <c r="B5462" s="180" t="s">
        <v>23424</v>
      </c>
      <c r="C5462" s="181" t="s">
        <v>11911</v>
      </c>
      <c r="D5462" s="182">
        <v>26920.98</v>
      </c>
    </row>
    <row r="5463" spans="1:4">
      <c r="A5463" s="184" t="s">
        <v>23425</v>
      </c>
      <c r="B5463" s="180" t="s">
        <v>23426</v>
      </c>
      <c r="C5463" s="181" t="s">
        <v>11911</v>
      </c>
      <c r="D5463" s="182">
        <v>28645.98</v>
      </c>
    </row>
    <row r="5464" spans="1:4">
      <c r="A5464" s="184" t="s">
        <v>23427</v>
      </c>
      <c r="B5464" s="180" t="s">
        <v>23428</v>
      </c>
      <c r="C5464" s="181" t="s">
        <v>11911</v>
      </c>
      <c r="D5464" s="182">
        <v>20949</v>
      </c>
    </row>
    <row r="5465" spans="1:4">
      <c r="A5465" s="184" t="s">
        <v>23429</v>
      </c>
      <c r="B5465" s="180" t="s">
        <v>23430</v>
      </c>
      <c r="C5465" s="181" t="s">
        <v>11911</v>
      </c>
      <c r="D5465" s="182">
        <v>22674</v>
      </c>
    </row>
    <row r="5466" spans="1:4">
      <c r="A5466" s="184" t="s">
        <v>23431</v>
      </c>
      <c r="B5466" s="180" t="s">
        <v>23432</v>
      </c>
      <c r="C5466" s="181" t="s">
        <v>11911</v>
      </c>
      <c r="D5466" s="182">
        <v>24399</v>
      </c>
    </row>
    <row r="5467" spans="1:4">
      <c r="A5467" s="184" t="s">
        <v>23433</v>
      </c>
      <c r="B5467" s="180" t="s">
        <v>23434</v>
      </c>
      <c r="C5467" s="181" t="s">
        <v>11911</v>
      </c>
      <c r="D5467" s="182">
        <v>26124</v>
      </c>
    </row>
    <row r="5468" spans="1:4">
      <c r="A5468" s="184" t="s">
        <v>23435</v>
      </c>
      <c r="B5468" s="180" t="s">
        <v>23436</v>
      </c>
      <c r="C5468" s="181" t="s">
        <v>11911</v>
      </c>
      <c r="D5468" s="182">
        <v>60565.33</v>
      </c>
    </row>
    <row r="5469" spans="1:4">
      <c r="A5469" s="184" t="s">
        <v>23437</v>
      </c>
      <c r="B5469" s="180" t="s">
        <v>23438</v>
      </c>
      <c r="C5469" s="181" t="s">
        <v>11911</v>
      </c>
      <c r="D5469" s="182">
        <v>58080</v>
      </c>
    </row>
    <row r="5470" spans="1:4">
      <c r="A5470" s="184" t="s">
        <v>23439</v>
      </c>
      <c r="B5470" s="180" t="s">
        <v>23440</v>
      </c>
      <c r="C5470" s="181" t="s">
        <v>11911</v>
      </c>
      <c r="D5470" s="182">
        <v>53492.56</v>
      </c>
    </row>
    <row r="5471" spans="1:4">
      <c r="A5471" s="184" t="s">
        <v>23441</v>
      </c>
      <c r="B5471" s="180" t="s">
        <v>23442</v>
      </c>
      <c r="C5471" s="181" t="s">
        <v>11911</v>
      </c>
      <c r="D5471" s="182">
        <v>57707.38</v>
      </c>
    </row>
    <row r="5472" spans="1:4">
      <c r="A5472" s="184" t="s">
        <v>23443</v>
      </c>
      <c r="B5472" s="180" t="s">
        <v>23444</v>
      </c>
      <c r="C5472" s="181" t="s">
        <v>11911</v>
      </c>
      <c r="D5472" s="182">
        <v>62168.76</v>
      </c>
    </row>
    <row r="5473" spans="1:4">
      <c r="A5473" s="184" t="s">
        <v>23445</v>
      </c>
      <c r="B5473" s="180" t="s">
        <v>23446</v>
      </c>
      <c r="C5473" s="181" t="s">
        <v>11911</v>
      </c>
      <c r="D5473" s="182">
        <v>13895</v>
      </c>
    </row>
    <row r="5474" spans="1:4">
      <c r="A5474" s="184" t="s">
        <v>23447</v>
      </c>
      <c r="B5474" s="180" t="s">
        <v>23448</v>
      </c>
      <c r="C5474" s="181" t="s">
        <v>11911</v>
      </c>
      <c r="D5474" s="182">
        <v>15473.61</v>
      </c>
    </row>
    <row r="5475" spans="1:4">
      <c r="A5475" s="184" t="s">
        <v>23449</v>
      </c>
      <c r="B5475" s="180" t="s">
        <v>23450</v>
      </c>
      <c r="C5475" s="181" t="s">
        <v>11911</v>
      </c>
      <c r="D5475" s="182">
        <v>15866</v>
      </c>
    </row>
    <row r="5476" spans="1:4">
      <c r="A5476" s="184" t="s">
        <v>23451</v>
      </c>
      <c r="B5476" s="180" t="s">
        <v>23452</v>
      </c>
      <c r="C5476" s="181" t="s">
        <v>11911</v>
      </c>
      <c r="D5476" s="182">
        <v>18701.580000000002</v>
      </c>
    </row>
    <row r="5477" spans="1:4">
      <c r="A5477" s="184" t="s">
        <v>23453</v>
      </c>
      <c r="B5477" s="180" t="s">
        <v>23454</v>
      </c>
      <c r="C5477" s="181" t="s">
        <v>11911</v>
      </c>
      <c r="D5477" s="182">
        <v>17835</v>
      </c>
    </row>
    <row r="5478" spans="1:4">
      <c r="A5478" s="184" t="s">
        <v>23455</v>
      </c>
      <c r="B5478" s="180" t="s">
        <v>23456</v>
      </c>
      <c r="C5478" s="181" t="s">
        <v>11911</v>
      </c>
      <c r="D5478" s="182">
        <v>21929.55</v>
      </c>
    </row>
    <row r="5479" spans="1:4">
      <c r="A5479" s="184" t="s">
        <v>23457</v>
      </c>
      <c r="B5479" s="180" t="s">
        <v>23458</v>
      </c>
      <c r="C5479" s="181" t="s">
        <v>11911</v>
      </c>
      <c r="D5479" s="182">
        <v>20949</v>
      </c>
    </row>
    <row r="5480" spans="1:4">
      <c r="A5480" s="184" t="s">
        <v>23459</v>
      </c>
      <c r="B5480" s="180" t="s">
        <v>23460</v>
      </c>
      <c r="C5480" s="181" t="s">
        <v>11911</v>
      </c>
      <c r="D5480" s="182">
        <v>27033</v>
      </c>
    </row>
    <row r="5481" spans="1:4">
      <c r="A5481" s="184" t="s">
        <v>23461</v>
      </c>
      <c r="B5481" s="180" t="s">
        <v>23462</v>
      </c>
      <c r="C5481" s="181" t="s">
        <v>11911</v>
      </c>
      <c r="D5481" s="182">
        <v>22918</v>
      </c>
    </row>
    <row r="5482" spans="1:4">
      <c r="A5482" s="184" t="s">
        <v>23463</v>
      </c>
      <c r="B5482" s="180" t="s">
        <v>23464</v>
      </c>
      <c r="C5482" s="181" t="s">
        <v>11911</v>
      </c>
      <c r="D5482" s="182">
        <v>29782.47</v>
      </c>
    </row>
    <row r="5483" spans="1:4">
      <c r="A5483" s="184" t="s">
        <v>23465</v>
      </c>
      <c r="B5483" s="180" t="s">
        <v>23466</v>
      </c>
      <c r="C5483" s="181" t="s">
        <v>11911</v>
      </c>
      <c r="D5483" s="182">
        <v>24888</v>
      </c>
    </row>
    <row r="5484" spans="1:4">
      <c r="A5484" s="184" t="s">
        <v>23467</v>
      </c>
      <c r="B5484" s="180" t="s">
        <v>23468</v>
      </c>
      <c r="C5484" s="181" t="s">
        <v>11911</v>
      </c>
      <c r="D5484" s="182">
        <v>33487.74</v>
      </c>
    </row>
    <row r="5485" spans="1:4">
      <c r="A5485" s="184" t="s">
        <v>23469</v>
      </c>
      <c r="B5485" s="180" t="s">
        <v>23470</v>
      </c>
      <c r="C5485" s="181" t="s">
        <v>11911</v>
      </c>
      <c r="D5485" s="182">
        <v>26857</v>
      </c>
    </row>
    <row r="5486" spans="1:4">
      <c r="A5486" s="184" t="s">
        <v>23471</v>
      </c>
      <c r="B5486" s="180" t="s">
        <v>23472</v>
      </c>
      <c r="C5486" s="181" t="s">
        <v>11911</v>
      </c>
      <c r="D5486" s="182">
        <v>38142.79</v>
      </c>
    </row>
    <row r="5487" spans="1:4">
      <c r="A5487" s="179" t="s">
        <v>23473</v>
      </c>
      <c r="B5487" s="180"/>
      <c r="C5487" s="181"/>
      <c r="D5487" s="182"/>
    </row>
    <row r="5488" spans="1:4">
      <c r="A5488" s="184" t="s">
        <v>23474</v>
      </c>
      <c r="B5488" s="180" t="s">
        <v>23475</v>
      </c>
      <c r="C5488" s="181" t="s">
        <v>11911</v>
      </c>
      <c r="D5488" s="182">
        <v>2172</v>
      </c>
    </row>
    <row r="5489" spans="1:4">
      <c r="A5489" s="184" t="s">
        <v>23476</v>
      </c>
      <c r="B5489" s="180" t="s">
        <v>23477</v>
      </c>
      <c r="C5489" s="181" t="s">
        <v>11911</v>
      </c>
      <c r="D5489" s="182">
        <v>1725</v>
      </c>
    </row>
    <row r="5490" spans="1:4">
      <c r="A5490" s="184" t="s">
        <v>23478</v>
      </c>
      <c r="B5490" s="180" t="s">
        <v>23479</v>
      </c>
      <c r="C5490" s="181" t="s">
        <v>11911</v>
      </c>
      <c r="D5490" s="182">
        <v>930</v>
      </c>
    </row>
    <row r="5491" spans="1:4">
      <c r="A5491" s="184" t="s">
        <v>23480</v>
      </c>
      <c r="B5491" s="180" t="s">
        <v>23481</v>
      </c>
      <c r="C5491" s="181" t="s">
        <v>11911</v>
      </c>
      <c r="D5491" s="182">
        <v>4887.0200000000004</v>
      </c>
    </row>
    <row r="5492" spans="1:4">
      <c r="A5492" s="184" t="s">
        <v>23482</v>
      </c>
      <c r="B5492" s="180" t="s">
        <v>23483</v>
      </c>
      <c r="C5492" s="181" t="s">
        <v>11911</v>
      </c>
      <c r="D5492" s="182">
        <v>7500.82</v>
      </c>
    </row>
    <row r="5493" spans="1:4">
      <c r="A5493" s="184" t="s">
        <v>23484</v>
      </c>
      <c r="B5493" s="180" t="s">
        <v>23485</v>
      </c>
      <c r="C5493" s="181" t="s">
        <v>11911</v>
      </c>
      <c r="D5493" s="182">
        <v>2385</v>
      </c>
    </row>
    <row r="5494" spans="1:4">
      <c r="A5494" s="184" t="s">
        <v>23486</v>
      </c>
      <c r="B5494" s="180" t="s">
        <v>23487</v>
      </c>
      <c r="C5494" s="181" t="s">
        <v>11911</v>
      </c>
      <c r="D5494" s="182">
        <v>4736.84</v>
      </c>
    </row>
    <row r="5495" spans="1:4">
      <c r="A5495" s="184" t="s">
        <v>23488</v>
      </c>
      <c r="B5495" s="180" t="s">
        <v>23489</v>
      </c>
      <c r="C5495" s="181" t="s">
        <v>11911</v>
      </c>
      <c r="D5495" s="182">
        <v>1783</v>
      </c>
    </row>
    <row r="5496" spans="1:4">
      <c r="A5496" s="184" t="s">
        <v>23490</v>
      </c>
      <c r="B5496" s="180" t="s">
        <v>23491</v>
      </c>
      <c r="C5496" s="181" t="s">
        <v>11911</v>
      </c>
      <c r="D5496" s="182">
        <v>5469.2</v>
      </c>
    </row>
    <row r="5497" spans="1:4">
      <c r="A5497" s="184" t="s">
        <v>23492</v>
      </c>
      <c r="B5497" s="180" t="s">
        <v>23493</v>
      </c>
      <c r="C5497" s="181" t="s">
        <v>11911</v>
      </c>
      <c r="D5497" s="182">
        <v>7292.26</v>
      </c>
    </row>
    <row r="5498" spans="1:4">
      <c r="A5498" s="179" t="s">
        <v>23494</v>
      </c>
      <c r="B5498" s="180"/>
      <c r="C5498" s="181"/>
      <c r="D5498" s="182"/>
    </row>
    <row r="5499" spans="1:4">
      <c r="A5499" s="184" t="s">
        <v>23495</v>
      </c>
      <c r="B5499" s="180" t="s">
        <v>23496</v>
      </c>
      <c r="C5499" s="181" t="s">
        <v>11911</v>
      </c>
      <c r="D5499" s="182">
        <v>167.52</v>
      </c>
    </row>
    <row r="5500" spans="1:4">
      <c r="A5500" s="184" t="s">
        <v>23497</v>
      </c>
      <c r="B5500" s="180" t="s">
        <v>23498</v>
      </c>
      <c r="C5500" s="181" t="s">
        <v>11911</v>
      </c>
      <c r="D5500" s="182">
        <v>18.48</v>
      </c>
    </row>
    <row r="5501" spans="1:4">
      <c r="A5501" s="184" t="s">
        <v>23499</v>
      </c>
      <c r="B5501" s="180" t="s">
        <v>23500</v>
      </c>
      <c r="C5501" s="181" t="s">
        <v>11911</v>
      </c>
      <c r="D5501" s="182">
        <v>183.03</v>
      </c>
    </row>
    <row r="5502" spans="1:4">
      <c r="A5502" s="184" t="s">
        <v>23501</v>
      </c>
      <c r="B5502" s="180" t="s">
        <v>23502</v>
      </c>
      <c r="C5502" s="181" t="s">
        <v>11911</v>
      </c>
      <c r="D5502" s="182">
        <v>91.52</v>
      </c>
    </row>
    <row r="5503" spans="1:4">
      <c r="A5503" s="184" t="s">
        <v>23503</v>
      </c>
      <c r="B5503" s="180" t="s">
        <v>23504</v>
      </c>
      <c r="C5503" s="181" t="s">
        <v>48</v>
      </c>
      <c r="D5503" s="182">
        <v>12.87</v>
      </c>
    </row>
    <row r="5504" spans="1:4">
      <c r="A5504" s="184" t="s">
        <v>23505</v>
      </c>
      <c r="B5504" s="180" t="s">
        <v>23506</v>
      </c>
      <c r="C5504" s="181" t="s">
        <v>48</v>
      </c>
      <c r="D5504" s="182">
        <v>13.33</v>
      </c>
    </row>
    <row r="5505" spans="1:4">
      <c r="A5505" s="184" t="s">
        <v>23507</v>
      </c>
      <c r="B5505" s="180" t="s">
        <v>23508</v>
      </c>
      <c r="C5505" s="181" t="s">
        <v>48</v>
      </c>
      <c r="D5505" s="182">
        <v>4.7300000000000004</v>
      </c>
    </row>
    <row r="5506" spans="1:4">
      <c r="A5506" s="184" t="s">
        <v>23509</v>
      </c>
      <c r="B5506" s="180" t="s">
        <v>23510</v>
      </c>
      <c r="C5506" s="181" t="s">
        <v>48</v>
      </c>
      <c r="D5506" s="182">
        <v>7.27</v>
      </c>
    </row>
    <row r="5507" spans="1:4">
      <c r="A5507" s="184" t="s">
        <v>23511</v>
      </c>
      <c r="B5507" s="180" t="s">
        <v>23512</v>
      </c>
      <c r="C5507" s="181" t="s">
        <v>48</v>
      </c>
      <c r="D5507" s="182">
        <v>8.57</v>
      </c>
    </row>
    <row r="5508" spans="1:4">
      <c r="A5508" s="184" t="s">
        <v>23513</v>
      </c>
      <c r="B5508" s="180" t="s">
        <v>23514</v>
      </c>
      <c r="C5508" s="181" t="s">
        <v>48</v>
      </c>
      <c r="D5508" s="182">
        <v>19.25</v>
      </c>
    </row>
    <row r="5509" spans="1:4">
      <c r="A5509" s="184" t="s">
        <v>23515</v>
      </c>
      <c r="B5509" s="180" t="s">
        <v>23516</v>
      </c>
      <c r="C5509" s="181" t="s">
        <v>48</v>
      </c>
      <c r="D5509" s="182">
        <v>8.6199999999999992</v>
      </c>
    </row>
    <row r="5510" spans="1:4">
      <c r="A5510" s="179" t="s">
        <v>23517</v>
      </c>
      <c r="B5510" s="180"/>
      <c r="C5510" s="181"/>
      <c r="D5510" s="182"/>
    </row>
    <row r="5511" spans="1:4">
      <c r="A5511" s="184" t="s">
        <v>23518</v>
      </c>
      <c r="B5511" s="180" t="s">
        <v>23519</v>
      </c>
      <c r="C5511" s="181" t="s">
        <v>11911</v>
      </c>
      <c r="D5511" s="182">
        <v>460.9</v>
      </c>
    </row>
    <row r="5512" spans="1:4">
      <c r="A5512" s="184" t="s">
        <v>23520</v>
      </c>
      <c r="B5512" s="180" t="s">
        <v>23521</v>
      </c>
      <c r="C5512" s="181" t="s">
        <v>11911</v>
      </c>
      <c r="D5512" s="182">
        <v>456.01</v>
      </c>
    </row>
    <row r="5513" spans="1:4">
      <c r="A5513" s="179" t="s">
        <v>23522</v>
      </c>
      <c r="B5513" s="180"/>
      <c r="C5513" s="181"/>
      <c r="D5513" s="182"/>
    </row>
    <row r="5514" spans="1:4">
      <c r="A5514" s="184" t="s">
        <v>23523</v>
      </c>
      <c r="B5514" s="180" t="s">
        <v>23524</v>
      </c>
      <c r="C5514" s="181" t="s">
        <v>11911</v>
      </c>
      <c r="D5514" s="182">
        <v>1000</v>
      </c>
    </row>
    <row r="5515" spans="1:4">
      <c r="A5515" s="184" t="s">
        <v>23525</v>
      </c>
      <c r="B5515" s="180" t="s">
        <v>23526</v>
      </c>
      <c r="C5515" s="181" t="s">
        <v>11911</v>
      </c>
      <c r="D5515" s="182">
        <v>315.54000000000002</v>
      </c>
    </row>
    <row r="5516" spans="1:4">
      <c r="A5516" s="179" t="s">
        <v>23527</v>
      </c>
      <c r="B5516" s="180"/>
      <c r="C5516" s="181"/>
      <c r="D5516" s="182"/>
    </row>
    <row r="5517" spans="1:4">
      <c r="A5517" s="184" t="s">
        <v>23528</v>
      </c>
      <c r="B5517" s="180" t="s">
        <v>23529</v>
      </c>
      <c r="C5517" s="181" t="s">
        <v>11911</v>
      </c>
      <c r="D5517" s="182">
        <v>182.24</v>
      </c>
    </row>
    <row r="5518" spans="1:4">
      <c r="A5518" s="184" t="s">
        <v>23530</v>
      </c>
      <c r="B5518" s="180" t="s">
        <v>23531</v>
      </c>
      <c r="C5518" s="181" t="s">
        <v>11911</v>
      </c>
      <c r="D5518" s="182">
        <v>753.9</v>
      </c>
    </row>
    <row r="5519" spans="1:4">
      <c r="A5519" s="179" t="s">
        <v>23532</v>
      </c>
      <c r="B5519" s="180"/>
      <c r="C5519" s="181"/>
      <c r="D5519" s="182"/>
    </row>
    <row r="5520" spans="1:4">
      <c r="A5520" s="184" t="s">
        <v>23533</v>
      </c>
      <c r="B5520" s="180" t="s">
        <v>23534</v>
      </c>
      <c r="C5520" s="181" t="s">
        <v>11911</v>
      </c>
      <c r="D5520" s="182">
        <v>42.87</v>
      </c>
    </row>
    <row r="5521" spans="1:4">
      <c r="A5521" s="184" t="s">
        <v>23535</v>
      </c>
      <c r="B5521" s="180" t="s">
        <v>23536</v>
      </c>
      <c r="C5521" s="181" t="s">
        <v>11911</v>
      </c>
      <c r="D5521" s="182">
        <v>147.78</v>
      </c>
    </row>
    <row r="5522" spans="1:4">
      <c r="A5522" s="184" t="s">
        <v>23537</v>
      </c>
      <c r="B5522" s="180" t="s">
        <v>23538</v>
      </c>
      <c r="C5522" s="181" t="s">
        <v>11911</v>
      </c>
      <c r="D5522" s="182">
        <v>21.43</v>
      </c>
    </row>
    <row r="5523" spans="1:4">
      <c r="A5523" s="184" t="s">
        <v>23539</v>
      </c>
      <c r="B5523" s="180" t="s">
        <v>23540</v>
      </c>
      <c r="C5523" s="181" t="s">
        <v>48</v>
      </c>
      <c r="D5523" s="182">
        <v>5.18</v>
      </c>
    </row>
    <row r="5524" spans="1:4">
      <c r="A5524" s="184" t="s">
        <v>23541</v>
      </c>
      <c r="B5524" s="180" t="s">
        <v>23542</v>
      </c>
      <c r="C5524" s="181" t="s">
        <v>11911</v>
      </c>
      <c r="D5524" s="182">
        <v>77.84</v>
      </c>
    </row>
    <row r="5525" spans="1:4">
      <c r="A5525" s="184" t="s">
        <v>23543</v>
      </c>
      <c r="B5525" s="180" t="s">
        <v>23544</v>
      </c>
      <c r="C5525" s="181" t="s">
        <v>48</v>
      </c>
      <c r="D5525" s="182">
        <v>18</v>
      </c>
    </row>
    <row r="5526" spans="1:4">
      <c r="A5526" s="184" t="s">
        <v>23545</v>
      </c>
      <c r="B5526" s="180" t="s">
        <v>23546</v>
      </c>
      <c r="C5526" s="181" t="s">
        <v>48</v>
      </c>
      <c r="D5526" s="182">
        <v>5.22</v>
      </c>
    </row>
    <row r="5527" spans="1:4">
      <c r="A5527" s="184" t="s">
        <v>23547</v>
      </c>
      <c r="B5527" s="180" t="s">
        <v>23548</v>
      </c>
      <c r="C5527" s="181" t="s">
        <v>48</v>
      </c>
      <c r="D5527" s="182">
        <v>0.16</v>
      </c>
    </row>
    <row r="5528" spans="1:4">
      <c r="A5528" s="184" t="s">
        <v>23549</v>
      </c>
      <c r="B5528" s="180" t="s">
        <v>23550</v>
      </c>
      <c r="C5528" s="181" t="s">
        <v>11911</v>
      </c>
      <c r="D5528" s="182">
        <v>5.8</v>
      </c>
    </row>
    <row r="5529" spans="1:4">
      <c r="A5529" s="184" t="s">
        <v>23551</v>
      </c>
      <c r="B5529" s="180" t="s">
        <v>23552</v>
      </c>
      <c r="C5529" s="181" t="s">
        <v>48</v>
      </c>
      <c r="D5529" s="182">
        <v>0.73</v>
      </c>
    </row>
    <row r="5530" spans="1:4">
      <c r="A5530" s="184" t="s">
        <v>23553</v>
      </c>
      <c r="B5530" s="180" t="s">
        <v>23554</v>
      </c>
      <c r="C5530" s="181" t="s">
        <v>48</v>
      </c>
      <c r="D5530" s="182">
        <v>3.33</v>
      </c>
    </row>
    <row r="5531" spans="1:4">
      <c r="A5531" s="184" t="s">
        <v>23555</v>
      </c>
      <c r="B5531" s="180" t="s">
        <v>23556</v>
      </c>
      <c r="C5531" s="181" t="s">
        <v>48</v>
      </c>
      <c r="D5531" s="182">
        <v>4.72</v>
      </c>
    </row>
    <row r="5532" spans="1:4">
      <c r="A5532" s="184" t="s">
        <v>23557</v>
      </c>
      <c r="B5532" s="180" t="s">
        <v>23558</v>
      </c>
      <c r="C5532" s="181" t="s">
        <v>48</v>
      </c>
      <c r="D5532" s="182">
        <v>7.75</v>
      </c>
    </row>
    <row r="5533" spans="1:4">
      <c r="A5533" s="184" t="s">
        <v>23559</v>
      </c>
      <c r="B5533" s="180" t="s">
        <v>23560</v>
      </c>
      <c r="C5533" s="181" t="s">
        <v>48</v>
      </c>
      <c r="D5533" s="182">
        <v>12.94</v>
      </c>
    </row>
    <row r="5534" spans="1:4">
      <c r="A5534" s="184" t="s">
        <v>23561</v>
      </c>
      <c r="B5534" s="180" t="s">
        <v>23562</v>
      </c>
      <c r="C5534" s="181" t="s">
        <v>48</v>
      </c>
      <c r="D5534" s="182">
        <v>24.41</v>
      </c>
    </row>
    <row r="5535" spans="1:4">
      <c r="A5535" s="184" t="s">
        <v>23563</v>
      </c>
      <c r="B5535" s="180" t="s">
        <v>23564</v>
      </c>
      <c r="C5535" s="181" t="s">
        <v>48</v>
      </c>
      <c r="D5535" s="182">
        <v>6.77</v>
      </c>
    </row>
    <row r="5536" spans="1:4">
      <c r="A5536" s="179" t="s">
        <v>23565</v>
      </c>
      <c r="B5536" s="180"/>
      <c r="C5536" s="181"/>
      <c r="D5536" s="182"/>
    </row>
    <row r="5537" spans="1:4">
      <c r="A5537" s="184" t="s">
        <v>23566</v>
      </c>
      <c r="B5537" s="180" t="s">
        <v>23567</v>
      </c>
      <c r="C5537" s="181" t="s">
        <v>11911</v>
      </c>
      <c r="D5537" s="182">
        <v>236.13</v>
      </c>
    </row>
    <row r="5538" spans="1:4">
      <c r="A5538" s="184" t="s">
        <v>23568</v>
      </c>
      <c r="B5538" s="180" t="s">
        <v>23569</v>
      </c>
      <c r="C5538" s="181" t="s">
        <v>11911</v>
      </c>
      <c r="D5538" s="182">
        <v>665.15</v>
      </c>
    </row>
    <row r="5539" spans="1:4">
      <c r="A5539" s="184" t="s">
        <v>23570</v>
      </c>
      <c r="B5539" s="180" t="s">
        <v>23571</v>
      </c>
      <c r="C5539" s="181" t="s">
        <v>11911</v>
      </c>
      <c r="D5539" s="182">
        <v>739.89</v>
      </c>
    </row>
    <row r="5540" spans="1:4">
      <c r="A5540" s="184" t="s">
        <v>23572</v>
      </c>
      <c r="B5540" s="180" t="s">
        <v>23573</v>
      </c>
      <c r="C5540" s="181" t="s">
        <v>11911</v>
      </c>
      <c r="D5540" s="182">
        <v>828.7</v>
      </c>
    </row>
    <row r="5541" spans="1:4">
      <c r="A5541" s="179" t="s">
        <v>23574</v>
      </c>
      <c r="B5541" s="180"/>
      <c r="C5541" s="181"/>
      <c r="D5541" s="182"/>
    </row>
    <row r="5542" spans="1:4">
      <c r="A5542" s="184" t="s">
        <v>23575</v>
      </c>
      <c r="B5542" s="180" t="s">
        <v>23576</v>
      </c>
      <c r="C5542" s="181" t="s">
        <v>11911</v>
      </c>
      <c r="D5542" s="182">
        <v>16.850000000000001</v>
      </c>
    </row>
    <row r="5543" spans="1:4">
      <c r="A5543" s="184" t="s">
        <v>23577</v>
      </c>
      <c r="B5543" s="180" t="s">
        <v>23578</v>
      </c>
      <c r="C5543" s="181" t="s">
        <v>11911</v>
      </c>
      <c r="D5543" s="182">
        <v>16.850000000000001</v>
      </c>
    </row>
    <row r="5544" spans="1:4">
      <c r="A5544" s="184" t="s">
        <v>23579</v>
      </c>
      <c r="B5544" s="180" t="s">
        <v>23580</v>
      </c>
      <c r="C5544" s="181" t="s">
        <v>11911</v>
      </c>
      <c r="D5544" s="182">
        <v>450</v>
      </c>
    </row>
    <row r="5545" spans="1:4">
      <c r="A5545" s="184" t="s">
        <v>23581</v>
      </c>
      <c r="B5545" s="180" t="s">
        <v>23582</v>
      </c>
      <c r="C5545" s="181" t="s">
        <v>11911</v>
      </c>
      <c r="D5545" s="182">
        <v>450</v>
      </c>
    </row>
    <row r="5546" spans="1:4">
      <c r="A5546" s="184" t="s">
        <v>23583</v>
      </c>
      <c r="B5546" s="180" t="s">
        <v>23584</v>
      </c>
      <c r="C5546" s="181" t="s">
        <v>11911</v>
      </c>
      <c r="D5546" s="182">
        <v>450</v>
      </c>
    </row>
    <row r="5547" spans="1:4">
      <c r="A5547" s="184" t="s">
        <v>23585</v>
      </c>
      <c r="B5547" s="180" t="s">
        <v>23586</v>
      </c>
      <c r="C5547" s="181" t="s">
        <v>11911</v>
      </c>
      <c r="D5547" s="182">
        <v>685</v>
      </c>
    </row>
    <row r="5548" spans="1:4">
      <c r="A5548" s="184" t="s">
        <v>23587</v>
      </c>
      <c r="B5548" s="180" t="s">
        <v>23588</v>
      </c>
      <c r="C5548" s="181" t="s">
        <v>11911</v>
      </c>
      <c r="D5548" s="182">
        <v>685</v>
      </c>
    </row>
    <row r="5549" spans="1:4">
      <c r="A5549" s="184" t="s">
        <v>23589</v>
      </c>
      <c r="B5549" s="180" t="s">
        <v>23590</v>
      </c>
      <c r="C5549" s="181" t="s">
        <v>11911</v>
      </c>
      <c r="D5549" s="182">
        <v>685</v>
      </c>
    </row>
    <row r="5550" spans="1:4">
      <c r="A5550" s="184" t="s">
        <v>23591</v>
      </c>
      <c r="B5550" s="180" t="s">
        <v>23592</v>
      </c>
      <c r="C5550" s="181" t="s">
        <v>11911</v>
      </c>
      <c r="D5550" s="182">
        <v>300</v>
      </c>
    </row>
    <row r="5551" spans="1:4">
      <c r="A5551" s="184" t="s">
        <v>23593</v>
      </c>
      <c r="B5551" s="180" t="s">
        <v>23594</v>
      </c>
      <c r="C5551" s="181" t="s">
        <v>11911</v>
      </c>
      <c r="D5551" s="182">
        <v>432.96</v>
      </c>
    </row>
    <row r="5552" spans="1:4">
      <c r="A5552" s="184" t="s">
        <v>23595</v>
      </c>
      <c r="B5552" s="180" t="s">
        <v>23596</v>
      </c>
      <c r="C5552" s="181" t="s">
        <v>11911</v>
      </c>
      <c r="D5552" s="182">
        <v>124</v>
      </c>
    </row>
    <row r="5553" spans="1:4">
      <c r="A5553" s="184" t="s">
        <v>23597</v>
      </c>
      <c r="B5553" s="180" t="s">
        <v>23598</v>
      </c>
      <c r="C5553" s="181" t="s">
        <v>11911</v>
      </c>
      <c r="D5553" s="182">
        <v>90</v>
      </c>
    </row>
    <row r="5554" spans="1:4">
      <c r="A5554" s="179" t="s">
        <v>23599</v>
      </c>
      <c r="B5554" s="180"/>
      <c r="C5554" s="181"/>
      <c r="D5554" s="182"/>
    </row>
    <row r="5555" spans="1:4">
      <c r="A5555" s="184" t="s">
        <v>23600</v>
      </c>
      <c r="B5555" s="180" t="s">
        <v>23601</v>
      </c>
      <c r="C5555" s="181" t="s">
        <v>11949</v>
      </c>
      <c r="D5555" s="182">
        <v>19954</v>
      </c>
    </row>
    <row r="5556" spans="1:4">
      <c r="A5556" s="184" t="s">
        <v>23602</v>
      </c>
      <c r="B5556" s="180" t="s">
        <v>23603</v>
      </c>
      <c r="C5556" s="181" t="s">
        <v>11949</v>
      </c>
      <c r="D5556" s="182">
        <v>19954</v>
      </c>
    </row>
    <row r="5557" spans="1:4">
      <c r="A5557" s="184" t="s">
        <v>23604</v>
      </c>
      <c r="B5557" s="180" t="s">
        <v>23605</v>
      </c>
      <c r="C5557" s="181" t="s">
        <v>11949</v>
      </c>
      <c r="D5557" s="182">
        <v>23470</v>
      </c>
    </row>
    <row r="5558" spans="1:4">
      <c r="A5558" s="184" t="s">
        <v>23606</v>
      </c>
      <c r="B5558" s="180" t="s">
        <v>23607</v>
      </c>
      <c r="C5558" s="181" t="s">
        <v>11949</v>
      </c>
      <c r="D5558" s="182">
        <v>23470</v>
      </c>
    </row>
    <row r="5559" spans="1:4">
      <c r="A5559" s="184" t="s">
        <v>23608</v>
      </c>
      <c r="B5559" s="180" t="s">
        <v>23609</v>
      </c>
      <c r="C5559" s="181" t="s">
        <v>11949</v>
      </c>
      <c r="D5559" s="182">
        <v>29013.279999999999</v>
      </c>
    </row>
    <row r="5560" spans="1:4">
      <c r="A5560" s="184" t="s">
        <v>23610</v>
      </c>
      <c r="B5560" s="180" t="s">
        <v>23611</v>
      </c>
      <c r="C5560" s="181" t="s">
        <v>11917</v>
      </c>
      <c r="D5560" s="182">
        <v>10000</v>
      </c>
    </row>
    <row r="5561" spans="1:4">
      <c r="A5561" s="179" t="s">
        <v>23612</v>
      </c>
      <c r="B5561" s="180"/>
      <c r="C5561" s="181"/>
      <c r="D5561" s="182"/>
    </row>
    <row r="5562" spans="1:4">
      <c r="A5562" s="179" t="s">
        <v>23613</v>
      </c>
      <c r="B5562" s="180"/>
      <c r="C5562" s="181"/>
      <c r="D5562" s="182"/>
    </row>
    <row r="5563" spans="1:4">
      <c r="A5563" s="184" t="s">
        <v>23614</v>
      </c>
      <c r="B5563" s="180" t="s">
        <v>23615</v>
      </c>
      <c r="C5563" s="181" t="s">
        <v>11911</v>
      </c>
      <c r="D5563" s="182">
        <v>3333.78</v>
      </c>
    </row>
    <row r="5564" spans="1:4">
      <c r="A5564" s="184" t="s">
        <v>23616</v>
      </c>
      <c r="B5564" s="180" t="s">
        <v>23617</v>
      </c>
      <c r="C5564" s="181" t="s">
        <v>11911</v>
      </c>
      <c r="D5564" s="182">
        <v>1908.46</v>
      </c>
    </row>
    <row r="5565" spans="1:4">
      <c r="A5565" s="184" t="s">
        <v>23618</v>
      </c>
      <c r="B5565" s="180" t="s">
        <v>23619</v>
      </c>
      <c r="C5565" s="181" t="s">
        <v>11911</v>
      </c>
      <c r="D5565" s="182">
        <v>2457.75</v>
      </c>
    </row>
    <row r="5566" spans="1:4">
      <c r="A5566" s="184" t="s">
        <v>23620</v>
      </c>
      <c r="B5566" s="180" t="s">
        <v>23621</v>
      </c>
      <c r="C5566" s="181" t="s">
        <v>11911</v>
      </c>
      <c r="D5566" s="182">
        <v>4093.64</v>
      </c>
    </row>
    <row r="5567" spans="1:4">
      <c r="A5567" s="184" t="s">
        <v>23622</v>
      </c>
      <c r="B5567" s="180" t="s">
        <v>23623</v>
      </c>
      <c r="C5567" s="181" t="s">
        <v>11911</v>
      </c>
      <c r="D5567" s="182">
        <v>235.4</v>
      </c>
    </row>
    <row r="5568" spans="1:4">
      <c r="A5568" s="184" t="s">
        <v>23624</v>
      </c>
      <c r="B5568" s="180" t="s">
        <v>23625</v>
      </c>
      <c r="C5568" s="181" t="s">
        <v>11911</v>
      </c>
      <c r="D5568" s="182">
        <v>235.46</v>
      </c>
    </row>
    <row r="5569" spans="1:4">
      <c r="A5569" s="184" t="s">
        <v>23626</v>
      </c>
      <c r="B5569" s="180" t="s">
        <v>23627</v>
      </c>
      <c r="C5569" s="181" t="s">
        <v>11911</v>
      </c>
      <c r="D5569" s="182">
        <v>288.89</v>
      </c>
    </row>
    <row r="5570" spans="1:4">
      <c r="A5570" s="184" t="s">
        <v>23628</v>
      </c>
      <c r="B5570" s="180" t="s">
        <v>23629</v>
      </c>
      <c r="C5570" s="181" t="s">
        <v>11911</v>
      </c>
      <c r="D5570" s="182">
        <v>1656</v>
      </c>
    </row>
    <row r="5571" spans="1:4">
      <c r="A5571" s="184" t="s">
        <v>23630</v>
      </c>
      <c r="B5571" s="180" t="s">
        <v>23631</v>
      </c>
      <c r="C5571" s="181" t="s">
        <v>11911</v>
      </c>
      <c r="D5571" s="182">
        <v>3110.35</v>
      </c>
    </row>
    <row r="5572" spans="1:4">
      <c r="A5572" s="184" t="s">
        <v>23632</v>
      </c>
      <c r="B5572" s="180" t="s">
        <v>23633</v>
      </c>
      <c r="C5572" s="181" t="s">
        <v>11911</v>
      </c>
      <c r="D5572" s="182">
        <v>5000</v>
      </c>
    </row>
    <row r="5573" spans="1:4">
      <c r="A5573" s="184" t="s">
        <v>23634</v>
      </c>
      <c r="B5573" s="180" t="s">
        <v>23635</v>
      </c>
      <c r="C5573" s="181" t="s">
        <v>11911</v>
      </c>
      <c r="D5573" s="182">
        <v>3900</v>
      </c>
    </row>
    <row r="5574" spans="1:4">
      <c r="A5574" s="184" t="s">
        <v>23636</v>
      </c>
      <c r="B5574" s="180" t="s">
        <v>23637</v>
      </c>
      <c r="C5574" s="181" t="s">
        <v>11911</v>
      </c>
      <c r="D5574" s="182">
        <v>3980</v>
      </c>
    </row>
    <row r="5575" spans="1:4">
      <c r="A5575" s="184" t="s">
        <v>23638</v>
      </c>
      <c r="B5575" s="180" t="s">
        <v>23639</v>
      </c>
      <c r="C5575" s="181" t="s">
        <v>11911</v>
      </c>
      <c r="D5575" s="182">
        <v>4000</v>
      </c>
    </row>
    <row r="5576" spans="1:4">
      <c r="A5576" s="184" t="s">
        <v>23640</v>
      </c>
      <c r="B5576" s="180" t="s">
        <v>23641</v>
      </c>
      <c r="C5576" s="181" t="s">
        <v>11911</v>
      </c>
      <c r="D5576" s="182">
        <v>3800</v>
      </c>
    </row>
    <row r="5577" spans="1:4">
      <c r="A5577" s="184" t="s">
        <v>23642</v>
      </c>
      <c r="B5577" s="180" t="s">
        <v>23643</v>
      </c>
      <c r="C5577" s="181" t="s">
        <v>11911</v>
      </c>
      <c r="D5577" s="182">
        <v>2328</v>
      </c>
    </row>
    <row r="5578" spans="1:4">
      <c r="A5578" s="184" t="s">
        <v>23644</v>
      </c>
      <c r="B5578" s="180" t="s">
        <v>23645</v>
      </c>
      <c r="C5578" s="181" t="s">
        <v>11911</v>
      </c>
      <c r="D5578" s="182">
        <v>1529.86</v>
      </c>
    </row>
    <row r="5579" spans="1:4">
      <c r="A5579" s="184" t="s">
        <v>23646</v>
      </c>
      <c r="B5579" s="180" t="s">
        <v>23647</v>
      </c>
      <c r="C5579" s="181" t="s">
        <v>11911</v>
      </c>
      <c r="D5579" s="182">
        <v>2278</v>
      </c>
    </row>
    <row r="5580" spans="1:4">
      <c r="A5580" s="184" t="s">
        <v>23648</v>
      </c>
      <c r="B5580" s="180" t="s">
        <v>23649</v>
      </c>
      <c r="C5580" s="181" t="s">
        <v>11911</v>
      </c>
      <c r="D5580" s="182">
        <v>1729.17</v>
      </c>
    </row>
    <row r="5581" spans="1:4">
      <c r="A5581" s="184" t="s">
        <v>23650</v>
      </c>
      <c r="B5581" s="180" t="s">
        <v>23651</v>
      </c>
      <c r="C5581" s="181" t="s">
        <v>11911</v>
      </c>
      <c r="D5581" s="182">
        <v>2328</v>
      </c>
    </row>
    <row r="5582" spans="1:4">
      <c r="A5582" s="184" t="s">
        <v>23652</v>
      </c>
      <c r="B5582" s="180" t="s">
        <v>23653</v>
      </c>
      <c r="C5582" s="181" t="s">
        <v>11911</v>
      </c>
      <c r="D5582" s="182">
        <v>2178.0100000000002</v>
      </c>
    </row>
    <row r="5583" spans="1:4">
      <c r="A5583" s="184" t="s">
        <v>23654</v>
      </c>
      <c r="B5583" s="180" t="s">
        <v>23655</v>
      </c>
      <c r="C5583" s="181" t="s">
        <v>11911</v>
      </c>
      <c r="D5583" s="182">
        <v>3900</v>
      </c>
    </row>
    <row r="5584" spans="1:4">
      <c r="A5584" s="184" t="s">
        <v>23656</v>
      </c>
      <c r="B5584" s="180" t="s">
        <v>23657</v>
      </c>
      <c r="C5584" s="181" t="s">
        <v>11911</v>
      </c>
      <c r="D5584" s="182">
        <v>2705.75</v>
      </c>
    </row>
    <row r="5585" spans="1:4">
      <c r="A5585" s="184" t="s">
        <v>23658</v>
      </c>
      <c r="B5585" s="180" t="s">
        <v>23659</v>
      </c>
      <c r="C5585" s="181" t="s">
        <v>11911</v>
      </c>
      <c r="D5585" s="182">
        <v>5855.74</v>
      </c>
    </row>
    <row r="5586" spans="1:4">
      <c r="A5586" s="179" t="s">
        <v>23660</v>
      </c>
      <c r="B5586" s="180"/>
      <c r="C5586" s="181"/>
      <c r="D5586" s="182"/>
    </row>
    <row r="5587" spans="1:4">
      <c r="A5587" s="184" t="s">
        <v>23661</v>
      </c>
      <c r="B5587" s="180" t="s">
        <v>23662</v>
      </c>
      <c r="C5587" s="181" t="s">
        <v>11911</v>
      </c>
      <c r="D5587" s="182">
        <v>60612.29</v>
      </c>
    </row>
    <row r="5588" spans="1:4">
      <c r="A5588" s="184" t="s">
        <v>23663</v>
      </c>
      <c r="B5588" s="180" t="s">
        <v>23664</v>
      </c>
      <c r="C5588" s="181" t="s">
        <v>11911</v>
      </c>
      <c r="D5588" s="182">
        <v>74549.13</v>
      </c>
    </row>
    <row r="5589" spans="1:4">
      <c r="A5589" s="184" t="s">
        <v>23665</v>
      </c>
      <c r="B5589" s="180" t="s">
        <v>23666</v>
      </c>
      <c r="C5589" s="181" t="s">
        <v>11911</v>
      </c>
      <c r="D5589" s="182">
        <v>96893.29</v>
      </c>
    </row>
    <row r="5590" spans="1:4">
      <c r="A5590" s="184" t="s">
        <v>23667</v>
      </c>
      <c r="B5590" s="180" t="s">
        <v>23668</v>
      </c>
      <c r="C5590" s="181" t="s">
        <v>11911</v>
      </c>
      <c r="D5590" s="182">
        <v>120445.46</v>
      </c>
    </row>
    <row r="5591" spans="1:4">
      <c r="A5591" s="184" t="s">
        <v>23669</v>
      </c>
      <c r="B5591" s="180" t="s">
        <v>23670</v>
      </c>
      <c r="C5591" s="181" t="s">
        <v>11911</v>
      </c>
      <c r="D5591" s="182">
        <v>94486.96</v>
      </c>
    </row>
    <row r="5592" spans="1:4">
      <c r="A5592" s="184" t="s">
        <v>23671</v>
      </c>
      <c r="B5592" s="180" t="s">
        <v>23672</v>
      </c>
      <c r="C5592" s="181" t="s">
        <v>11911</v>
      </c>
      <c r="D5592" s="182">
        <v>39363</v>
      </c>
    </row>
    <row r="5593" spans="1:4">
      <c r="A5593" s="184" t="s">
        <v>23673</v>
      </c>
      <c r="B5593" s="180" t="s">
        <v>23674</v>
      </c>
      <c r="C5593" s="181" t="s">
        <v>11911</v>
      </c>
      <c r="D5593" s="182">
        <v>51932.44</v>
      </c>
    </row>
    <row r="5594" spans="1:4">
      <c r="A5594" s="184" t="s">
        <v>23675</v>
      </c>
      <c r="B5594" s="180" t="s">
        <v>23676</v>
      </c>
      <c r="C5594" s="181" t="s">
        <v>11911</v>
      </c>
      <c r="D5594" s="182">
        <v>46890.37</v>
      </c>
    </row>
    <row r="5595" spans="1:4">
      <c r="A5595" s="184" t="s">
        <v>23677</v>
      </c>
      <c r="B5595" s="180" t="s">
        <v>23678</v>
      </c>
      <c r="C5595" s="181" t="s">
        <v>11911</v>
      </c>
      <c r="D5595" s="182">
        <v>58032.01</v>
      </c>
    </row>
    <row r="5596" spans="1:4">
      <c r="A5596" s="179" t="s">
        <v>23679</v>
      </c>
      <c r="B5596" s="180"/>
      <c r="C5596" s="181"/>
      <c r="D5596" s="182"/>
    </row>
    <row r="5597" spans="1:4">
      <c r="A5597" s="184" t="s">
        <v>23680</v>
      </c>
      <c r="B5597" s="180" t="s">
        <v>23681</v>
      </c>
      <c r="C5597" s="181" t="s">
        <v>11911</v>
      </c>
      <c r="D5597" s="182">
        <v>52.49</v>
      </c>
    </row>
    <row r="5598" spans="1:4">
      <c r="A5598" s="184" t="s">
        <v>23682</v>
      </c>
      <c r="B5598" s="180" t="s">
        <v>23683</v>
      </c>
      <c r="C5598" s="181" t="s">
        <v>11911</v>
      </c>
      <c r="D5598" s="182">
        <v>221.13</v>
      </c>
    </row>
    <row r="5599" spans="1:4">
      <c r="A5599" s="184" t="s">
        <v>23684</v>
      </c>
      <c r="B5599" s="180" t="s">
        <v>23685</v>
      </c>
      <c r="C5599" s="181" t="s">
        <v>11911</v>
      </c>
      <c r="D5599" s="182">
        <v>280.37</v>
      </c>
    </row>
    <row r="5600" spans="1:4">
      <c r="A5600" s="184" t="s">
        <v>23686</v>
      </c>
      <c r="B5600" s="180" t="s">
        <v>23687</v>
      </c>
      <c r="C5600" s="181" t="s">
        <v>11911</v>
      </c>
      <c r="D5600" s="182">
        <v>202.43</v>
      </c>
    </row>
    <row r="5601" spans="1:4">
      <c r="A5601" s="184" t="s">
        <v>23688</v>
      </c>
      <c r="B5601" s="180" t="s">
        <v>23689</v>
      </c>
      <c r="C5601" s="181" t="s">
        <v>11911</v>
      </c>
      <c r="D5601" s="182">
        <v>212.4</v>
      </c>
    </row>
    <row r="5602" spans="1:4">
      <c r="A5602" s="184" t="s">
        <v>23690</v>
      </c>
      <c r="B5602" s="180" t="s">
        <v>23691</v>
      </c>
      <c r="C5602" s="181" t="s">
        <v>11911</v>
      </c>
      <c r="D5602" s="182">
        <v>533.35</v>
      </c>
    </row>
    <row r="5603" spans="1:4">
      <c r="A5603" s="184" t="s">
        <v>23692</v>
      </c>
      <c r="B5603" s="180" t="s">
        <v>23693</v>
      </c>
      <c r="C5603" s="181" t="s">
        <v>11911</v>
      </c>
      <c r="D5603" s="182">
        <v>54.05</v>
      </c>
    </row>
    <row r="5604" spans="1:4">
      <c r="A5604" s="184" t="s">
        <v>23694</v>
      </c>
      <c r="B5604" s="180" t="s">
        <v>23695</v>
      </c>
      <c r="C5604" s="181" t="s">
        <v>11911</v>
      </c>
      <c r="D5604" s="182">
        <v>98.38</v>
      </c>
    </row>
    <row r="5605" spans="1:4">
      <c r="A5605" s="184" t="s">
        <v>23696</v>
      </c>
      <c r="B5605" s="180" t="s">
        <v>23697</v>
      </c>
      <c r="C5605" s="181" t="s">
        <v>11911</v>
      </c>
      <c r="D5605" s="182">
        <v>1001.26</v>
      </c>
    </row>
    <row r="5606" spans="1:4">
      <c r="A5606" s="184" t="s">
        <v>23698</v>
      </c>
      <c r="B5606" s="180" t="s">
        <v>23699</v>
      </c>
      <c r="C5606" s="181" t="s">
        <v>11911</v>
      </c>
      <c r="D5606" s="182">
        <v>676.25</v>
      </c>
    </row>
    <row r="5607" spans="1:4">
      <c r="A5607" s="184" t="s">
        <v>23700</v>
      </c>
      <c r="B5607" s="180" t="s">
        <v>23701</v>
      </c>
      <c r="C5607" s="181" t="s">
        <v>11911</v>
      </c>
      <c r="D5607" s="182">
        <v>31.88</v>
      </c>
    </row>
    <row r="5608" spans="1:4">
      <c r="A5608" s="184" t="s">
        <v>23702</v>
      </c>
      <c r="B5608" s="180" t="s">
        <v>23703</v>
      </c>
      <c r="C5608" s="181" t="s">
        <v>11911</v>
      </c>
      <c r="D5608" s="182">
        <v>181.28</v>
      </c>
    </row>
    <row r="5609" spans="1:4">
      <c r="A5609" s="184" t="s">
        <v>23704</v>
      </c>
      <c r="B5609" s="180" t="s">
        <v>23705</v>
      </c>
      <c r="C5609" s="181" t="s">
        <v>11911</v>
      </c>
      <c r="D5609" s="182">
        <v>270.93</v>
      </c>
    </row>
    <row r="5610" spans="1:4">
      <c r="A5610" s="184" t="s">
        <v>23706</v>
      </c>
      <c r="B5610" s="180" t="s">
        <v>23707</v>
      </c>
      <c r="C5610" s="181" t="s">
        <v>11911</v>
      </c>
      <c r="D5610" s="182">
        <v>291.31</v>
      </c>
    </row>
    <row r="5611" spans="1:4">
      <c r="A5611" s="184" t="s">
        <v>23708</v>
      </c>
      <c r="B5611" s="180" t="s">
        <v>23709</v>
      </c>
      <c r="C5611" s="181" t="s">
        <v>11911</v>
      </c>
      <c r="D5611" s="182">
        <v>682.47</v>
      </c>
    </row>
    <row r="5612" spans="1:4">
      <c r="A5612" s="184" t="s">
        <v>23710</v>
      </c>
      <c r="B5612" s="180" t="s">
        <v>23711</v>
      </c>
      <c r="C5612" s="181" t="s">
        <v>11911</v>
      </c>
      <c r="D5612" s="182">
        <v>62.65</v>
      </c>
    </row>
    <row r="5613" spans="1:4">
      <c r="A5613" s="184" t="s">
        <v>23712</v>
      </c>
      <c r="B5613" s="180" t="s">
        <v>23713</v>
      </c>
      <c r="C5613" s="181" t="s">
        <v>11911</v>
      </c>
      <c r="D5613" s="182">
        <v>103.58</v>
      </c>
    </row>
    <row r="5614" spans="1:4">
      <c r="A5614" s="179" t="s">
        <v>23714</v>
      </c>
      <c r="B5614" s="180"/>
      <c r="C5614" s="181"/>
      <c r="D5614" s="182"/>
    </row>
    <row r="5615" spans="1:4">
      <c r="A5615" s="184" t="s">
        <v>23715</v>
      </c>
      <c r="B5615" s="180" t="s">
        <v>23716</v>
      </c>
      <c r="C5615" s="181" t="s">
        <v>11954</v>
      </c>
      <c r="D5615" s="182">
        <v>6</v>
      </c>
    </row>
    <row r="5616" spans="1:4">
      <c r="A5616" s="184" t="s">
        <v>23717</v>
      </c>
      <c r="B5616" s="180" t="s">
        <v>23718</v>
      </c>
      <c r="C5616" s="181" t="s">
        <v>11954</v>
      </c>
      <c r="D5616" s="182">
        <v>12</v>
      </c>
    </row>
    <row r="5617" spans="1:4">
      <c r="A5617" s="179" t="s">
        <v>23719</v>
      </c>
      <c r="B5617" s="180"/>
      <c r="C5617" s="181"/>
      <c r="D5617" s="182"/>
    </row>
    <row r="5618" spans="1:4">
      <c r="A5618" s="179" t="s">
        <v>23720</v>
      </c>
      <c r="B5618" s="180"/>
      <c r="C5618" s="181"/>
      <c r="D5618" s="182"/>
    </row>
    <row r="5619" spans="1:4">
      <c r="A5619" s="184" t="s">
        <v>23721</v>
      </c>
      <c r="B5619" s="180" t="s">
        <v>23722</v>
      </c>
      <c r="C5619" s="181" t="s">
        <v>32</v>
      </c>
      <c r="D5619" s="182">
        <v>360</v>
      </c>
    </row>
    <row r="5620" spans="1:4">
      <c r="A5620" s="184" t="s">
        <v>23723</v>
      </c>
      <c r="B5620" s="180" t="s">
        <v>23724</v>
      </c>
      <c r="C5620" s="181" t="s">
        <v>32</v>
      </c>
      <c r="D5620" s="182">
        <v>419</v>
      </c>
    </row>
    <row r="5621" spans="1:4">
      <c r="A5621" s="184" t="s">
        <v>23725</v>
      </c>
      <c r="B5621" s="180" t="s">
        <v>23726</v>
      </c>
      <c r="C5621" s="181" t="s">
        <v>32</v>
      </c>
      <c r="D5621" s="182">
        <v>526.57000000000005</v>
      </c>
    </row>
    <row r="5622" spans="1:4">
      <c r="A5622" s="184" t="s">
        <v>23727</v>
      </c>
      <c r="B5622" s="180" t="s">
        <v>23728</v>
      </c>
      <c r="C5622" s="181" t="s">
        <v>32</v>
      </c>
      <c r="D5622" s="182">
        <v>580</v>
      </c>
    </row>
    <row r="5623" spans="1:4">
      <c r="A5623" s="184" t="s">
        <v>23729</v>
      </c>
      <c r="B5623" s="180" t="s">
        <v>23730</v>
      </c>
      <c r="C5623" s="181" t="s">
        <v>32</v>
      </c>
      <c r="D5623" s="182">
        <v>677.32</v>
      </c>
    </row>
    <row r="5624" spans="1:4">
      <c r="A5624" s="184" t="s">
        <v>23731</v>
      </c>
      <c r="B5624" s="180" t="s">
        <v>23732</v>
      </c>
      <c r="C5624" s="181" t="s">
        <v>32</v>
      </c>
      <c r="D5624" s="182">
        <v>730.13</v>
      </c>
    </row>
    <row r="5625" spans="1:4">
      <c r="A5625" s="184" t="s">
        <v>23733</v>
      </c>
      <c r="B5625" s="180" t="s">
        <v>23734</v>
      </c>
      <c r="C5625" s="181" t="s">
        <v>32</v>
      </c>
      <c r="D5625" s="182">
        <v>801.36</v>
      </c>
    </row>
    <row r="5626" spans="1:4">
      <c r="A5626" s="184" t="s">
        <v>23735</v>
      </c>
      <c r="B5626" s="180" t="s">
        <v>23736</v>
      </c>
      <c r="C5626" s="181" t="s">
        <v>32</v>
      </c>
      <c r="D5626" s="182">
        <v>951.55</v>
      </c>
    </row>
    <row r="5627" spans="1:4">
      <c r="A5627" s="179" t="s">
        <v>23737</v>
      </c>
      <c r="B5627" s="180"/>
      <c r="C5627" s="181"/>
      <c r="D5627" s="182"/>
    </row>
    <row r="5628" spans="1:4">
      <c r="A5628" s="184" t="s">
        <v>23738</v>
      </c>
      <c r="B5628" s="180" t="s">
        <v>23739</v>
      </c>
      <c r="C5628" s="181" t="s">
        <v>11911</v>
      </c>
      <c r="D5628" s="182">
        <v>65.36</v>
      </c>
    </row>
    <row r="5629" spans="1:4">
      <c r="A5629" s="179" t="s">
        <v>23740</v>
      </c>
      <c r="B5629" s="180"/>
      <c r="C5629" s="181"/>
      <c r="D5629" s="182"/>
    </row>
    <row r="5630" spans="1:4">
      <c r="A5630" s="184" t="s">
        <v>23741</v>
      </c>
      <c r="B5630" s="180" t="s">
        <v>23742</v>
      </c>
      <c r="C5630" s="181" t="s">
        <v>32</v>
      </c>
      <c r="D5630" s="182">
        <v>408</v>
      </c>
    </row>
    <row r="5631" spans="1:4">
      <c r="A5631" s="179" t="s">
        <v>23743</v>
      </c>
      <c r="B5631" s="180"/>
      <c r="C5631" s="181"/>
      <c r="D5631" s="182"/>
    </row>
    <row r="5632" spans="1:4">
      <c r="A5632" s="184" t="s">
        <v>23744</v>
      </c>
      <c r="B5632" s="180" t="s">
        <v>23745</v>
      </c>
      <c r="C5632" s="181" t="s">
        <v>11911</v>
      </c>
      <c r="D5632" s="182">
        <v>33.61</v>
      </c>
    </row>
    <row r="5633" spans="1:4">
      <c r="A5633" s="184" t="s">
        <v>23746</v>
      </c>
      <c r="B5633" s="180" t="s">
        <v>23747</v>
      </c>
      <c r="C5633" s="181" t="s">
        <v>11911</v>
      </c>
      <c r="D5633" s="182">
        <v>67.22</v>
      </c>
    </row>
    <row r="5634" spans="1:4">
      <c r="A5634" s="184" t="s">
        <v>23748</v>
      </c>
      <c r="B5634" s="180" t="s">
        <v>23749</v>
      </c>
      <c r="C5634" s="181" t="s">
        <v>11911</v>
      </c>
      <c r="D5634" s="182">
        <v>180.17</v>
      </c>
    </row>
    <row r="5635" spans="1:4">
      <c r="A5635" s="184" t="s">
        <v>23750</v>
      </c>
      <c r="B5635" s="180" t="s">
        <v>23751</v>
      </c>
      <c r="C5635" s="181" t="s">
        <v>32</v>
      </c>
      <c r="D5635" s="182">
        <v>99.38</v>
      </c>
    </row>
    <row r="5636" spans="1:4">
      <c r="A5636" s="179" t="s">
        <v>23752</v>
      </c>
      <c r="B5636" s="180"/>
      <c r="C5636" s="181"/>
      <c r="D5636" s="182"/>
    </row>
    <row r="5637" spans="1:4">
      <c r="A5637" s="184" t="s">
        <v>23753</v>
      </c>
      <c r="B5637" s="180" t="s">
        <v>23754</v>
      </c>
      <c r="C5637" s="181" t="s">
        <v>11977</v>
      </c>
      <c r="D5637" s="182">
        <v>1388.84</v>
      </c>
    </row>
    <row r="5638" spans="1:4">
      <c r="A5638" s="184" t="s">
        <v>23755</v>
      </c>
      <c r="B5638" s="180" t="s">
        <v>23756</v>
      </c>
      <c r="C5638" s="181" t="s">
        <v>32</v>
      </c>
      <c r="D5638" s="182">
        <v>150.83000000000001</v>
      </c>
    </row>
    <row r="5639" spans="1:4">
      <c r="A5639" s="184" t="s">
        <v>23757</v>
      </c>
      <c r="B5639" s="180" t="s">
        <v>23758</v>
      </c>
      <c r="C5639" s="181" t="s">
        <v>32</v>
      </c>
      <c r="D5639" s="182">
        <v>475.72</v>
      </c>
    </row>
    <row r="5640" spans="1:4">
      <c r="A5640" s="184" t="s">
        <v>23759</v>
      </c>
      <c r="B5640" s="180" t="s">
        <v>23760</v>
      </c>
      <c r="C5640" s="181" t="s">
        <v>32</v>
      </c>
      <c r="D5640" s="182">
        <v>68.819999999999993</v>
      </c>
    </row>
    <row r="5641" spans="1:4">
      <c r="A5641" s="184" t="s">
        <v>23761</v>
      </c>
      <c r="B5641" s="180" t="s">
        <v>23762</v>
      </c>
      <c r="C5641" s="181" t="s">
        <v>11911</v>
      </c>
      <c r="D5641" s="182">
        <v>53.19</v>
      </c>
    </row>
    <row r="5642" spans="1:4">
      <c r="A5642" s="184" t="s">
        <v>23763</v>
      </c>
      <c r="B5642" s="180" t="s">
        <v>23764</v>
      </c>
      <c r="C5642" s="181" t="s">
        <v>11911</v>
      </c>
      <c r="D5642" s="182">
        <v>45</v>
      </c>
    </row>
    <row r="5643" spans="1:4">
      <c r="A5643" s="184" t="s">
        <v>23765</v>
      </c>
      <c r="B5643" s="180" t="s">
        <v>23766</v>
      </c>
      <c r="C5643" s="181" t="s">
        <v>11911</v>
      </c>
      <c r="D5643" s="182">
        <v>61.38</v>
      </c>
    </row>
    <row r="5644" spans="1:4">
      <c r="A5644" s="184" t="s">
        <v>23767</v>
      </c>
      <c r="B5644" s="180" t="s">
        <v>23768</v>
      </c>
      <c r="C5644" s="181" t="s">
        <v>11911</v>
      </c>
      <c r="D5644" s="182">
        <v>61.47</v>
      </c>
    </row>
    <row r="5645" spans="1:4">
      <c r="A5645" s="184" t="s">
        <v>23769</v>
      </c>
      <c r="B5645" s="180" t="s">
        <v>23770</v>
      </c>
      <c r="C5645" s="181" t="s">
        <v>11911</v>
      </c>
      <c r="D5645" s="182">
        <v>110.07</v>
      </c>
    </row>
    <row r="5646" spans="1:4">
      <c r="A5646" s="179" t="s">
        <v>23771</v>
      </c>
      <c r="B5646" s="180"/>
      <c r="C5646" s="181"/>
      <c r="D5646" s="182"/>
    </row>
    <row r="5647" spans="1:4">
      <c r="A5647" s="184" t="s">
        <v>23772</v>
      </c>
      <c r="B5647" s="180" t="s">
        <v>23773</v>
      </c>
      <c r="C5647" s="181" t="s">
        <v>11945</v>
      </c>
      <c r="D5647" s="182">
        <v>10</v>
      </c>
    </row>
    <row r="5648" spans="1:4">
      <c r="A5648" s="184" t="s">
        <v>23774</v>
      </c>
      <c r="B5648" s="180" t="s">
        <v>23775</v>
      </c>
      <c r="C5648" s="181" t="s">
        <v>11911</v>
      </c>
      <c r="D5648" s="182">
        <v>0.24</v>
      </c>
    </row>
    <row r="5649" spans="1:4">
      <c r="A5649" s="184" t="s">
        <v>23776</v>
      </c>
      <c r="B5649" s="180" t="s">
        <v>23777</v>
      </c>
      <c r="C5649" s="181" t="s">
        <v>11911</v>
      </c>
      <c r="D5649" s="182">
        <v>189.49</v>
      </c>
    </row>
    <row r="5650" spans="1:4">
      <c r="A5650" s="184" t="s">
        <v>23778</v>
      </c>
      <c r="B5650" s="180" t="s">
        <v>23779</v>
      </c>
      <c r="C5650" s="181" t="s">
        <v>11911</v>
      </c>
      <c r="D5650" s="182">
        <v>221.51</v>
      </c>
    </row>
    <row r="5651" spans="1:4">
      <c r="A5651" s="184" t="s">
        <v>23780</v>
      </c>
      <c r="B5651" s="180" t="s">
        <v>23781</v>
      </c>
      <c r="C5651" s="181" t="s">
        <v>11911</v>
      </c>
      <c r="D5651" s="182">
        <v>185</v>
      </c>
    </row>
    <row r="5652" spans="1:4">
      <c r="A5652" s="179" t="s">
        <v>23782</v>
      </c>
      <c r="B5652" s="180"/>
      <c r="C5652" s="181"/>
      <c r="D5652" s="182"/>
    </row>
    <row r="5653" spans="1:4">
      <c r="A5653" s="179" t="s">
        <v>23783</v>
      </c>
      <c r="B5653" s="180"/>
      <c r="C5653" s="181"/>
      <c r="D5653" s="182"/>
    </row>
    <row r="5654" spans="1:4">
      <c r="A5654" s="184" t="s">
        <v>23784</v>
      </c>
      <c r="B5654" s="180" t="s">
        <v>23785</v>
      </c>
      <c r="C5654" s="181" t="s">
        <v>32</v>
      </c>
      <c r="D5654" s="182">
        <v>58.59</v>
      </c>
    </row>
    <row r="5655" spans="1:4">
      <c r="A5655" s="184" t="s">
        <v>23786</v>
      </c>
      <c r="B5655" s="180" t="s">
        <v>23787</v>
      </c>
      <c r="C5655" s="181" t="s">
        <v>32</v>
      </c>
      <c r="D5655" s="182">
        <v>30.68</v>
      </c>
    </row>
    <row r="5656" spans="1:4">
      <c r="A5656" s="184" t="s">
        <v>23788</v>
      </c>
      <c r="B5656" s="180" t="s">
        <v>23789</v>
      </c>
      <c r="C5656" s="181" t="s">
        <v>32</v>
      </c>
      <c r="D5656" s="182">
        <v>24.67</v>
      </c>
    </row>
    <row r="5657" spans="1:4">
      <c r="A5657" s="184" t="s">
        <v>23790</v>
      </c>
      <c r="B5657" s="180" t="s">
        <v>23791</v>
      </c>
      <c r="C5657" s="181" t="s">
        <v>32</v>
      </c>
      <c r="D5657" s="182">
        <v>67.55</v>
      </c>
    </row>
    <row r="5658" spans="1:4">
      <c r="A5658" s="184" t="s">
        <v>23792</v>
      </c>
      <c r="B5658" s="180" t="s">
        <v>23793</v>
      </c>
      <c r="C5658" s="181" t="s">
        <v>32</v>
      </c>
      <c r="D5658" s="182">
        <v>41.14</v>
      </c>
    </row>
    <row r="5659" spans="1:4">
      <c r="A5659" s="184" t="s">
        <v>23794</v>
      </c>
      <c r="B5659" s="180" t="s">
        <v>23795</v>
      </c>
      <c r="C5659" s="181" t="s">
        <v>32</v>
      </c>
      <c r="D5659" s="182">
        <v>29.84</v>
      </c>
    </row>
    <row r="5660" spans="1:4">
      <c r="A5660" s="184" t="s">
        <v>23796</v>
      </c>
      <c r="B5660" s="180" t="s">
        <v>23797</v>
      </c>
      <c r="C5660" s="181" t="s">
        <v>32</v>
      </c>
      <c r="D5660" s="182">
        <v>113.33</v>
      </c>
    </row>
    <row r="5661" spans="1:4">
      <c r="A5661" s="184" t="s">
        <v>23798</v>
      </c>
      <c r="B5661" s="180" t="s">
        <v>23799</v>
      </c>
      <c r="C5661" s="181" t="s">
        <v>32</v>
      </c>
      <c r="D5661" s="182">
        <v>71.17</v>
      </c>
    </row>
    <row r="5662" spans="1:4">
      <c r="A5662" s="184" t="s">
        <v>23800</v>
      </c>
      <c r="B5662" s="180" t="s">
        <v>23801</v>
      </c>
      <c r="C5662" s="181" t="s">
        <v>32</v>
      </c>
      <c r="D5662" s="182">
        <v>55.89</v>
      </c>
    </row>
    <row r="5663" spans="1:4">
      <c r="A5663" s="184" t="s">
        <v>23802</v>
      </c>
      <c r="B5663" s="180" t="s">
        <v>23803</v>
      </c>
      <c r="C5663" s="181" t="s">
        <v>32</v>
      </c>
      <c r="D5663" s="182">
        <v>65.48</v>
      </c>
    </row>
    <row r="5664" spans="1:4">
      <c r="A5664" s="184" t="s">
        <v>23804</v>
      </c>
      <c r="B5664" s="180" t="s">
        <v>23805</v>
      </c>
      <c r="C5664" s="181" t="s">
        <v>32</v>
      </c>
      <c r="D5664" s="182">
        <v>8.48</v>
      </c>
    </row>
    <row r="5665" spans="1:4">
      <c r="A5665" s="184" t="s">
        <v>23806</v>
      </c>
      <c r="B5665" s="180" t="s">
        <v>23807</v>
      </c>
      <c r="C5665" s="181" t="s">
        <v>32</v>
      </c>
      <c r="D5665" s="182">
        <v>16.809999999999999</v>
      </c>
    </row>
    <row r="5666" spans="1:4">
      <c r="A5666" s="184" t="s">
        <v>23808</v>
      </c>
      <c r="B5666" s="180" t="s">
        <v>23809</v>
      </c>
      <c r="C5666" s="181" t="s">
        <v>11911</v>
      </c>
      <c r="D5666" s="182">
        <v>5.03</v>
      </c>
    </row>
    <row r="5667" spans="1:4">
      <c r="A5667" s="184" t="s">
        <v>23810</v>
      </c>
      <c r="B5667" s="180" t="s">
        <v>23811</v>
      </c>
      <c r="C5667" s="181" t="s">
        <v>11911</v>
      </c>
      <c r="D5667" s="182">
        <v>10.54</v>
      </c>
    </row>
    <row r="5668" spans="1:4">
      <c r="A5668" s="184" t="s">
        <v>23812</v>
      </c>
      <c r="B5668" s="180" t="s">
        <v>23813</v>
      </c>
      <c r="C5668" s="181" t="s">
        <v>11911</v>
      </c>
      <c r="D5668" s="182">
        <v>18.43</v>
      </c>
    </row>
    <row r="5669" spans="1:4">
      <c r="A5669" s="179" t="s">
        <v>23814</v>
      </c>
      <c r="B5669" s="180"/>
      <c r="C5669" s="181"/>
      <c r="D5669" s="182"/>
    </row>
    <row r="5670" spans="1:4">
      <c r="A5670" s="184" t="s">
        <v>23815</v>
      </c>
      <c r="B5670" s="180" t="s">
        <v>23816</v>
      </c>
      <c r="C5670" s="181" t="s">
        <v>11911</v>
      </c>
      <c r="D5670" s="182">
        <v>11.5</v>
      </c>
    </row>
    <row r="5671" spans="1:4">
      <c r="A5671" s="184" t="s">
        <v>23817</v>
      </c>
      <c r="B5671" s="180" t="s">
        <v>23818</v>
      </c>
      <c r="C5671" s="181" t="s">
        <v>11911</v>
      </c>
      <c r="D5671" s="182">
        <v>12.9</v>
      </c>
    </row>
    <row r="5672" spans="1:4">
      <c r="A5672" s="184" t="s">
        <v>23819</v>
      </c>
      <c r="B5672" s="180" t="s">
        <v>23820</v>
      </c>
      <c r="C5672" s="181" t="s">
        <v>11911</v>
      </c>
      <c r="D5672" s="182">
        <v>40</v>
      </c>
    </row>
    <row r="5673" spans="1:4">
      <c r="A5673" s="184" t="s">
        <v>23821</v>
      </c>
      <c r="B5673" s="180" t="s">
        <v>23822</v>
      </c>
      <c r="C5673" s="181" t="s">
        <v>11911</v>
      </c>
      <c r="D5673" s="182">
        <v>45</v>
      </c>
    </row>
    <row r="5674" spans="1:4">
      <c r="A5674" s="184" t="s">
        <v>23823</v>
      </c>
      <c r="B5674" s="180" t="s">
        <v>23824</v>
      </c>
      <c r="C5674" s="181" t="s">
        <v>11911</v>
      </c>
      <c r="D5674" s="182">
        <v>82.5</v>
      </c>
    </row>
    <row r="5675" spans="1:4">
      <c r="A5675" s="179" t="s">
        <v>23825</v>
      </c>
      <c r="B5675" s="180"/>
      <c r="C5675" s="181"/>
      <c r="D5675" s="182"/>
    </row>
    <row r="5676" spans="1:4">
      <c r="A5676" s="184" t="s">
        <v>23826</v>
      </c>
      <c r="B5676" s="180" t="s">
        <v>23827</v>
      </c>
      <c r="C5676" s="181" t="s">
        <v>32</v>
      </c>
      <c r="D5676" s="182">
        <v>195.51</v>
      </c>
    </row>
    <row r="5677" spans="1:4">
      <c r="A5677" s="184" t="s">
        <v>23828</v>
      </c>
      <c r="B5677" s="180" t="s">
        <v>23829</v>
      </c>
      <c r="C5677" s="181" t="s">
        <v>32</v>
      </c>
      <c r="D5677" s="182">
        <v>195.51</v>
      </c>
    </row>
    <row r="5678" spans="1:4">
      <c r="A5678" s="184" t="s">
        <v>23830</v>
      </c>
      <c r="B5678" s="180" t="s">
        <v>23831</v>
      </c>
      <c r="C5678" s="181" t="s">
        <v>32</v>
      </c>
      <c r="D5678" s="182">
        <v>195.51</v>
      </c>
    </row>
    <row r="5679" spans="1:4">
      <c r="A5679" s="184" t="s">
        <v>23832</v>
      </c>
      <c r="B5679" s="180" t="s">
        <v>23833</v>
      </c>
      <c r="C5679" s="181" t="s">
        <v>32</v>
      </c>
      <c r="D5679" s="182">
        <v>178.71</v>
      </c>
    </row>
    <row r="5680" spans="1:4">
      <c r="A5680" s="184" t="s">
        <v>23834</v>
      </c>
      <c r="B5680" s="180" t="s">
        <v>23835</v>
      </c>
      <c r="C5680" s="181" t="s">
        <v>32</v>
      </c>
      <c r="D5680" s="182">
        <v>178.71</v>
      </c>
    </row>
    <row r="5681" spans="1:4">
      <c r="A5681" s="184" t="s">
        <v>23836</v>
      </c>
      <c r="B5681" s="180" t="s">
        <v>23837</v>
      </c>
      <c r="C5681" s="181" t="s">
        <v>32</v>
      </c>
      <c r="D5681" s="182">
        <v>180.81</v>
      </c>
    </row>
    <row r="5682" spans="1:4">
      <c r="A5682" s="184" t="s">
        <v>23838</v>
      </c>
      <c r="B5682" s="180" t="s">
        <v>23839</v>
      </c>
      <c r="C5682" s="181" t="s">
        <v>32</v>
      </c>
      <c r="D5682" s="182">
        <v>178.71</v>
      </c>
    </row>
    <row r="5683" spans="1:4">
      <c r="A5683" s="184" t="s">
        <v>23840</v>
      </c>
      <c r="B5683" s="180" t="s">
        <v>23841</v>
      </c>
      <c r="C5683" s="181" t="s">
        <v>32</v>
      </c>
      <c r="D5683" s="182">
        <v>178.71</v>
      </c>
    </row>
    <row r="5684" spans="1:4">
      <c r="A5684" s="184" t="s">
        <v>23842</v>
      </c>
      <c r="B5684" s="180" t="s">
        <v>23843</v>
      </c>
      <c r="C5684" s="181" t="s">
        <v>32</v>
      </c>
      <c r="D5684" s="182">
        <v>180.81</v>
      </c>
    </row>
    <row r="5685" spans="1:4">
      <c r="A5685" s="184" t="s">
        <v>23844</v>
      </c>
      <c r="B5685" s="180" t="s">
        <v>23845</v>
      </c>
      <c r="C5685" s="181" t="s">
        <v>32</v>
      </c>
      <c r="D5685" s="182">
        <v>178.71</v>
      </c>
    </row>
    <row r="5686" spans="1:4">
      <c r="A5686" s="184" t="s">
        <v>23846</v>
      </c>
      <c r="B5686" s="180" t="s">
        <v>23847</v>
      </c>
      <c r="C5686" s="181" t="s">
        <v>32</v>
      </c>
      <c r="D5686" s="182">
        <v>178.71</v>
      </c>
    </row>
    <row r="5687" spans="1:4">
      <c r="A5687" s="184" t="s">
        <v>23848</v>
      </c>
      <c r="B5687" s="180" t="s">
        <v>23849</v>
      </c>
      <c r="C5687" s="181" t="s">
        <v>32</v>
      </c>
      <c r="D5687" s="182">
        <v>180.81</v>
      </c>
    </row>
    <row r="5688" spans="1:4">
      <c r="A5688" s="179" t="s">
        <v>23850</v>
      </c>
      <c r="B5688" s="180"/>
      <c r="C5688" s="181"/>
      <c r="D5688" s="182"/>
    </row>
    <row r="5689" spans="1:4">
      <c r="A5689" s="179" t="s">
        <v>23851</v>
      </c>
      <c r="B5689" s="180"/>
      <c r="C5689" s="181"/>
      <c r="D5689" s="182"/>
    </row>
    <row r="5690" spans="1:4">
      <c r="A5690" s="184" t="s">
        <v>23852</v>
      </c>
      <c r="B5690" s="180" t="s">
        <v>23853</v>
      </c>
      <c r="C5690" s="181" t="s">
        <v>11911</v>
      </c>
      <c r="D5690" s="182">
        <v>1961.06</v>
      </c>
    </row>
    <row r="5691" spans="1:4">
      <c r="A5691" s="184" t="s">
        <v>23854</v>
      </c>
      <c r="B5691" s="180" t="s">
        <v>23855</v>
      </c>
      <c r="C5691" s="181" t="s">
        <v>11911</v>
      </c>
      <c r="D5691" s="182">
        <v>2248.96</v>
      </c>
    </row>
    <row r="5692" spans="1:4">
      <c r="A5692" s="184" t="s">
        <v>23856</v>
      </c>
      <c r="B5692" s="180" t="s">
        <v>23857</v>
      </c>
      <c r="C5692" s="181" t="s">
        <v>11943</v>
      </c>
      <c r="D5692" s="182">
        <v>849.8</v>
      </c>
    </row>
    <row r="5693" spans="1:4">
      <c r="A5693" s="179" t="s">
        <v>23858</v>
      </c>
      <c r="B5693" s="180"/>
      <c r="C5693" s="181"/>
      <c r="D5693" s="182"/>
    </row>
    <row r="5694" spans="1:4">
      <c r="A5694" s="179" t="s">
        <v>23859</v>
      </c>
      <c r="B5694" s="180"/>
      <c r="C5694" s="181"/>
      <c r="D5694" s="182"/>
    </row>
    <row r="5695" spans="1:4">
      <c r="A5695" s="184" t="s">
        <v>23860</v>
      </c>
      <c r="B5695" s="180" t="s">
        <v>23861</v>
      </c>
      <c r="C5695" s="181" t="s">
        <v>11911</v>
      </c>
      <c r="D5695" s="182">
        <v>103.55</v>
      </c>
    </row>
    <row r="5696" spans="1:4">
      <c r="A5696" s="184" t="s">
        <v>23862</v>
      </c>
      <c r="B5696" s="180" t="s">
        <v>23863</v>
      </c>
      <c r="C5696" s="181" t="s">
        <v>11911</v>
      </c>
      <c r="D5696" s="182">
        <v>210</v>
      </c>
    </row>
    <row r="5697" spans="1:4">
      <c r="A5697" s="184" t="s">
        <v>23864</v>
      </c>
      <c r="B5697" s="180" t="s">
        <v>23865</v>
      </c>
      <c r="C5697" s="181" t="s">
        <v>11917</v>
      </c>
      <c r="D5697" s="182">
        <v>50</v>
      </c>
    </row>
    <row r="5698" spans="1:4">
      <c r="A5698" s="179" t="s">
        <v>11978</v>
      </c>
      <c r="B5698" s="180"/>
      <c r="C5698" s="181"/>
      <c r="D5698" s="182"/>
    </row>
    <row r="5699" spans="1:4">
      <c r="A5699" s="179" t="s">
        <v>11921</v>
      </c>
      <c r="B5699" s="180"/>
      <c r="C5699" s="181"/>
      <c r="D5699" s="182"/>
    </row>
    <row r="5700" spans="1:4">
      <c r="A5700" s="179" t="s">
        <v>23866</v>
      </c>
      <c r="B5700" s="180"/>
      <c r="C5700" s="181"/>
      <c r="D5700" s="182"/>
    </row>
    <row r="5701" spans="1:4">
      <c r="A5701" s="179" t="s">
        <v>11979</v>
      </c>
      <c r="B5701" s="180"/>
      <c r="C5701" s="181"/>
      <c r="D5701" s="182"/>
    </row>
    <row r="5702" spans="1:4">
      <c r="A5702" s="179" t="s">
        <v>23867</v>
      </c>
      <c r="B5702" s="180"/>
      <c r="C5702" s="181"/>
      <c r="D5702" s="182"/>
    </row>
    <row r="5703" spans="1:4">
      <c r="A5703" s="184" t="s">
        <v>23868</v>
      </c>
      <c r="B5703" s="180" t="s">
        <v>23869</v>
      </c>
      <c r="C5703" s="181" t="s">
        <v>11915</v>
      </c>
      <c r="D5703" s="182">
        <v>1.2</v>
      </c>
    </row>
    <row r="5704" spans="1:4">
      <c r="A5704" s="184" t="s">
        <v>23870</v>
      </c>
      <c r="B5704" s="180" t="s">
        <v>23871</v>
      </c>
      <c r="C5704" s="181" t="s">
        <v>11915</v>
      </c>
      <c r="D5704" s="182">
        <v>0.9</v>
      </c>
    </row>
    <row r="5705" spans="1:4">
      <c r="A5705" s="184" t="s">
        <v>23872</v>
      </c>
      <c r="B5705" s="180" t="s">
        <v>23873</v>
      </c>
      <c r="C5705" s="181" t="s">
        <v>11915</v>
      </c>
      <c r="D5705" s="182">
        <v>0.72</v>
      </c>
    </row>
    <row r="5706" spans="1:4">
      <c r="A5706" s="184" t="s">
        <v>23874</v>
      </c>
      <c r="B5706" s="180" t="s">
        <v>23875</v>
      </c>
      <c r="C5706" s="181" t="s">
        <v>11915</v>
      </c>
      <c r="D5706" s="182">
        <v>1.62</v>
      </c>
    </row>
    <row r="5707" spans="1:4">
      <c r="A5707" s="184" t="s">
        <v>23876</v>
      </c>
      <c r="B5707" s="180" t="s">
        <v>23877</v>
      </c>
      <c r="C5707" s="181" t="s">
        <v>11915</v>
      </c>
      <c r="D5707" s="182">
        <v>1.22</v>
      </c>
    </row>
    <row r="5708" spans="1:4">
      <c r="A5708" s="184" t="s">
        <v>23878</v>
      </c>
      <c r="B5708" s="180" t="s">
        <v>23879</v>
      </c>
      <c r="C5708" s="181" t="s">
        <v>11915</v>
      </c>
      <c r="D5708" s="182">
        <v>0.97</v>
      </c>
    </row>
    <row r="5709" spans="1:4">
      <c r="A5709" s="184" t="s">
        <v>23880</v>
      </c>
      <c r="B5709" s="180" t="s">
        <v>23881</v>
      </c>
      <c r="C5709" s="181" t="s">
        <v>11915</v>
      </c>
      <c r="D5709" s="182">
        <v>1.43</v>
      </c>
    </row>
    <row r="5710" spans="1:4">
      <c r="A5710" s="184" t="s">
        <v>23882</v>
      </c>
      <c r="B5710" s="180" t="s">
        <v>23883</v>
      </c>
      <c r="C5710" s="181" t="s">
        <v>11915</v>
      </c>
      <c r="D5710" s="182">
        <v>0.96</v>
      </c>
    </row>
    <row r="5711" spans="1:4">
      <c r="A5711" s="184" t="s">
        <v>23884</v>
      </c>
      <c r="B5711" s="180" t="s">
        <v>23885</v>
      </c>
      <c r="C5711" s="181" t="s">
        <v>11915</v>
      </c>
      <c r="D5711" s="182">
        <v>0.72</v>
      </c>
    </row>
    <row r="5712" spans="1:4">
      <c r="A5712" s="184" t="s">
        <v>23886</v>
      </c>
      <c r="B5712" s="180" t="s">
        <v>23887</v>
      </c>
      <c r="C5712" s="181" t="s">
        <v>11915</v>
      </c>
      <c r="D5712" s="182">
        <v>0.56999999999999995</v>
      </c>
    </row>
    <row r="5713" spans="1:4">
      <c r="A5713" s="184" t="s">
        <v>23888</v>
      </c>
      <c r="B5713" s="180" t="s">
        <v>23889</v>
      </c>
      <c r="C5713" s="181" t="s">
        <v>11915</v>
      </c>
      <c r="D5713" s="182">
        <v>1.1599999999999999</v>
      </c>
    </row>
    <row r="5714" spans="1:4">
      <c r="A5714" s="184" t="s">
        <v>23890</v>
      </c>
      <c r="B5714" s="180" t="s">
        <v>23891</v>
      </c>
      <c r="C5714" s="181" t="s">
        <v>11915</v>
      </c>
      <c r="D5714" s="182">
        <v>0.78</v>
      </c>
    </row>
    <row r="5715" spans="1:4">
      <c r="A5715" s="184" t="s">
        <v>23892</v>
      </c>
      <c r="B5715" s="180" t="s">
        <v>23893</v>
      </c>
      <c r="C5715" s="181" t="s">
        <v>11915</v>
      </c>
      <c r="D5715" s="182">
        <v>0.57999999999999996</v>
      </c>
    </row>
    <row r="5716" spans="1:4">
      <c r="A5716" s="184" t="s">
        <v>23894</v>
      </c>
      <c r="B5716" s="180" t="s">
        <v>23895</v>
      </c>
      <c r="C5716" s="181" t="s">
        <v>11915</v>
      </c>
      <c r="D5716" s="182">
        <v>0.47</v>
      </c>
    </row>
    <row r="5717" spans="1:4">
      <c r="A5717" s="184" t="s">
        <v>23896</v>
      </c>
      <c r="B5717" s="180" t="s">
        <v>23897</v>
      </c>
      <c r="C5717" s="181" t="s">
        <v>11915</v>
      </c>
      <c r="D5717" s="182">
        <v>0.94</v>
      </c>
    </row>
    <row r="5718" spans="1:4">
      <c r="A5718" s="184" t="s">
        <v>23898</v>
      </c>
      <c r="B5718" s="180" t="s">
        <v>23899</v>
      </c>
      <c r="C5718" s="181" t="s">
        <v>11915</v>
      </c>
      <c r="D5718" s="182">
        <v>0.62</v>
      </c>
    </row>
    <row r="5719" spans="1:4">
      <c r="A5719" s="184" t="s">
        <v>23900</v>
      </c>
      <c r="B5719" s="180" t="s">
        <v>23901</v>
      </c>
      <c r="C5719" s="181" t="s">
        <v>11915</v>
      </c>
      <c r="D5719" s="182">
        <v>0.47</v>
      </c>
    </row>
    <row r="5720" spans="1:4">
      <c r="A5720" s="184" t="s">
        <v>23902</v>
      </c>
      <c r="B5720" s="180" t="s">
        <v>23903</v>
      </c>
      <c r="C5720" s="181" t="s">
        <v>11915</v>
      </c>
      <c r="D5720" s="182">
        <v>0.37</v>
      </c>
    </row>
    <row r="5721" spans="1:4">
      <c r="A5721" s="184" t="s">
        <v>23904</v>
      </c>
      <c r="B5721" s="180" t="s">
        <v>23905</v>
      </c>
      <c r="C5721" s="181" t="s">
        <v>11911</v>
      </c>
      <c r="D5721" s="182">
        <v>9700.74</v>
      </c>
    </row>
    <row r="5722" spans="1:4">
      <c r="A5722" s="184" t="s">
        <v>23906</v>
      </c>
      <c r="B5722" s="180" t="s">
        <v>23907</v>
      </c>
      <c r="C5722" s="181" t="s">
        <v>11911</v>
      </c>
      <c r="D5722" s="182">
        <v>13428.15</v>
      </c>
    </row>
    <row r="5723" spans="1:4">
      <c r="A5723" s="184" t="s">
        <v>23908</v>
      </c>
      <c r="B5723" s="180" t="s">
        <v>23909</v>
      </c>
      <c r="C5723" s="181" t="s">
        <v>11915</v>
      </c>
      <c r="D5723" s="182">
        <v>7.77</v>
      </c>
    </row>
    <row r="5724" spans="1:4">
      <c r="A5724" s="179" t="s">
        <v>23910</v>
      </c>
      <c r="B5724" s="180"/>
      <c r="C5724" s="181"/>
      <c r="D5724" s="182"/>
    </row>
    <row r="5725" spans="1:4">
      <c r="A5725" s="184" t="s">
        <v>23911</v>
      </c>
      <c r="B5725" s="180" t="s">
        <v>23912</v>
      </c>
      <c r="C5725" s="181" t="s">
        <v>11980</v>
      </c>
      <c r="D5725" s="182">
        <v>4.1900000000000004</v>
      </c>
    </row>
    <row r="5726" spans="1:4">
      <c r="A5726" s="184" t="s">
        <v>23913</v>
      </c>
      <c r="B5726" s="180" t="s">
        <v>23914</v>
      </c>
      <c r="C5726" s="181" t="s">
        <v>11980</v>
      </c>
      <c r="D5726" s="182">
        <v>15.51</v>
      </c>
    </row>
    <row r="5727" spans="1:4">
      <c r="A5727" s="184" t="s">
        <v>23915</v>
      </c>
      <c r="B5727" s="180" t="s">
        <v>23916</v>
      </c>
      <c r="C5727" s="181" t="s">
        <v>11980</v>
      </c>
      <c r="D5727" s="182">
        <v>23.27</v>
      </c>
    </row>
    <row r="5728" spans="1:4">
      <c r="A5728" s="184" t="s">
        <v>23917</v>
      </c>
      <c r="B5728" s="180" t="s">
        <v>23918</v>
      </c>
      <c r="C5728" s="181" t="s">
        <v>11980</v>
      </c>
      <c r="D5728" s="182">
        <v>31.02</v>
      </c>
    </row>
    <row r="5729" spans="1:4">
      <c r="A5729" s="179" t="s">
        <v>23919</v>
      </c>
      <c r="B5729" s="180"/>
      <c r="C5729" s="181"/>
      <c r="D5729" s="182"/>
    </row>
    <row r="5730" spans="1:4">
      <c r="A5730" s="184" t="s">
        <v>23920</v>
      </c>
      <c r="B5730" s="180" t="s">
        <v>23921</v>
      </c>
      <c r="C5730" s="181" t="s">
        <v>11911</v>
      </c>
      <c r="D5730" s="182">
        <v>1433</v>
      </c>
    </row>
    <row r="5731" spans="1:4">
      <c r="A5731" s="184" t="s">
        <v>23922</v>
      </c>
      <c r="B5731" s="180" t="s">
        <v>23923</v>
      </c>
      <c r="C5731" s="181" t="s">
        <v>41</v>
      </c>
      <c r="D5731" s="182">
        <v>62.41</v>
      </c>
    </row>
    <row r="5732" spans="1:4">
      <c r="A5732" s="179" t="s">
        <v>23924</v>
      </c>
      <c r="B5732" s="180"/>
      <c r="C5732" s="181"/>
      <c r="D5732" s="182"/>
    </row>
    <row r="5733" spans="1:4">
      <c r="A5733" s="179" t="s">
        <v>23925</v>
      </c>
      <c r="B5733" s="180"/>
      <c r="C5733" s="181"/>
      <c r="D5733" s="182"/>
    </row>
    <row r="5734" spans="1:4">
      <c r="A5734" s="184" t="s">
        <v>23926</v>
      </c>
      <c r="B5734" s="180" t="s">
        <v>23927</v>
      </c>
      <c r="C5734" s="181" t="s">
        <v>11912</v>
      </c>
      <c r="D5734" s="182">
        <v>63.51</v>
      </c>
    </row>
    <row r="5735" spans="1:4">
      <c r="A5735" s="184" t="s">
        <v>23928</v>
      </c>
      <c r="B5735" s="180" t="s">
        <v>23929</v>
      </c>
      <c r="C5735" s="181" t="s">
        <v>11912</v>
      </c>
      <c r="D5735" s="182">
        <v>35.36</v>
      </c>
    </row>
    <row r="5736" spans="1:4">
      <c r="A5736" s="184" t="s">
        <v>23930</v>
      </c>
      <c r="B5736" s="180" t="s">
        <v>23931</v>
      </c>
      <c r="C5736" s="181" t="s">
        <v>11912</v>
      </c>
      <c r="D5736" s="182">
        <v>21.08</v>
      </c>
    </row>
    <row r="5737" spans="1:4">
      <c r="A5737" s="184" t="s">
        <v>23932</v>
      </c>
      <c r="B5737" s="180" t="s">
        <v>23933</v>
      </c>
      <c r="C5737" s="181" t="s">
        <v>11912</v>
      </c>
      <c r="D5737" s="182">
        <v>16.61</v>
      </c>
    </row>
    <row r="5738" spans="1:4">
      <c r="A5738" s="184" t="s">
        <v>23934</v>
      </c>
      <c r="B5738" s="180" t="s">
        <v>23935</v>
      </c>
      <c r="C5738" s="181" t="s">
        <v>11912</v>
      </c>
      <c r="D5738" s="182">
        <v>19.41</v>
      </c>
    </row>
    <row r="5739" spans="1:4">
      <c r="A5739" s="184" t="s">
        <v>23936</v>
      </c>
      <c r="B5739" s="180" t="s">
        <v>23937</v>
      </c>
      <c r="C5739" s="181" t="s">
        <v>11912</v>
      </c>
      <c r="D5739" s="182">
        <v>17.46</v>
      </c>
    </row>
    <row r="5740" spans="1:4">
      <c r="A5740" s="184" t="s">
        <v>23938</v>
      </c>
      <c r="B5740" s="180" t="s">
        <v>23939</v>
      </c>
      <c r="C5740" s="181" t="s">
        <v>11912</v>
      </c>
      <c r="D5740" s="182">
        <v>1.1499999999999999</v>
      </c>
    </row>
    <row r="5741" spans="1:4">
      <c r="A5741" s="184" t="s">
        <v>23940</v>
      </c>
      <c r="B5741" s="180" t="s">
        <v>23941</v>
      </c>
      <c r="C5741" s="181" t="s">
        <v>11912</v>
      </c>
      <c r="D5741" s="182">
        <v>51.94</v>
      </c>
    </row>
    <row r="5742" spans="1:4">
      <c r="A5742" s="184" t="s">
        <v>23942</v>
      </c>
      <c r="B5742" s="180" t="s">
        <v>23943</v>
      </c>
      <c r="C5742" s="181" t="s">
        <v>11912</v>
      </c>
      <c r="D5742" s="182">
        <v>61.31</v>
      </c>
    </row>
    <row r="5743" spans="1:4">
      <c r="A5743" s="184" t="s">
        <v>23944</v>
      </c>
      <c r="B5743" s="180" t="s">
        <v>23945</v>
      </c>
      <c r="C5743" s="181" t="s">
        <v>11912</v>
      </c>
      <c r="D5743" s="182">
        <v>68.06</v>
      </c>
    </row>
    <row r="5744" spans="1:4">
      <c r="A5744" s="184" t="s">
        <v>23946</v>
      </c>
      <c r="B5744" s="180" t="s">
        <v>23947</v>
      </c>
      <c r="C5744" s="181" t="s">
        <v>11912</v>
      </c>
      <c r="D5744" s="182">
        <v>77.52</v>
      </c>
    </row>
    <row r="5745" spans="1:4">
      <c r="A5745" s="184" t="s">
        <v>23948</v>
      </c>
      <c r="B5745" s="180" t="s">
        <v>23949</v>
      </c>
      <c r="C5745" s="181" t="s">
        <v>11912</v>
      </c>
      <c r="D5745" s="182">
        <v>128.80000000000001</v>
      </c>
    </row>
    <row r="5746" spans="1:4">
      <c r="A5746" s="184" t="s">
        <v>23950</v>
      </c>
      <c r="B5746" s="180" t="s">
        <v>23951</v>
      </c>
      <c r="C5746" s="181" t="s">
        <v>11912</v>
      </c>
      <c r="D5746" s="182">
        <v>147.36000000000001</v>
      </c>
    </row>
    <row r="5747" spans="1:4">
      <c r="A5747" s="184" t="s">
        <v>23952</v>
      </c>
      <c r="B5747" s="180" t="s">
        <v>23953</v>
      </c>
      <c r="C5747" s="181" t="s">
        <v>11912</v>
      </c>
      <c r="D5747" s="182">
        <v>15</v>
      </c>
    </row>
    <row r="5748" spans="1:4">
      <c r="A5748" s="185"/>
      <c r="B5748" s="186"/>
      <c r="C5748" s="185"/>
      <c r="D5748" s="208"/>
    </row>
    <row r="5749" spans="1:4">
      <c r="A5749" s="187"/>
    </row>
    <row r="5750" spans="1:4">
      <c r="A5750" s="187"/>
    </row>
  </sheetData>
  <autoFilter ref="A2:D5747"/>
  <mergeCells count="1">
    <mergeCell ref="C1:D1"/>
  </mergeCell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3"/>
  <sheetViews>
    <sheetView workbookViewId="0">
      <selection activeCell="B5" sqref="B5:D5"/>
    </sheetView>
  </sheetViews>
  <sheetFormatPr defaultColWidth="0" defaultRowHeight="14.25"/>
  <cols>
    <col min="1" max="1" width="12" style="189" bestFit="1" customWidth="1"/>
    <col min="2" max="2" width="9" hidden="1" customWidth="1"/>
    <col min="3" max="5" width="0" hidden="1" customWidth="1"/>
    <col min="6" max="16384" width="9" hidden="1"/>
  </cols>
  <sheetData>
    <row r="1" spans="1:1">
      <c r="A1" s="190" t="s">
        <v>1069</v>
      </c>
    </row>
    <row r="2" spans="1:1">
      <c r="A2" s="191" t="s">
        <v>23955</v>
      </c>
    </row>
    <row r="3" spans="1:1">
      <c r="A3" s="191" t="s">
        <v>25521</v>
      </c>
    </row>
    <row r="5" spans="1:1">
      <c r="A5" s="190" t="s">
        <v>25544</v>
      </c>
    </row>
    <row r="6" spans="1:1">
      <c r="A6" s="191" t="s">
        <v>1062</v>
      </c>
    </row>
    <row r="7" spans="1:1">
      <c r="A7" s="191" t="s">
        <v>1064</v>
      </c>
    </row>
    <row r="8" spans="1:1">
      <c r="A8" s="191" t="s">
        <v>2132</v>
      </c>
    </row>
    <row r="9" spans="1:1">
      <c r="A9" s="191" t="s">
        <v>29</v>
      </c>
    </row>
    <row r="10" spans="1:1">
      <c r="A10" s="191" t="s">
        <v>1065</v>
      </c>
    </row>
    <row r="11" spans="1:1">
      <c r="A11" s="191" t="s">
        <v>2131</v>
      </c>
    </row>
    <row r="12" spans="1:1">
      <c r="A12" s="191" t="s">
        <v>2304</v>
      </c>
    </row>
    <row r="13" spans="1:1">
      <c r="A13" s="191" t="s">
        <v>1063</v>
      </c>
    </row>
  </sheetData>
  <sortState ref="A6:A13">
    <sortCondition ref="A6:A13"/>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1044</v>
      </c>
    </row>
    <row r="2" spans="1:13">
      <c r="A2" s="3"/>
    </row>
    <row r="3" spans="1:13" ht="12.75" customHeight="1">
      <c r="A3" s="374" t="s">
        <v>1045</v>
      </c>
      <c r="B3" s="374" t="s">
        <v>1046</v>
      </c>
      <c r="C3" s="374"/>
    </row>
    <row r="4" spans="1:13">
      <c r="A4" s="374"/>
      <c r="B4" s="4" t="s">
        <v>1047</v>
      </c>
      <c r="C4" s="4" t="s">
        <v>1048</v>
      </c>
      <c r="E4" s="5"/>
    </row>
    <row r="5" spans="1:13">
      <c r="A5" s="6" t="s">
        <v>1049</v>
      </c>
      <c r="B5" s="7">
        <v>20.34</v>
      </c>
      <c r="C5" s="7">
        <v>25</v>
      </c>
    </row>
    <row r="6" spans="1:13">
      <c r="A6" s="6" t="s">
        <v>1022</v>
      </c>
      <c r="B6" s="7">
        <v>11.1</v>
      </c>
      <c r="C6" s="7">
        <v>16.8</v>
      </c>
    </row>
    <row r="7" spans="1:13">
      <c r="A7" s="6" t="s">
        <v>1050</v>
      </c>
      <c r="B7" s="7">
        <v>22.8</v>
      </c>
      <c r="C7" s="7">
        <v>30.95</v>
      </c>
    </row>
    <row r="8" spans="1:13">
      <c r="A8" s="6" t="s">
        <v>1043</v>
      </c>
      <c r="B8" s="7">
        <v>20.76</v>
      </c>
      <c r="C8" s="7">
        <v>26.44</v>
      </c>
    </row>
    <row r="9" spans="1:13">
      <c r="A9" s="8" t="s">
        <v>1051</v>
      </c>
      <c r="B9" s="7">
        <v>19.600000000000001</v>
      </c>
      <c r="C9" s="7">
        <v>24.23</v>
      </c>
    </row>
    <row r="10" spans="1:13">
      <c r="A10" s="374" t="s">
        <v>1052</v>
      </c>
      <c r="B10" s="375" t="s">
        <v>23</v>
      </c>
      <c r="C10" s="375"/>
    </row>
    <row r="11" spans="1:13">
      <c r="A11" s="374"/>
      <c r="B11" s="4" t="s">
        <v>1047</v>
      </c>
      <c r="C11" s="4" t="s">
        <v>1048</v>
      </c>
    </row>
    <row r="12" spans="1:13">
      <c r="A12" s="6" t="str">
        <f>BDI!$B$13</f>
        <v>Edificações</v>
      </c>
      <c r="B12" s="7">
        <f>LOOKUP(A12,A5:A9,B5:B9)</f>
        <v>20.34</v>
      </c>
      <c r="C12" s="7">
        <f>LOOKUP(A12,A5:A9,C5:C9)</f>
        <v>25</v>
      </c>
    </row>
    <row r="14" spans="1:13">
      <c r="A14" s="374" t="s">
        <v>1053</v>
      </c>
      <c r="B14" s="374"/>
      <c r="M14" s="9"/>
    </row>
    <row r="15" spans="1:13">
      <c r="A15" s="10" t="s">
        <v>1082</v>
      </c>
      <c r="B15" s="15">
        <f>ROUND((((1+(BDI!$C$17+BDI!$C$18+BDI!$C$19)/100)*(1+(BDI!$C$20/100))*(1+(BDI!$C$22/100)))/(1-((BDI!$C$28/100)*BDI!$C$29+BDI!$C$31+BDI!$C$32+4.5)/100)-1),4)*100</f>
        <v>31.480000000000004</v>
      </c>
      <c r="M15" s="9"/>
    </row>
    <row r="16" spans="1:13">
      <c r="A16" s="11" t="s">
        <v>1020</v>
      </c>
      <c r="B16" s="15">
        <f>ROUND((((1+(BDI!$C$17+BDI!$C$18+BDI!$C$19)/100)*(1+(BDI!$C$20/100))*(1+(BDI!$C$22/100)))/(1-((BDI!$C$28/100)*BDI!$C$29+BDI!$C$31+BDI!$C$32)/100)-1),4)*100</f>
        <v>25</v>
      </c>
    </row>
    <row r="17" spans="1:2">
      <c r="A17" s="373" t="str">
        <f>IF(B16&lt;B12,"Não Atende o Limite Inferior",IF(B16&gt;C12,"Não Atende o Limite Superior","Atende"))</f>
        <v>Atende</v>
      </c>
      <c r="B17" s="373"/>
    </row>
  </sheetData>
  <mergeCells count="6">
    <mergeCell ref="A17:B17"/>
    <mergeCell ref="A3:A4"/>
    <mergeCell ref="B3:C3"/>
    <mergeCell ref="A10:A11"/>
    <mergeCell ref="B10:C10"/>
    <mergeCell ref="A14:B14"/>
  </mergeCells>
  <conditionalFormatting sqref="A17">
    <cfRule type="cellIs" dxfId="1332"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16</vt:i4>
      </vt:variant>
      <vt:variant>
        <vt:lpstr>Intervalos nomeados</vt:lpstr>
      </vt:variant>
      <vt:variant>
        <vt:i4>6</vt:i4>
      </vt:variant>
    </vt:vector>
  </HeadingPairs>
  <TitlesOfParts>
    <vt:vector size="22" baseType="lpstr">
      <vt:lpstr>INSTRUÇÕES</vt:lpstr>
      <vt:lpstr>CSINAPI</vt:lpstr>
      <vt:lpstr>ISINAPI</vt:lpstr>
      <vt:lpstr>CIOPES</vt:lpstr>
      <vt:lpstr>IIOPES</vt:lpstr>
      <vt:lpstr>CCESAN</vt:lpstr>
      <vt:lpstr>CSCORIO</vt:lpstr>
      <vt:lpstr>DADOS</vt:lpstr>
      <vt:lpstr>Auxiliar</vt:lpstr>
      <vt:lpstr>ORCAMENTO</vt:lpstr>
      <vt:lpstr>BDI</vt:lpstr>
      <vt:lpstr>ABC</vt:lpstr>
      <vt:lpstr>MEMÓRIA DE CÁLCULO</vt:lpstr>
      <vt:lpstr>COMPOSICAO</vt:lpstr>
      <vt:lpstr>MERCADO</vt:lpstr>
      <vt:lpstr>CRONOGRAMA</vt:lpstr>
      <vt:lpstr>CRONOGRAMA!Area_de_impressao</vt:lpstr>
      <vt:lpstr>'MEMÓRIA DE CÁLCULO'!Area_de_impressao</vt:lpstr>
      <vt:lpstr>ORCAMENTO!Area_de_impressao</vt:lpstr>
      <vt:lpstr>BDI</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Licitacao</cp:lastModifiedBy>
  <cp:revision>37</cp:revision>
  <cp:lastPrinted>2022-09-08T12:29:13Z</cp:lastPrinted>
  <dcterms:created xsi:type="dcterms:W3CDTF">2019-02-26T10:14:24Z</dcterms:created>
  <dcterms:modified xsi:type="dcterms:W3CDTF">2022-11-09T16:55:14Z</dcterms:modified>
</cp:coreProperties>
</file>